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validation" sheetId="2" r:id="rId4"/>
    <sheet state="visible" name="locale" sheetId="3" r:id="rId5"/>
    <sheet state="visible" name="documenttypes" sheetId="4" r:id="rId6"/>
    <sheet state="visible" name="character_value" sheetId="5" r:id="rId7"/>
    <sheet state="visible" name="character_calculate" sheetId="6" r:id="rId8"/>
    <sheet state="visible" name="environment_value" sheetId="7" r:id="rId9"/>
    <sheet state="visible" name="enchantment_value" sheetId="8" r:id="rId10"/>
    <sheet state="visible" name="class_value" sheetId="9" r:id="rId11"/>
    <sheet state="visible" name="class_calculate" sheetId="10" r:id="rId12"/>
    <sheet state="visible" name="skill_value" sheetId="11" r:id="rId13"/>
    <sheet state="visible" name="skill_calculate" sheetId="12" r:id="rId14"/>
    <sheet state="visible" name="deity_calculate" sheetId="13" r:id="rId15"/>
  </sheets>
  <definedNames>
    <definedName name="calculate_operation_id">validation!$B$2:$B$41</definedName>
    <definedName name="restrictions_id">character_calculate!$A$271:$A$289</definedName>
    <definedName name="value_types_id">validation!$A$2:$A$16</definedName>
    <definedName name="calculate_types_id">validation!$C$2:$C$19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allows character to be used in iddocumentmap</t>
      </text>
    </comment>
    <comment authorId="0" ref="A23">
      <text>
        <t xml:space="preserve">cm</t>
      </text>
    </comment>
    <comment authorId="0" ref="A24">
      <text>
        <t xml:space="preserve">kg (weight is mass * gravity...)
</t>
      </text>
    </comment>
  </commentList>
</comments>
</file>

<file path=xl/sharedStrings.xml><?xml version="1.0" encoding="utf-8"?>
<sst xmlns="http://schemas.openxmlformats.org/spreadsheetml/2006/main" count="3828" uniqueCount="856">
  <si>
    <t>key:string</t>
  </si>
  <si>
    <t>dataset:en:string</t>
  </si>
  <si>
    <t>value_types</t>
  </si>
  <si>
    <t>documenttypes:sheet3rd</t>
  </si>
  <si>
    <t>dataset:es:string</t>
  </si>
  <si>
    <t>dataset:hi:string</t>
  </si>
  <si>
    <t>dataset:ar:string</t>
  </si>
  <si>
    <t>dataset:pt:string</t>
  </si>
  <si>
    <t>dataset:bn:string</t>
  </si>
  <si>
    <t>dataset:ru:string</t>
  </si>
  <si>
    <t>dataset:ja:string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</si>
  <si>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</si>
  <si>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</si>
  <si>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</si>
  <si>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</si>
  <si>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</si>
  <si>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</si>
  <si>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</si>
  <si>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</si>
  <si>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</si>
  <si>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</si>
  <si>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</si>
  <si>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</si>
  <si>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calculate_operation</t>
  </si>
  <si>
    <t>calculate_type</t>
  </si>
  <si>
    <t>sheet_types</t>
  </si>
  <si>
    <t>en</t>
  </si>
  <si>
    <t>es</t>
  </si>
  <si>
    <t>documenttypes</t>
  </si>
  <si>
    <t>locale:sheet3rdKeyValue</t>
  </si>
  <si>
    <t>hi</t>
  </si>
  <si>
    <t>ar</t>
  </si>
  <si>
    <t>pt</t>
  </si>
  <si>
    <t>bn</t>
  </si>
  <si>
    <t>ru</t>
  </si>
  <si>
    <t>ja</t>
  </si>
  <si>
    <t>pa</t>
  </si>
  <si>
    <t>de</t>
  </si>
  <si>
    <t>jw</t>
  </si>
  <si>
    <t>zh-cn</t>
  </si>
  <si>
    <t>locale</t>
  </si>
  <si>
    <t>value:character:sheet3rd</t>
  </si>
  <si>
    <t>character_value</t>
  </si>
  <si>
    <t>calculate:character:sheet3rd</t>
  </si>
  <si>
    <t>character_calculate</t>
  </si>
  <si>
    <t>zh-tw</t>
  </si>
  <si>
    <t>boolarray</t>
  </si>
  <si>
    <t>id</t>
  </si>
  <si>
    <t>getstaticdataobject</t>
  </si>
  <si>
    <t>te</t>
  </si>
  <si>
    <t>vi</t>
  </si>
  <si>
    <t>float</t>
  </si>
  <si>
    <t>ko</t>
  </si>
  <si>
    <t>fr</t>
  </si>
  <si>
    <t>mr</t>
  </si>
  <si>
    <t>ta</t>
  </si>
  <si>
    <t>int</t>
  </si>
  <si>
    <t>getnode</t>
  </si>
  <si>
    <t>bool</t>
  </si>
  <si>
    <t>intarray</t>
  </si>
  <si>
    <t>setnode</t>
  </si>
  <si>
    <t>string</t>
  </si>
  <si>
    <t>getparentnode</t>
  </si>
  <si>
    <t>English</t>
  </si>
  <si>
    <t>array</t>
  </si>
  <si>
    <t>value:environment:sheet3rd</t>
  </si>
  <si>
    <t>environment_value</t>
  </si>
  <si>
    <t>floatarray</t>
  </si>
  <si>
    <t>setparentnode</t>
  </si>
  <si>
    <t>value:enchantment:sheet3rd</t>
  </si>
  <si>
    <t>sheet3rd</t>
  </si>
  <si>
    <t>enchantment_value</t>
  </si>
  <si>
    <t>value:class:sheet3rd</t>
  </si>
  <si>
    <t>getdocumentvalue</t>
  </si>
  <si>
    <t>class_value</t>
  </si>
  <si>
    <t>sheet5th</t>
  </si>
  <si>
    <t>calculate:class:sheet3rd</t>
  </si>
  <si>
    <t>stringarray</t>
  </si>
  <si>
    <t>class_calculate</t>
  </si>
  <si>
    <t>setdocumentvalue</t>
  </si>
  <si>
    <t>value:skill:sheet3rd</t>
  </si>
  <si>
    <t>sheet3rdKeyValue</t>
  </si>
  <si>
    <t>skill_value</t>
  </si>
  <si>
    <t>stringmap</t>
  </si>
  <si>
    <t>calculate:skill:sheet3rd</t>
  </si>
  <si>
    <t>getdocumentarrayvalue</t>
  </si>
  <si>
    <t>skill_calculate</t>
  </si>
  <si>
    <t>key</t>
  </si>
  <si>
    <t>calculate:deity:sheet3rd</t>
  </si>
  <si>
    <t>getdocumentvaluearray</t>
  </si>
  <si>
    <t>deity_calculate</t>
  </si>
  <si>
    <t>keyarray</t>
  </si>
  <si>
    <t>getarrayvalue</t>
  </si>
  <si>
    <t>document</t>
  </si>
  <si>
    <t>setarrayvalue</t>
  </si>
  <si>
    <t>Spanish</t>
  </si>
  <si>
    <t>documentarray</t>
  </si>
  <si>
    <t>getobjectvalue</t>
  </si>
  <si>
    <t>iddocumentmap</t>
  </si>
  <si>
    <t>setobjectvalue</t>
  </si>
  <si>
    <t>object</t>
  </si>
  <si>
    <t>objecthaskey</t>
  </si>
  <si>
    <t>objectaddkey</t>
  </si>
  <si>
    <t>objectremovekey</t>
  </si>
  <si>
    <t>unknown</t>
  </si>
  <si>
    <t>Hindi</t>
  </si>
  <si>
    <t>objecttostack</t>
  </si>
  <si>
    <t>Arabic</t>
  </si>
  <si>
    <t>unknownarray</t>
  </si>
  <si>
    <t>Portuguese</t>
  </si>
  <si>
    <t>Bengali</t>
  </si>
  <si>
    <t>stacktoobject</t>
  </si>
  <si>
    <t>Russian</t>
  </si>
  <si>
    <t>if</t>
  </si>
  <si>
    <t>Japanese</t>
  </si>
  <si>
    <t>testundefined</t>
  </si>
  <si>
    <t>Punjabi</t>
  </si>
  <si>
    <t>replaceundefined</t>
  </si>
  <si>
    <t>German</t>
  </si>
  <si>
    <t>equal</t>
  </si>
  <si>
    <t>Javanese</t>
  </si>
  <si>
    <t>lessequal</t>
  </si>
  <si>
    <t>Chinese (Simplified)</t>
  </si>
  <si>
    <t>less</t>
  </si>
  <si>
    <t>and</t>
  </si>
  <si>
    <t>Chinese (Traditional)</t>
  </si>
  <si>
    <t>or</t>
  </si>
  <si>
    <t>Indonesian</t>
  </si>
  <si>
    <t>xor</t>
  </si>
  <si>
    <t>Telugu</t>
  </si>
  <si>
    <t>not</t>
  </si>
  <si>
    <t>Vietnamese</t>
  </si>
  <si>
    <t>Korean</t>
  </si>
  <si>
    <t>arraytostack</t>
  </si>
  <si>
    <t>French</t>
  </si>
  <si>
    <t>arrayofarraytostack</t>
  </si>
  <si>
    <t>Marathi</t>
  </si>
  <si>
    <t>stacktoarray</t>
  </si>
  <si>
    <t>Tamil</t>
  </si>
  <si>
    <t>stackalltrue</t>
  </si>
  <si>
    <t>stackanytrue</t>
  </si>
  <si>
    <t>arraytomap</t>
  </si>
  <si>
    <t>maptoarray</t>
  </si>
  <si>
    <t>f0</t>
  </si>
  <si>
    <t>character</t>
  </si>
  <si>
    <t>f1</t>
  </si>
  <si>
    <t>f2</t>
  </si>
  <si>
    <t>f3</t>
  </si>
  <si>
    <t>f4</t>
  </si>
  <si>
    <t>f5</t>
  </si>
  <si>
    <t>f6</t>
  </si>
  <si>
    <t>f7</t>
  </si>
  <si>
    <t>Character</t>
  </si>
  <si>
    <t>environment</t>
  </si>
  <si>
    <t>Environment</t>
  </si>
  <si>
    <t>_id:string</t>
  </si>
  <si>
    <t>value:array:0:string</t>
  </si>
  <si>
    <t>value:array:1:string</t>
  </si>
  <si>
    <t>calculate:array:0:string</t>
  </si>
  <si>
    <t>calculate:array:1:string</t>
  </si>
  <si>
    <t>value</t>
  </si>
  <si>
    <t>calculate</t>
  </si>
  <si>
    <t>enchantment</t>
  </si>
  <si>
    <t>class</t>
  </si>
  <si>
    <t>skill</t>
  </si>
  <si>
    <t>deity</t>
  </si>
  <si>
    <t>Enchantment</t>
  </si>
  <si>
    <t>equipment</t>
  </si>
  <si>
    <t>Equipment</t>
  </si>
  <si>
    <t>enchantments</t>
  </si>
  <si>
    <t>Enchantments</t>
  </si>
  <si>
    <t>type:string</t>
  </si>
  <si>
    <t>dimension:string</t>
  </si>
  <si>
    <t>keypath:array:0:string</t>
  </si>
  <si>
    <t>keypath:array:1:string</t>
  </si>
  <si>
    <t>keypath:array:2:string</t>
  </si>
  <si>
    <t>ignore:comment</t>
  </si>
  <si>
    <t>keypath:array:3:string</t>
  </si>
  <si>
    <t>ignore:short name</t>
  </si>
  <si>
    <t>documenttypearray:array:0:string</t>
  </si>
  <si>
    <t>documenttypearray:array:1:string</t>
  </si>
  <si>
    <t>documenttypearray:array:2:string</t>
  </si>
  <si>
    <t>islocale:bool</t>
  </si>
  <si>
    <t>documenttypearray:array:3:string</t>
  </si>
  <si>
    <t>intrangelow:int</t>
  </si>
  <si>
    <t>tooltipstop:bool</t>
  </si>
  <si>
    <t>intrangehigh:int</t>
  </si>
  <si>
    <t>data:array:0:op:string</t>
  </si>
  <si>
    <t>floatrangelow:float</t>
  </si>
  <si>
    <t>floatrangehigh:float</t>
  </si>
  <si>
    <t>data:array:0:value:string</t>
  </si>
  <si>
    <t>defaultvaluefloat:float</t>
  </si>
  <si>
    <t>defaultvaluekey:string</t>
  </si>
  <si>
    <t>data:array:0:value:int</t>
  </si>
  <si>
    <t>defaultvaluekeyuserand:bool</t>
  </si>
  <si>
    <t>data:array:0:value:float</t>
  </si>
  <si>
    <t>defaultvaluekeyrandarray:array:0:string</t>
  </si>
  <si>
    <t>data:array:0:value:bool</t>
  </si>
  <si>
    <t>data:array:1:op:string</t>
  </si>
  <si>
    <t>data:array:1:value:string</t>
  </si>
  <si>
    <t>data:array:1:value:int</t>
  </si>
  <si>
    <t>data:array:1:value:float</t>
  </si>
  <si>
    <t>defaultvaluekeyrandarray:array:1:string</t>
  </si>
  <si>
    <t>data:array:2:op:string</t>
  </si>
  <si>
    <t>data:array:2:value:string</t>
  </si>
  <si>
    <t>defaultvaluekeyrandarray:array:2:string</t>
  </si>
  <si>
    <t>data:array:2:value:int</t>
  </si>
  <si>
    <t>data:array:3:op:string</t>
  </si>
  <si>
    <t>defaultvaluekeyrandarray:array:3:string</t>
  </si>
  <si>
    <t>data:array:3:value:string</t>
  </si>
  <si>
    <t>defaultvaluekeyrandarray:array:4:string</t>
  </si>
  <si>
    <t>defaultvaluekeyrandarray:array:5:string</t>
  </si>
  <si>
    <t>data:array:3:value:int</t>
  </si>
  <si>
    <t>defaultvaluekeyrandarray:array:6:string</t>
  </si>
  <si>
    <t>data:array:3:value:float</t>
  </si>
  <si>
    <t>defaultvaluekeyrandarray:array:7:string</t>
  </si>
  <si>
    <t>data:array:4:op:string</t>
  </si>
  <si>
    <t>defaultvaluekeyrandarray:array:8:string</t>
  </si>
  <si>
    <t>defaultvaluekeyrandarray:array:9:string</t>
  </si>
  <si>
    <t>data:array:4:value:string</t>
  </si>
  <si>
    <t>defaultvaluekeyrandarray:array:10:string</t>
  </si>
  <si>
    <t>data:array:4:value:int</t>
  </si>
  <si>
    <t>defaultvaluekeyrandarray:array:11:string</t>
  </si>
  <si>
    <t>data:array:5:op:string</t>
  </si>
  <si>
    <t>defaultvaluekeyrandarray:array:12:string</t>
  </si>
  <si>
    <t>defaultvaluekeyrandarray:array:13:string</t>
  </si>
  <si>
    <t>data:array:5:value:string</t>
  </si>
  <si>
    <t>data:array:5:value:int</t>
  </si>
  <si>
    <t>defaultvaluekeyrandarray:array:14:string</t>
  </si>
  <si>
    <t>defaultvaluekeyrandarray:array:15:string</t>
  </si>
  <si>
    <t>data:array:5:value:float</t>
  </si>
  <si>
    <t>defaultvaluekeyrandarray:array:16:string</t>
  </si>
  <si>
    <t>data:array:6:op:string</t>
  </si>
  <si>
    <t>defaultvaluekeyrandarray:array:17:string</t>
  </si>
  <si>
    <t>data:array:6:value:string</t>
  </si>
  <si>
    <t>defaultvaluekeyrandarray:array:18:string</t>
  </si>
  <si>
    <t>defaultvaluekeyrandarray:array:19:string</t>
  </si>
  <si>
    <t>Class</t>
  </si>
  <si>
    <t>defaultvaluestringrandid:bool</t>
  </si>
  <si>
    <t>data:array:6:value:int</t>
  </si>
  <si>
    <t>data:array:7:op:string</t>
  </si>
  <si>
    <t>data:array:7:value:string</t>
  </si>
  <si>
    <t>data:array:7:value:int</t>
  </si>
  <si>
    <t>data:array:7:value:float</t>
  </si>
  <si>
    <t>data:array:8:op:string</t>
  </si>
  <si>
    <t>data:array:8:value:string</t>
  </si>
  <si>
    <t>data:array:8:value:int</t>
  </si>
  <si>
    <t>data:array:8:value:float</t>
  </si>
  <si>
    <t>data:array:9:op:string</t>
  </si>
  <si>
    <t>data:array:9:value:string</t>
  </si>
  <si>
    <t>data:array:9:value:int</t>
  </si>
  <si>
    <t>data:array:10:op:string</t>
  </si>
  <si>
    <t>data:array:10:value:string</t>
  </si>
  <si>
    <t>data:array:10:value:int</t>
  </si>
  <si>
    <t>data:array:11:op:string</t>
  </si>
  <si>
    <t>data:array:11:value:string</t>
  </si>
  <si>
    <t>data:array:11:value:int</t>
  </si>
  <si>
    <t>data:array:12:op:string</t>
  </si>
  <si>
    <t>data:array:12:value:string</t>
  </si>
  <si>
    <t>data:array:12:value:int</t>
  </si>
  <si>
    <t>data:array:13:op:string</t>
  </si>
  <si>
    <t>data:array:13:value:string</t>
  </si>
  <si>
    <t>data:array:13:value:int</t>
  </si>
  <si>
    <t>data:array:14:op:string</t>
  </si>
  <si>
    <t>data:array:14:value:string</t>
  </si>
  <si>
    <t>data:array:14:value:int</t>
  </si>
  <si>
    <t>data:array:15:op:string</t>
  </si>
  <si>
    <t>data:array:15:value:string</t>
  </si>
  <si>
    <t>data:array:15:value:int</t>
  </si>
  <si>
    <t>data:array:16:op:string</t>
  </si>
  <si>
    <t>data:array:16:value:string</t>
  </si>
  <si>
    <t>data:array:16:value:int</t>
  </si>
  <si>
    <t>data:array:17:op:string</t>
  </si>
  <si>
    <t>data:array:17:value:string</t>
  </si>
  <si>
    <t>data:array:17:value:int</t>
  </si>
  <si>
    <t>data:array:18:op:string</t>
  </si>
  <si>
    <t>data:array:18:value:string</t>
  </si>
  <si>
    <t>data:array:18:value:int</t>
  </si>
  <si>
    <t>name</t>
  </si>
  <si>
    <t>data:array:19:op:string</t>
  </si>
  <si>
    <t>data:array:19:value:string</t>
  </si>
  <si>
    <t>data:array:19:value:int</t>
  </si>
  <si>
    <t>data:array:20:op:string</t>
  </si>
  <si>
    <t>data:array:20:value:string</t>
  </si>
  <si>
    <t>data:array:20:value:int</t>
  </si>
  <si>
    <t>data:array:21:op:string</t>
  </si>
  <si>
    <t>data:array:21:value:string</t>
  </si>
  <si>
    <t>data:array:21:value:int</t>
  </si>
  <si>
    <t>experence_points</t>
  </si>
  <si>
    <t>data:array:22:op:string</t>
  </si>
  <si>
    <t>data:array:22:value:string</t>
  </si>
  <si>
    <t>data:array:22:value:int</t>
  </si>
  <si>
    <t>data:array:23:op:string</t>
  </si>
  <si>
    <t>classes</t>
  </si>
  <si>
    <t>data:array:23:value:string</t>
  </si>
  <si>
    <t>data:array:23:value:int</t>
  </si>
  <si>
    <t>Classes</t>
  </si>
  <si>
    <t>data:array:24:op:string</t>
  </si>
  <si>
    <t>data:array:24:value:string</t>
  </si>
  <si>
    <t>data:array:24:value:int</t>
  </si>
  <si>
    <t>data:array:25:op:string</t>
  </si>
  <si>
    <t>data:array:25:value:string</t>
  </si>
  <si>
    <t>data:array:25:value:int</t>
  </si>
  <si>
    <t>data:array:26:op:string</t>
  </si>
  <si>
    <t>data:array:26:value:string</t>
  </si>
  <si>
    <t>data:array:26:value:int</t>
  </si>
  <si>
    <t>data:array:27:op:string</t>
  </si>
  <si>
    <t>data:array:27:value:string</t>
  </si>
  <si>
    <t>data:array:27:value:int</t>
  </si>
  <si>
    <t>data:array:28:op:string</t>
  </si>
  <si>
    <t>data:array:28:value:string</t>
  </si>
  <si>
    <t>data:array:28:value:int</t>
  </si>
  <si>
    <t>data:array:29:op:string</t>
  </si>
  <si>
    <t>data:array:29:value:string</t>
  </si>
  <si>
    <t>data:array:29:value:int</t>
  </si>
  <si>
    <t>data:array:30:op:string</t>
  </si>
  <si>
    <t>data:array:30:value:string</t>
  </si>
  <si>
    <t>data:array:30:value:int</t>
  </si>
  <si>
    <t>data:array:31:op:string</t>
  </si>
  <si>
    <t>data:array:31:value:string</t>
  </si>
  <si>
    <t>data:array:31:value:int</t>
  </si>
  <si>
    <t>data:array:32:op:string</t>
  </si>
  <si>
    <t>data:array:32:value:string</t>
  </si>
  <si>
    <t>data:array:32:value:int</t>
  </si>
  <si>
    <t>data:array:33:op:string</t>
  </si>
  <si>
    <t>data:array:33:value:string</t>
  </si>
  <si>
    <t>data:array:33:value:int</t>
  </si>
  <si>
    <t>data:array:34:op:string</t>
  </si>
  <si>
    <t>data:array:34:value:string</t>
  </si>
  <si>
    <t>data:array:34:value:int</t>
  </si>
  <si>
    <t>data:array:35:op:string</t>
  </si>
  <si>
    <t>data:array:35:value:string</t>
  </si>
  <si>
    <t>data:array:35:value:int</t>
  </si>
  <si>
    <t>data:array:36:op:string</t>
  </si>
  <si>
    <t>level</t>
  </si>
  <si>
    <t>Skill</t>
  </si>
  <si>
    <t>race</t>
  </si>
  <si>
    <t>pushconst</t>
  </si>
  <si>
    <t>data</t>
  </si>
  <si>
    <t>gender</t>
  </si>
  <si>
    <t>div</t>
  </si>
  <si>
    <t>floor</t>
  </si>
  <si>
    <t>male</t>
  </si>
  <si>
    <t>female</t>
  </si>
  <si>
    <t>add</t>
  </si>
  <si>
    <t>handedness</t>
  </si>
  <si>
    <t>log2</t>
  </si>
  <si>
    <t>ambidextrous</t>
  </si>
  <si>
    <t>lefthanded</t>
  </si>
  <si>
    <t>skills</t>
  </si>
  <si>
    <t>righthanded</t>
  </si>
  <si>
    <t>ceil</t>
  </si>
  <si>
    <t>Skills</t>
  </si>
  <si>
    <t>alignment_social</t>
  </si>
  <si>
    <t>racialmaxpath</t>
  </si>
  <si>
    <t>dotcat</t>
  </si>
  <si>
    <t>base_attribute</t>
  </si>
  <si>
    <t>social_neutral</t>
  </si>
  <si>
    <t>talents</t>
  </si>
  <si>
    <t>Talents</t>
  </si>
  <si>
    <t>alignment_law</t>
  </si>
  <si>
    <t>law_neutral</t>
  </si>
  <si>
    <t>alignment_moral</t>
  </si>
  <si>
    <t>moral_neutral</t>
  </si>
  <si>
    <t>spent_ps</t>
  </si>
  <si>
    <t>spent_st</t>
  </si>
  <si>
    <t>ps</t>
  </si>
  <si>
    <t>class_count</t>
  </si>
  <si>
    <t>Class count</t>
  </si>
  <si>
    <t>spent_ag</t>
  </si>
  <si>
    <t>spent_md</t>
  </si>
  <si>
    <t>spent_pc</t>
  </si>
  <si>
    <t>spent_wp</t>
  </si>
  <si>
    <t>spent_fa</t>
  </si>
  <si>
    <t>physical_damage</t>
  </si>
  <si>
    <t>st</t>
  </si>
  <si>
    <t>fatigue</t>
  </si>
  <si>
    <t>illusion_damage</t>
  </si>
  <si>
    <t>magic_items</t>
  </si>
  <si>
    <t>Magic items</t>
  </si>
  <si>
    <t>age</t>
  </si>
  <si>
    <t>ag</t>
  </si>
  <si>
    <t>height</t>
  </si>
  <si>
    <t>length</t>
  </si>
  <si>
    <t>mass</t>
  </si>
  <si>
    <t>md</t>
  </si>
  <si>
    <t>Name</t>
  </si>
  <si>
    <t>enchantment_array</t>
  </si>
  <si>
    <t>class_array</t>
  </si>
  <si>
    <t>equipment_array</t>
  </si>
  <si>
    <t>armor</t>
  </si>
  <si>
    <t>accessory</t>
  </si>
  <si>
    <t>pc</t>
  </si>
  <si>
    <t>shield</t>
  </si>
  <si>
    <t>weapon</t>
  </si>
  <si>
    <t>Experience</t>
  </si>
  <si>
    <t>skill_array</t>
  </si>
  <si>
    <t>talent_array_base</t>
  </si>
  <si>
    <t>wp</t>
  </si>
  <si>
    <t>Race</t>
  </si>
  <si>
    <t>copper_coins</t>
  </si>
  <si>
    <t>latten_coins</t>
  </si>
  <si>
    <t>silver_coins</t>
  </si>
  <si>
    <t>fa</t>
  </si>
  <si>
    <t>electrum_coins</t>
  </si>
  <si>
    <t>gold_coins</t>
  </si>
  <si>
    <t>Gender</t>
  </si>
  <si>
    <t>platinum_coins</t>
  </si>
  <si>
    <t>current_loadout</t>
  </si>
  <si>
    <t>loadout</t>
  </si>
  <si>
    <t>racialminpath</t>
  </si>
  <si>
    <t>Handedness</t>
  </si>
  <si>
    <t>culture</t>
  </si>
  <si>
    <t>minimum_attribute</t>
  </si>
  <si>
    <t>Social</t>
  </si>
  <si>
    <t>alignment_social_tooltip</t>
  </si>
  <si>
    <t>How the character treats friends and close associates</t>
  </si>
  <si>
    <t>Law</t>
  </si>
  <si>
    <t>alignment_law_tooltip</t>
  </si>
  <si>
    <t>How the character views laws of civilization</t>
  </si>
  <si>
    <t>Moral</t>
  </si>
  <si>
    <t>alignment_moral_tooltip</t>
  </si>
  <si>
    <t>How the character views the world and reacts to pleas of mercy</t>
  </si>
  <si>
    <t>Spent strength</t>
  </si>
  <si>
    <t>attribute_delta</t>
  </si>
  <si>
    <t>Spent stamina</t>
  </si>
  <si>
    <t>delta</t>
  </si>
  <si>
    <t>Spent agility</t>
  </si>
  <si>
    <t>attribute_points</t>
  </si>
  <si>
    <t>time</t>
  </si>
  <si>
    <t>Spent dexterity</t>
  </si>
  <si>
    <t>spent_attribute_points</t>
  </si>
  <si>
    <t>Spent perception</t>
  </si>
  <si>
    <t>sumarray</t>
  </si>
  <si>
    <t>remaining_attribute_points</t>
  </si>
  <si>
    <t>minus</t>
  </si>
  <si>
    <t>Spent willpower</t>
  </si>
  <si>
    <t>spent_experence_points</t>
  </si>
  <si>
    <t>spent_xp</t>
  </si>
  <si>
    <t>Spent faith</t>
  </si>
  <si>
    <t>remaining_experence_points</t>
  </si>
  <si>
    <t>Physical damage</t>
  </si>
  <si>
    <t>current_dt</t>
  </si>
  <si>
    <t>current damage tollerance</t>
  </si>
  <si>
    <t>Illusion damage</t>
  </si>
  <si>
    <t>attribute_dt</t>
  </si>
  <si>
    <t>Fatigue</t>
  </si>
  <si>
    <t>Age</t>
  </si>
  <si>
    <t>start</t>
  </si>
  <si>
    <t>physical strength</t>
  </si>
  <si>
    <t>has_end</t>
  </si>
  <si>
    <t>end</t>
  </si>
  <si>
    <t>attribute</t>
  </si>
  <si>
    <t>Height</t>
  </si>
  <si>
    <t>active</t>
  </si>
  <si>
    <t>height_tooltip</t>
  </si>
  <si>
    <t>The height of the character in __U__</t>
  </si>
  <si>
    <t>rawattribute</t>
  </si>
  <si>
    <t>Mass</t>
  </si>
  <si>
    <t>mass_tooltip</t>
  </si>
  <si>
    <t>The mass of the character in __U__</t>
  </si>
  <si>
    <t>Level</t>
  </si>
  <si>
    <t>arraydocumentfiltermember</t>
  </si>
  <si>
    <t>Attribute threshold path</t>
  </si>
  <si>
    <t>racialmax_ps</t>
  </si>
  <si>
    <t>Threshold strength</t>
  </si>
  <si>
    <t>selecthighestlevel</t>
  </si>
  <si>
    <t>racialmax_st</t>
  </si>
  <si>
    <t>Threshold stamina</t>
  </si>
  <si>
    <t>racialmax_ag</t>
  </si>
  <si>
    <t>Threshold agility</t>
  </si>
  <si>
    <t>racialmax_md</t>
  </si>
  <si>
    <t>Threshold dexterity</t>
  </si>
  <si>
    <t>racialmax_pc</t>
  </si>
  <si>
    <t>Threshold perception</t>
  </si>
  <si>
    <t>classpath</t>
  </si>
  <si>
    <t>racialmax_wp</t>
  </si>
  <si>
    <t>Threshold willpower</t>
  </si>
  <si>
    <t>static_data</t>
  </si>
  <si>
    <t>racialmax_fa</t>
  </si>
  <si>
    <t>Threshold faith</t>
  </si>
  <si>
    <t>restrictions</t>
  </si>
  <si>
    <t>empty_array</t>
  </si>
  <si>
    <t>Attribute base path</t>
  </si>
  <si>
    <t>not_restrictions</t>
  </si>
  <si>
    <t>racialmin_ps</t>
  </si>
  <si>
    <t>Base strength</t>
  </si>
  <si>
    <t>pass_restrictions</t>
  </si>
  <si>
    <t>racialmin_st</t>
  </si>
  <si>
    <t>Base stamina</t>
  </si>
  <si>
    <t>is_object</t>
  </si>
  <si>
    <t>evaluerestrictions</t>
  </si>
  <si>
    <t>racialmin_ag</t>
  </si>
  <si>
    <t>Base agility</t>
  </si>
  <si>
    <t>pass_attributes</t>
  </si>
  <si>
    <t>attribute_object</t>
  </si>
  <si>
    <t>racialmin_md</t>
  </si>
  <si>
    <t>Base dexterity</t>
  </si>
  <si>
    <t>evalueattributes</t>
  </si>
  <si>
    <t>racialmin_pc</t>
  </si>
  <si>
    <t>Base perception</t>
  </si>
  <si>
    <t>stamina</t>
  </si>
  <si>
    <t>racialmin_wp</t>
  </si>
  <si>
    <t>Base willpower</t>
  </si>
  <si>
    <t>racialmin_fa</t>
  </si>
  <si>
    <t>Base faith</t>
  </si>
  <si>
    <t>Attribute points</t>
  </si>
  <si>
    <t>Spent points</t>
  </si>
  <si>
    <t>Unspent points</t>
  </si>
  <si>
    <t>skill_training</t>
  </si>
  <si>
    <t>Spent experience</t>
  </si>
  <si>
    <t>Unspent experience</t>
  </si>
  <si>
    <t>talent</t>
  </si>
  <si>
    <t>rawattribute_ps</t>
  </si>
  <si>
    <t>attribute_ps</t>
  </si>
  <si>
    <t>Strength</t>
  </si>
  <si>
    <t>proppergate_ps</t>
  </si>
  <si>
    <t>Propagate strength</t>
  </si>
  <si>
    <t>rawattribute_st</t>
  </si>
  <si>
    <t>attribute_st</t>
  </si>
  <si>
    <t>Stamina</t>
  </si>
  <si>
    <t>proppergate_st</t>
  </si>
  <si>
    <t>Propagate stamina</t>
  </si>
  <si>
    <t>rawattribute_ag</t>
  </si>
  <si>
    <t>agility</t>
  </si>
  <si>
    <t>attribute_ag</t>
  </si>
  <si>
    <t>Agility</t>
  </si>
  <si>
    <t>proppergate_ag</t>
  </si>
  <si>
    <t>Propagate agility</t>
  </si>
  <si>
    <t>rawattribute_md</t>
  </si>
  <si>
    <t>attribute_md</t>
  </si>
  <si>
    <t>Dexterity</t>
  </si>
  <si>
    <t>proppergate_md</t>
  </si>
  <si>
    <t>Propagate dexterity</t>
  </si>
  <si>
    <t>rawattribute_pc</t>
  </si>
  <si>
    <t>manual dexterity</t>
  </si>
  <si>
    <t>attribute_pc</t>
  </si>
  <si>
    <t>Perception</t>
  </si>
  <si>
    <t>proppergate_pc</t>
  </si>
  <si>
    <t>Propagate perception</t>
  </si>
  <si>
    <t>rawattribute_wp</t>
  </si>
  <si>
    <t>attribute_wp</t>
  </si>
  <si>
    <t>Willpower</t>
  </si>
  <si>
    <t>proppergate_wp</t>
  </si>
  <si>
    <t>Propagate willpower</t>
  </si>
  <si>
    <t>rawattribute_fa</t>
  </si>
  <si>
    <t>attribute_fa</t>
  </si>
  <si>
    <t>Faith</t>
  </si>
  <si>
    <t>perception</t>
  </si>
  <si>
    <t>proppergate_fa</t>
  </si>
  <si>
    <t>Propagate faith</t>
  </si>
  <si>
    <t>rawattribute_cd</t>
  </si>
  <si>
    <t>Base coordination</t>
  </si>
  <si>
    <t>attribute_cd</t>
  </si>
  <si>
    <t>Coordination</t>
  </si>
  <si>
    <t>proppergate_cd</t>
  </si>
  <si>
    <t>Propagate coordination</t>
  </si>
  <si>
    <t>rawattribute_vg</t>
  </si>
  <si>
    <t>Base vigor</t>
  </si>
  <si>
    <t>attribute_vg</t>
  </si>
  <si>
    <t>Vigor</t>
  </si>
  <si>
    <t>proppergate_vg</t>
  </si>
  <si>
    <t>Propagate vigor</t>
  </si>
  <si>
    <t>willpower</t>
  </si>
  <si>
    <t>rawattribute_he</t>
  </si>
  <si>
    <t>Base hand/eye</t>
  </si>
  <si>
    <t>attribute_he</t>
  </si>
  <si>
    <t>Hand/eye</t>
  </si>
  <si>
    <t>proppergate_he</t>
  </si>
  <si>
    <t>Propagate hand/eye</t>
  </si>
  <si>
    <t>rawattribute_br</t>
  </si>
  <si>
    <t>Base brawn</t>
  </si>
  <si>
    <t>attribute_br</t>
  </si>
  <si>
    <t>Brawn</t>
  </si>
  <si>
    <t>proppergate_br</t>
  </si>
  <si>
    <t>Propagate brawn</t>
  </si>
  <si>
    <t>faith</t>
  </si>
  <si>
    <t>rawattribute_ch</t>
  </si>
  <si>
    <t>Base charisma</t>
  </si>
  <si>
    <t>attribute_ch</t>
  </si>
  <si>
    <t>Charisma</t>
  </si>
  <si>
    <t>proppergate_ch</t>
  </si>
  <si>
    <t>Propagate charisma</t>
  </si>
  <si>
    <t>rawattribute_in</t>
  </si>
  <si>
    <t>Base intelligence</t>
  </si>
  <si>
    <t>attribute_in</t>
  </si>
  <si>
    <t>Intelligence</t>
  </si>
  <si>
    <t>proppergate_in</t>
  </si>
  <si>
    <t>Propagate intelligence</t>
  </si>
  <si>
    <t>rawattribute_sp</t>
  </si>
  <si>
    <t>Base speed</t>
  </si>
  <si>
    <t>attribute_sp</t>
  </si>
  <si>
    <t>Speed</t>
  </si>
  <si>
    <t>attribute_sp_tooltip</t>
  </si>
  <si>
    <t>How far the character can move in __U__ when not encumbered</t>
  </si>
  <si>
    <t>coordination</t>
  </si>
  <si>
    <t>cd</t>
  </si>
  <si>
    <t>max_speed</t>
  </si>
  <si>
    <t>Encumbered speed</t>
  </si>
  <si>
    <t>max_speed_tooltip</t>
  </si>
  <si>
    <t>How far the character can move in __U__</t>
  </si>
  <si>
    <t>proppergate_sp</t>
  </si>
  <si>
    <t>Propagate speed</t>
  </si>
  <si>
    <t>rawattribute_dt</t>
  </si>
  <si>
    <t>Base damage tolerance</t>
  </si>
  <si>
    <t>Max health</t>
  </si>
  <si>
    <t>proppergate_dt</t>
  </si>
  <si>
    <t>Propagate health</t>
  </si>
  <si>
    <t>vigor</t>
  </si>
  <si>
    <t>vg</t>
  </si>
  <si>
    <t>rawattribute_dhr</t>
  </si>
  <si>
    <t>Base Daily heal rate</t>
  </si>
  <si>
    <t>attribute_dhr</t>
  </si>
  <si>
    <t>Daily heal rate</t>
  </si>
  <si>
    <t>proppergate_dhr</t>
  </si>
  <si>
    <t>Propagate daily heal rate</t>
  </si>
  <si>
    <t>rawattribute_rd</t>
  </si>
  <si>
    <t>Base Raw defence</t>
  </si>
  <si>
    <t>attribute_rd</t>
  </si>
  <si>
    <t>Raw defence</t>
  </si>
  <si>
    <t>proppergate_rd</t>
  </si>
  <si>
    <t>Propagate raw defence</t>
  </si>
  <si>
    <t>rawattribute_tu</t>
  </si>
  <si>
    <t>Base unconscious threshold</t>
  </si>
  <si>
    <t>attribute_tu</t>
  </si>
  <si>
    <t>Unconscious threshold</t>
  </si>
  <si>
    <t>attribute_tu_tooltip</t>
  </si>
  <si>
    <t>Character falls unconscious if health falls beneith this value</t>
  </si>
  <si>
    <t>proppergate_tu</t>
  </si>
  <si>
    <t>Propagate unconscious threshold</t>
  </si>
  <si>
    <t>rawattribute_td</t>
  </si>
  <si>
    <t>Base death threshold</t>
  </si>
  <si>
    <t>attribute_td</t>
  </si>
  <si>
    <t>Death threshold</t>
  </si>
  <si>
    <t>attribute_td_tooltip</t>
  </si>
  <si>
    <t>The character is dead if the health falls beneith this value</t>
  </si>
  <si>
    <t>hand/eye</t>
  </si>
  <si>
    <t>he</t>
  </si>
  <si>
    <t>proppergate_td</t>
  </si>
  <si>
    <t>Propagate death threshold</t>
  </si>
  <si>
    <t>rawattribute_mc</t>
  </si>
  <si>
    <t>Base max classes</t>
  </si>
  <si>
    <t>attribute_mc</t>
  </si>
  <si>
    <t>Max classes</t>
  </si>
  <si>
    <t>proppergate_mc</t>
  </si>
  <si>
    <t>Propagate max classes</t>
  </si>
  <si>
    <t>rawattribute_mg</t>
  </si>
  <si>
    <t>Base max magic items</t>
  </si>
  <si>
    <t>attribute_mg</t>
  </si>
  <si>
    <t>Max magic items</t>
  </si>
  <si>
    <t>proppergate_mg</t>
  </si>
  <si>
    <t>Propagate max magic items</t>
  </si>
  <si>
    <t>Health</t>
  </si>
  <si>
    <t>current_dt_tooltip</t>
  </si>
  <si>
    <t>The characters current health</t>
  </si>
  <si>
    <t>status</t>
  </si>
  <si>
    <t>Status</t>
  </si>
  <si>
    <t>brawn</t>
  </si>
  <si>
    <t>br</t>
  </si>
  <si>
    <t>Copper coins</t>
  </si>
  <si>
    <t>copper_coins_tooltip</t>
  </si>
  <si>
    <t>50 copper coins = 1 silver coin</t>
  </si>
  <si>
    <t>Latten coins</t>
  </si>
  <si>
    <t>latten_coins_tooltip</t>
  </si>
  <si>
    <t>10 latten coins = 1 silver coin</t>
  </si>
  <si>
    <t>Silver coins</t>
  </si>
  <si>
    <t>Electrum coins</t>
  </si>
  <si>
    <t>electrum_coins_tooltip</t>
  </si>
  <si>
    <t>10 silver coins = 1 electrum coin</t>
  </si>
  <si>
    <t>Gold coins</t>
  </si>
  <si>
    <t>gold_coins_tooltip</t>
  </si>
  <si>
    <t>50 silver coins = 1 gold coin</t>
  </si>
  <si>
    <t>Platinum coins</t>
  </si>
  <si>
    <t>platinum_coins_tooltip</t>
  </si>
  <si>
    <t>250 silver coins = 1 platinum coin</t>
  </si>
  <si>
    <t>Load out</t>
  </si>
  <si>
    <t>charisma</t>
  </si>
  <si>
    <t>ch</t>
  </si>
  <si>
    <t>Deity</t>
  </si>
  <si>
    <t>Culture</t>
  </si>
  <si>
    <t>mass_coins</t>
  </si>
  <si>
    <t>Coin mass</t>
  </si>
  <si>
    <t>attribute_ten</t>
  </si>
  <si>
    <t>Unencumbered</t>
  </si>
  <si>
    <t>attribute_ten_tooltip</t>
  </si>
  <si>
    <t>Threshold mass character can carry in __U__ and still count as unencumbered</t>
  </si>
  <si>
    <t>mass_carried</t>
  </si>
  <si>
    <t>Mass carried</t>
  </si>
  <si>
    <t>attribute_tem</t>
  </si>
  <si>
    <t>Maximum encumbrance</t>
  </si>
  <si>
    <t>attribute_tem_tooltip</t>
  </si>
  <si>
    <t>Maximum mass character can carry in __U__</t>
  </si>
  <si>
    <t>right_hand_equipment_name</t>
  </si>
  <si>
    <t>Right hand</t>
  </si>
  <si>
    <t>left_hand_equipment_name</t>
  </si>
  <si>
    <t>Left hand</t>
  </si>
  <si>
    <t>armor_name</t>
  </si>
  <si>
    <t>Armor</t>
  </si>
  <si>
    <t>right_hand_attack_bonus</t>
  </si>
  <si>
    <t>Right attack bonus</t>
  </si>
  <si>
    <t>left_hand_attack_bonus</t>
  </si>
  <si>
    <t>Left attack bonus</t>
  </si>
  <si>
    <t>intelligence</t>
  </si>
  <si>
    <t>in</t>
  </si>
  <si>
    <t>parry</t>
  </si>
  <si>
    <t>Parry</t>
  </si>
  <si>
    <t>combat_level</t>
  </si>
  <si>
    <t>Combat level</t>
  </si>
  <si>
    <t>attribute_df</t>
  </si>
  <si>
    <t>Defence</t>
  </si>
  <si>
    <t>datapath</t>
  </si>
  <si>
    <t>loadout_absorption</t>
  </si>
  <si>
    <t>Armor absorption</t>
  </si>
  <si>
    <t>base</t>
  </si>
  <si>
    <t>pow</t>
  </si>
  <si>
    <t>mul</t>
  </si>
  <si>
    <t>skill_training_map</t>
  </si>
  <si>
    <t>traininglevel</t>
  </si>
  <si>
    <t>skill_level</t>
  </si>
  <si>
    <t>is_female</t>
  </si>
  <si>
    <t>is_male</t>
  </si>
  <si>
    <t>speed</t>
  </si>
  <si>
    <t>sp</t>
  </si>
  <si>
    <t>velocity</t>
  </si>
  <si>
    <t>is_deity_followed</t>
  </si>
  <si>
    <t>is_deity_celtic</t>
  </si>
  <si>
    <t>celtic</t>
  </si>
  <si>
    <t>is_deity_greek</t>
  </si>
  <si>
    <t>greek</t>
  </si>
  <si>
    <t>is_deity_norse</t>
  </si>
  <si>
    <t>norse</t>
  </si>
  <si>
    <t>is_deity_male</t>
  </si>
  <si>
    <t>is_deity_female</t>
  </si>
  <si>
    <t>damage tolerance</t>
  </si>
  <si>
    <t>dt</t>
  </si>
  <si>
    <t>match_social</t>
  </si>
  <si>
    <t>social</t>
  </si>
  <si>
    <t>match_law</t>
  </si>
  <si>
    <t>law</t>
  </si>
  <si>
    <t>match_moral</t>
  </si>
  <si>
    <t>moral</t>
  </si>
  <si>
    <t>is_deity_match_alignment</t>
  </si>
  <si>
    <t>emptyarray</t>
  </si>
  <si>
    <t>daily healing rate</t>
  </si>
  <si>
    <t>dhr</t>
  </si>
  <si>
    <t>raw defence</t>
  </si>
  <si>
    <t>rd</t>
  </si>
  <si>
    <t>unconscious threashold</t>
  </si>
  <si>
    <t>tu</t>
  </si>
  <si>
    <t>death threashold</t>
  </si>
  <si>
    <t>td</t>
  </si>
  <si>
    <t>max classes</t>
  </si>
  <si>
    <t>mc</t>
  </si>
  <si>
    <t>max magic items</t>
  </si>
  <si>
    <t>mg</t>
  </si>
  <si>
    <t>unencumbered threshold</t>
  </si>
  <si>
    <t>ten</t>
  </si>
  <si>
    <t>max</t>
  </si>
  <si>
    <t>max encumbered threshold</t>
  </si>
  <si>
    <t>tem</t>
  </si>
  <si>
    <t>mass_equipment</t>
  </si>
  <si>
    <t>carried_speed_penalty</t>
  </si>
  <si>
    <t>carried_defence_penalty</t>
  </si>
  <si>
    <t>loadout_left_hand_equipment</t>
  </si>
  <si>
    <t>loadout_left_hand</t>
  </si>
  <si>
    <t>arraydocumentfiltermembermap</t>
  </si>
  <si>
    <t>arrayfilterlength</t>
  </si>
  <si>
    <t>loadout_right_hand_equipment</t>
  </si>
  <si>
    <t>loadout_right_hand</t>
  </si>
  <si>
    <t>loadout_left_right_hand_equipment</t>
  </si>
  <si>
    <t>loadout_left_right_hand</t>
  </si>
  <si>
    <t>loadout_equipment</t>
  </si>
  <si>
    <t>loadout_equipment_all</t>
  </si>
  <si>
    <t>loadout_active</t>
  </si>
  <si>
    <t>arraydocumentfiltermemberequal</t>
  </si>
  <si>
    <t>left_equipment</t>
  </si>
  <si>
    <t>is_left_equipment</t>
  </si>
  <si>
    <t>left_weapon</t>
  </si>
  <si>
    <t>arraydocumentfiltertype</t>
  </si>
  <si>
    <t>is_left_weapon</t>
  </si>
  <si>
    <t>right_equipment</t>
  </si>
  <si>
    <t>is_right_equipment</t>
  </si>
  <si>
    <t>right_weapon</t>
  </si>
  <si>
    <t>is_right_weapon</t>
  </si>
  <si>
    <t>left_right_equipment</t>
  </si>
  <si>
    <t>is_left_right_equipment</t>
  </si>
  <si>
    <t>left_right_weapon</t>
  </si>
  <si>
    <t>is_left_right_weapon</t>
  </si>
  <si>
    <t>none</t>
  </si>
  <si>
    <t>attack_bonus_left_equipment</t>
  </si>
  <si>
    <t>attack_bonus</t>
  </si>
  <si>
    <t>attack_bonus_right_equipment</t>
  </si>
  <si>
    <t>attack_bonus_left_right_equipment</t>
  </si>
  <si>
    <t>using_two_weapons</t>
  </si>
  <si>
    <t>is_florentine</t>
  </si>
  <si>
    <t>skill_map</t>
  </si>
  <si>
    <t>florentine</t>
  </si>
  <si>
    <t>two_weapon_min_ps</t>
  </si>
  <si>
    <t>minimum_ps</t>
  </si>
  <si>
    <t>handedness_data</t>
  </si>
  <si>
    <t>is_left_hand_major</t>
  </si>
  <si>
    <t>left</t>
  </si>
  <si>
    <t>is_right_hand_major</t>
  </si>
  <si>
    <t>right</t>
  </si>
  <si>
    <t>is_ambidextrous</t>
  </si>
  <si>
    <t>two_weapon_attack_penalty_ambidextrous</t>
  </si>
  <si>
    <t>two_weapon_attack_penalty_major</t>
  </si>
  <si>
    <t>two_weapon_attack_penalty_minor</t>
  </si>
  <si>
    <t>parry_left_equipment</t>
  </si>
  <si>
    <t>parry_right_equipment</t>
  </si>
  <si>
    <t>parry_left_right_equipment</t>
  </si>
  <si>
    <t>parry_two_weapon_bonus</t>
  </si>
  <si>
    <t>parry_left_and_or_right</t>
  </si>
  <si>
    <t>loadout_defence_penalty</t>
  </si>
  <si>
    <t>defence_penalty</t>
  </si>
  <si>
    <t>loadout_defence_bonus</t>
  </si>
  <si>
    <t>defence_bonus</t>
  </si>
  <si>
    <t>absorption</t>
  </si>
  <si>
    <t>loadout_magic_count</t>
  </si>
  <si>
    <t>magic_count</t>
  </si>
  <si>
    <t>weapon_level_left_equipment</t>
  </si>
  <si>
    <t>weapon_level</t>
  </si>
  <si>
    <t>weapon_level_right_equipment</t>
  </si>
  <si>
    <t>weapon_level_left_right_equipment</t>
  </si>
  <si>
    <t>defence</t>
  </si>
  <si>
    <t>df</t>
  </si>
  <si>
    <t>total_mass</t>
  </si>
  <si>
    <t>size</t>
  </si>
  <si>
    <t>log</t>
  </si>
  <si>
    <t>active_classes_base</t>
  </si>
  <si>
    <t>active_class_base_count</t>
  </si>
  <si>
    <t>active_classes</t>
  </si>
  <si>
    <t>training_data</t>
  </si>
  <si>
    <t>skill_training_classification</t>
  </si>
  <si>
    <t>skill_training_array</t>
  </si>
  <si>
    <t>maketrainingmap</t>
  </si>
  <si>
    <t>purcased skills and skills we have training in</t>
  </si>
  <si>
    <t>makeskillmap</t>
  </si>
  <si>
    <t>talent_array</t>
  </si>
  <si>
    <t>talent_map</t>
  </si>
  <si>
    <t>talent_options</t>
  </si>
  <si>
    <t>is_social_social</t>
  </si>
  <si>
    <t>is_social_neutral</t>
  </si>
  <si>
    <t>neutral</t>
  </si>
  <si>
    <t>is_social_antisocial</t>
  </si>
  <si>
    <t>antisocial</t>
  </si>
  <si>
    <t>is_moral_evil</t>
  </si>
  <si>
    <t>evil</t>
  </si>
  <si>
    <t>is_moral_neutral</t>
  </si>
  <si>
    <t>is_moral_good</t>
  </si>
  <si>
    <t>good</t>
  </si>
  <si>
    <t>is_law_lawful</t>
  </si>
  <si>
    <t>lawful</t>
  </si>
  <si>
    <t>is_law_neutral</t>
  </si>
  <si>
    <t>is_law_unlawful</t>
  </si>
  <si>
    <t>unlawful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</si>
</sst>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name val="Arial"/>
    </font>
    <font>
      <name val="Arial"/>
    </font>
    <font>
      <b/>
    </font>
    <font>
      <sz val="11.0"/>
      <color rgb="FF000000"/>
      <name val="Sans-serif"/>
    </font>
    <font>
      <sz val="11.0"/>
      <color rgb="FF000000"/>
      <name val="Inconsolata"/>
    </font>
    <font/>
    <font>
      <color rgb="FF551A8B"/>
      <name val="Arial"/>
    </font>
    <font>
      <color rgb="FF222222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3" fontId="5" numFmtId="0" xfId="0" applyFill="1" applyFont="1"/>
    <xf borderId="0" fillId="0" fontId="6" numFmtId="0" xfId="0" applyAlignment="1" applyFont="1">
      <alignment readingOrder="0"/>
    </xf>
    <xf borderId="0" fillId="3" fontId="7" numFmtId="0" xfId="0" applyAlignment="1" applyFont="1">
      <alignment vertical="bottom"/>
    </xf>
    <xf borderId="0" fillId="3" fontId="8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Font="1"/>
    <xf borderId="0" fillId="4" fontId="6" numFmtId="0" xfId="0" applyAlignment="1" applyFill="1" applyFont="1">
      <alignment readingOrder="0"/>
    </xf>
    <xf borderId="0" fillId="4" fontId="6" numFmtId="0" xfId="0" applyFont="1"/>
    <xf borderId="0" fillId="4" fontId="2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4" fontId="6" numFmtId="0" xfId="0" applyFont="1"/>
    <xf borderId="0" fillId="3" fontId="6" numFmtId="0" xfId="0" applyFont="1"/>
    <xf borderId="0" fillId="3" fontId="6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3" fontId="9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  <col customWidth="1" min="2" max="2" width="17.29"/>
  </cols>
  <sheetData>
    <row r="1">
      <c r="A1" s="5" t="s">
        <v>3</v>
      </c>
      <c r="B1" s="4" t="s">
        <v>28</v>
      </c>
    </row>
    <row r="2">
      <c r="A2" s="8" t="s">
        <v>29</v>
      </c>
      <c r="B2" s="8" t="s">
        <v>40</v>
      </c>
    </row>
    <row r="3">
      <c r="A3" s="8" t="s">
        <v>41</v>
      </c>
      <c r="B3" s="8" t="s">
        <v>42</v>
      </c>
    </row>
    <row r="4">
      <c r="A4" s="8" t="s">
        <v>43</v>
      </c>
      <c r="B4" s="10" t="s">
        <v>44</v>
      </c>
    </row>
    <row r="5">
      <c r="A5" s="8" t="s">
        <v>65</v>
      </c>
      <c r="B5" s="10" t="s">
        <v>66</v>
      </c>
    </row>
    <row r="6">
      <c r="A6" s="8" t="s">
        <v>69</v>
      </c>
      <c r="B6" s="8" t="s">
        <v>71</v>
      </c>
    </row>
    <row r="7">
      <c r="A7" s="8" t="s">
        <v>72</v>
      </c>
      <c r="B7" s="8" t="s">
        <v>74</v>
      </c>
    </row>
    <row r="8">
      <c r="A8" s="8" t="s">
        <v>76</v>
      </c>
      <c r="B8" s="10" t="s">
        <v>78</v>
      </c>
    </row>
    <row r="9">
      <c r="A9" s="8" t="s">
        <v>80</v>
      </c>
      <c r="B9" s="8" t="s">
        <v>82</v>
      </c>
    </row>
    <row r="10">
      <c r="A10" s="8" t="s">
        <v>84</v>
      </c>
      <c r="B10" s="10" t="s">
        <v>86</v>
      </c>
    </row>
    <row r="11">
      <c r="A11" s="8" t="s">
        <v>88</v>
      </c>
      <c r="B11" s="10" t="s">
        <v>90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8" t="s">
        <v>155</v>
      </c>
      <c r="B1" s="8" t="s">
        <v>176</v>
      </c>
      <c r="C1" s="8" t="s">
        <v>178</v>
      </c>
      <c r="D1" s="8" t="s">
        <v>171</v>
      </c>
      <c r="E1" s="8" t="s">
        <v>185</v>
      </c>
      <c r="F1" s="8" t="s">
        <v>187</v>
      </c>
      <c r="G1" s="8" t="s">
        <v>190</v>
      </c>
      <c r="H1" s="8" t="s">
        <v>193</v>
      </c>
      <c r="I1" s="8" t="s">
        <v>198</v>
      </c>
      <c r="J1" s="8" t="s">
        <v>199</v>
      </c>
      <c r="K1" s="8" t="s">
        <v>200</v>
      </c>
      <c r="L1" s="8" t="s">
        <v>203</v>
      </c>
      <c r="M1" s="8" t="s">
        <v>204</v>
      </c>
      <c r="N1" s="8" t="s">
        <v>206</v>
      </c>
      <c r="O1" s="8" t="s">
        <v>207</v>
      </c>
      <c r="P1" s="8" t="s">
        <v>209</v>
      </c>
      <c r="Q1" s="8" t="s">
        <v>212</v>
      </c>
      <c r="R1" s="8" t="s">
        <v>216</v>
      </c>
      <c r="S1" s="8" t="s">
        <v>219</v>
      </c>
      <c r="T1" s="8" t="s">
        <v>221</v>
      </c>
      <c r="U1" s="8" t="s">
        <v>223</v>
      </c>
      <c r="V1" s="8" t="s">
        <v>226</v>
      </c>
      <c r="W1" s="8" t="s">
        <v>227</v>
      </c>
      <c r="X1" s="8" t="s">
        <v>232</v>
      </c>
      <c r="Y1" s="8" t="s">
        <v>234</v>
      </c>
      <c r="Z1" s="8" t="s">
        <v>239</v>
      </c>
      <c r="AA1" s="8" t="s">
        <v>240</v>
      </c>
      <c r="AB1" s="8" t="s">
        <v>241</v>
      </c>
      <c r="AC1" s="8" t="s">
        <v>242</v>
      </c>
      <c r="AD1" s="8" t="s">
        <v>244</v>
      </c>
      <c r="AE1" s="8" t="s">
        <v>245</v>
      </c>
      <c r="AF1" s="8" t="s">
        <v>246</v>
      </c>
      <c r="AG1" s="8" t="s">
        <v>248</v>
      </c>
      <c r="AH1" s="8" t="s">
        <v>249</v>
      </c>
      <c r="AI1" s="8" t="s">
        <v>250</v>
      </c>
      <c r="AJ1" s="8" t="s">
        <v>251</v>
      </c>
      <c r="AK1" s="8" t="s">
        <v>252</v>
      </c>
      <c r="AL1" s="8" t="s">
        <v>253</v>
      </c>
      <c r="AM1" s="8" t="s">
        <v>254</v>
      </c>
      <c r="AN1" s="8" t="s">
        <v>255</v>
      </c>
      <c r="AO1" s="8" t="s">
        <v>256</v>
      </c>
    </row>
    <row r="2">
      <c r="A2" s="8" t="s">
        <v>475</v>
      </c>
      <c r="B2" s="8"/>
      <c r="C2" s="8"/>
      <c r="D2" s="8" t="s">
        <v>77</v>
      </c>
      <c r="E2" s="8" t="b">
        <v>1</v>
      </c>
      <c r="F2" s="8" t="s">
        <v>57</v>
      </c>
      <c r="G2" s="8" t="s">
        <v>163</v>
      </c>
      <c r="I2" s="8" t="s">
        <v>337</v>
      </c>
      <c r="J2" s="8" t="s">
        <v>163</v>
      </c>
      <c r="L2" s="8" t="s">
        <v>337</v>
      </c>
      <c r="M2" s="8" t="s">
        <v>144</v>
      </c>
      <c r="O2" s="8" t="s">
        <v>337</v>
      </c>
      <c r="P2" s="8" t="s">
        <v>338</v>
      </c>
      <c r="R2" s="8" t="s">
        <v>137</v>
      </c>
      <c r="U2" s="8"/>
      <c r="V2" s="8"/>
      <c r="X2" s="8"/>
      <c r="Y2" s="8"/>
      <c r="AA2" s="8"/>
      <c r="AB2" s="8"/>
      <c r="AD2" s="8"/>
      <c r="AE2" s="8"/>
      <c r="AF2" s="8"/>
      <c r="AG2" s="8"/>
      <c r="AH2" s="8"/>
      <c r="AJ2" s="8"/>
      <c r="AK2" s="8"/>
      <c r="AM2" s="8"/>
    </row>
    <row r="3">
      <c r="A3" s="8" t="s">
        <v>478</v>
      </c>
      <c r="D3" s="8" t="s">
        <v>100</v>
      </c>
      <c r="E3" s="13"/>
      <c r="F3" s="8" t="s">
        <v>57</v>
      </c>
      <c r="G3" s="8" t="s">
        <v>475</v>
      </c>
      <c r="I3" s="8" t="s">
        <v>48</v>
      </c>
      <c r="L3" s="8"/>
      <c r="O3" s="8"/>
      <c r="R3" s="8"/>
      <c r="U3" s="8"/>
      <c r="X3" s="8"/>
      <c r="Y3" s="8"/>
      <c r="AA3" s="8"/>
      <c r="AB3" s="8"/>
      <c r="AD3" s="8"/>
      <c r="AE3" s="8"/>
      <c r="AF3" s="8"/>
      <c r="AG3" s="8"/>
      <c r="AH3" s="8"/>
      <c r="AJ3" s="8"/>
      <c r="AK3" s="8"/>
      <c r="AM3" s="8"/>
    </row>
    <row r="4">
      <c r="A4" s="8" t="s">
        <v>481</v>
      </c>
      <c r="D4" s="8" t="s">
        <v>64</v>
      </c>
      <c r="F4" s="8" t="s">
        <v>57</v>
      </c>
      <c r="G4" s="8" t="s">
        <v>478</v>
      </c>
      <c r="H4" s="8"/>
      <c r="I4" s="8" t="s">
        <v>337</v>
      </c>
      <c r="J4" s="8" t="s">
        <v>481</v>
      </c>
      <c r="L4" s="8" t="s">
        <v>97</v>
      </c>
      <c r="O4" s="8" t="s">
        <v>57</v>
      </c>
      <c r="P4" s="8" t="s">
        <v>482</v>
      </c>
      <c r="R4" s="8" t="s">
        <v>117</v>
      </c>
      <c r="U4" s="8"/>
      <c r="X4" s="8"/>
      <c r="Y4" s="8"/>
      <c r="AA4" s="8"/>
      <c r="AB4" s="8"/>
      <c r="AD4" s="8"/>
      <c r="AE4" s="8"/>
      <c r="AF4" s="8"/>
      <c r="AG4" s="8"/>
      <c r="AH4" s="8"/>
      <c r="AJ4" s="8"/>
      <c r="AK4" s="8"/>
      <c r="AM4" s="8"/>
    </row>
    <row r="5">
      <c r="A5" s="22" t="s">
        <v>484</v>
      </c>
      <c r="D5" s="8" t="s">
        <v>64</v>
      </c>
      <c r="F5" s="8" t="s">
        <v>57</v>
      </c>
      <c r="G5" s="8" t="s">
        <v>478</v>
      </c>
      <c r="H5" s="8"/>
      <c r="I5" s="8" t="s">
        <v>337</v>
      </c>
      <c r="J5" s="22" t="s">
        <v>484</v>
      </c>
      <c r="L5" s="8" t="s">
        <v>97</v>
      </c>
      <c r="O5" s="8" t="s">
        <v>57</v>
      </c>
      <c r="P5" s="8" t="s">
        <v>482</v>
      </c>
      <c r="R5" s="8" t="s">
        <v>117</v>
      </c>
      <c r="U5" s="8"/>
      <c r="X5" s="8"/>
      <c r="Y5" s="8"/>
      <c r="AA5" s="8"/>
      <c r="AB5" s="8"/>
      <c r="AD5" s="8"/>
      <c r="AE5" s="8"/>
      <c r="AF5" s="8"/>
      <c r="AG5" s="8"/>
      <c r="AH5" s="8"/>
      <c r="AJ5" s="8"/>
      <c r="AK5" s="8"/>
      <c r="AM5" s="8"/>
    </row>
    <row r="6">
      <c r="A6" s="8" t="s">
        <v>487</v>
      </c>
      <c r="D6" s="8" t="s">
        <v>58</v>
      </c>
      <c r="F6" s="8" t="s">
        <v>62</v>
      </c>
      <c r="G6" s="8" t="s">
        <v>490</v>
      </c>
      <c r="H6" s="8"/>
      <c r="I6" s="8" t="s">
        <v>57</v>
      </c>
      <c r="J6" s="22" t="s">
        <v>484</v>
      </c>
      <c r="L6" s="8" t="s">
        <v>57</v>
      </c>
      <c r="M6" s="8" t="s">
        <v>481</v>
      </c>
      <c r="O6" s="8" t="s">
        <v>147</v>
      </c>
      <c r="P6" s="8" t="s">
        <v>491</v>
      </c>
      <c r="R6" s="8"/>
      <c r="U6" s="8"/>
      <c r="X6" s="8"/>
      <c r="Y6" s="8"/>
      <c r="AA6" s="8"/>
      <c r="AB6" s="8"/>
      <c r="AD6" s="8"/>
      <c r="AE6" s="8"/>
      <c r="AF6" s="8"/>
      <c r="AG6" s="8"/>
      <c r="AH6" s="8"/>
      <c r="AJ6" s="8"/>
      <c r="AK6" s="8"/>
      <c r="AM6" s="8"/>
    </row>
    <row r="7">
      <c r="A7" s="8" t="s">
        <v>494</v>
      </c>
      <c r="D7" s="8" t="s">
        <v>58</v>
      </c>
      <c r="F7" s="8" t="s">
        <v>62</v>
      </c>
      <c r="G7" s="5" t="s">
        <v>495</v>
      </c>
      <c r="H7" s="8"/>
      <c r="I7" s="8" t="s">
        <v>57</v>
      </c>
      <c r="J7" s="8" t="s">
        <v>478</v>
      </c>
      <c r="L7" s="8" t="s">
        <v>146</v>
      </c>
      <c r="M7" s="8" t="s">
        <v>498</v>
      </c>
      <c r="O7" s="8"/>
      <c r="P7" s="8"/>
      <c r="R7" s="8"/>
      <c r="U7" s="8"/>
      <c r="X7" s="8"/>
      <c r="Y7" s="8"/>
      <c r="AA7" s="8"/>
      <c r="AB7" s="8"/>
      <c r="AD7" s="8"/>
      <c r="AE7" s="8"/>
      <c r="AF7" s="8"/>
      <c r="AG7" s="8"/>
      <c r="AH7" s="8"/>
      <c r="AJ7" s="8"/>
      <c r="AK7" s="8"/>
      <c r="AM7" s="8"/>
    </row>
    <row r="8">
      <c r="A8" s="8" t="s">
        <v>454</v>
      </c>
      <c r="D8" s="8" t="s">
        <v>58</v>
      </c>
      <c r="F8" s="8" t="s">
        <v>57</v>
      </c>
      <c r="G8" s="8" t="s">
        <v>487</v>
      </c>
      <c r="H8" s="8"/>
      <c r="I8" s="8" t="s">
        <v>57</v>
      </c>
      <c r="J8" s="8" t="s">
        <v>494</v>
      </c>
      <c r="L8" s="8" t="s">
        <v>124</v>
      </c>
      <c r="M8" s="8"/>
      <c r="O8" s="8"/>
      <c r="P8" s="8"/>
      <c r="R8" s="8"/>
      <c r="U8" s="8"/>
      <c r="X8" s="8"/>
      <c r="Y8" s="8"/>
      <c r="AA8" s="8"/>
      <c r="AB8" s="8"/>
      <c r="AD8" s="8"/>
      <c r="AE8" s="8"/>
      <c r="AF8" s="8"/>
      <c r="AG8" s="8"/>
      <c r="AH8" s="8"/>
      <c r="AJ8" s="8"/>
      <c r="AK8" s="8"/>
      <c r="AM8" s="8"/>
    </row>
    <row r="9">
      <c r="A9" s="8" t="s">
        <v>509</v>
      </c>
      <c r="D9" s="8" t="s">
        <v>64</v>
      </c>
      <c r="F9" s="8" t="s">
        <v>57</v>
      </c>
      <c r="G9" s="8" t="s">
        <v>478</v>
      </c>
      <c r="H9" s="8"/>
      <c r="I9" s="8" t="s">
        <v>337</v>
      </c>
      <c r="J9" s="22" t="s">
        <v>164</v>
      </c>
      <c r="L9" s="8" t="s">
        <v>97</v>
      </c>
      <c r="M9" s="8"/>
      <c r="O9" s="8" t="s">
        <v>57</v>
      </c>
      <c r="P9" s="8" t="s">
        <v>482</v>
      </c>
      <c r="R9" s="8" t="s">
        <v>117</v>
      </c>
      <c r="U9" s="8"/>
      <c r="X9" s="8"/>
      <c r="Y9" s="8"/>
      <c r="AA9" s="8"/>
      <c r="AB9" s="8"/>
      <c r="AD9" s="8"/>
      <c r="AE9" s="8"/>
      <c r="AF9" s="8"/>
      <c r="AG9" s="8"/>
      <c r="AH9" s="8"/>
      <c r="AJ9" s="8"/>
      <c r="AK9" s="8"/>
      <c r="AM9" s="8"/>
    </row>
    <row r="10">
      <c r="A10" s="8" t="s">
        <v>358</v>
      </c>
      <c r="D10" s="8" t="s">
        <v>64</v>
      </c>
      <c r="F10" s="8" t="s">
        <v>57</v>
      </c>
      <c r="G10" s="8" t="s">
        <v>478</v>
      </c>
      <c r="H10" s="8"/>
      <c r="I10" s="8" t="s">
        <v>337</v>
      </c>
      <c r="J10" s="22" t="s">
        <v>512</v>
      </c>
      <c r="L10" s="8" t="s">
        <v>97</v>
      </c>
      <c r="M10" s="8"/>
      <c r="O10" s="8" t="s">
        <v>57</v>
      </c>
      <c r="P10" s="8" t="s">
        <v>482</v>
      </c>
      <c r="R10" s="8" t="s">
        <v>117</v>
      </c>
      <c r="U10" s="8"/>
      <c r="X10" s="8"/>
      <c r="Y10" s="8"/>
      <c r="AA10" s="8"/>
      <c r="AB10" s="8"/>
      <c r="AD10" s="8"/>
      <c r="AE10" s="8"/>
      <c r="AF10" s="8"/>
      <c r="AG10" s="8"/>
      <c r="AH10" s="8"/>
      <c r="AJ10" s="8"/>
      <c r="AK10" s="8"/>
      <c r="AM10" s="8"/>
    </row>
    <row r="11">
      <c r="A11" s="8" t="s">
        <v>482</v>
      </c>
      <c r="D11" s="8" t="s">
        <v>64</v>
      </c>
      <c r="F11" s="8" t="s">
        <v>137</v>
      </c>
      <c r="G11" s="8"/>
      <c r="H11" s="8"/>
      <c r="I11" s="8"/>
      <c r="J11" s="22"/>
      <c r="L11" s="8"/>
      <c r="M11" s="8"/>
      <c r="O11" s="8"/>
      <c r="P11" s="8"/>
      <c r="R11" s="8"/>
      <c r="U11" s="8"/>
      <c r="X11" s="8"/>
      <c r="Y11" s="8"/>
      <c r="AA11" s="8"/>
      <c r="AB11" s="8"/>
      <c r="AD11" s="8"/>
      <c r="AE11" s="8"/>
      <c r="AF11" s="8"/>
      <c r="AG11" s="8"/>
      <c r="AH11" s="8"/>
      <c r="AJ11" s="8"/>
      <c r="AK11" s="8"/>
      <c r="AM11" s="8"/>
    </row>
    <row r="12">
      <c r="F12" s="8"/>
      <c r="G12" s="8"/>
      <c r="H12" s="8"/>
      <c r="I12" s="8"/>
      <c r="J12" s="22"/>
      <c r="L12" s="8"/>
      <c r="M12" s="8"/>
      <c r="O12" s="8"/>
      <c r="P12" s="8"/>
      <c r="R12" s="8"/>
      <c r="U12" s="8"/>
      <c r="X12" s="8"/>
      <c r="Y12" s="8"/>
      <c r="AA12" s="8"/>
      <c r="AB12" s="8"/>
      <c r="AD12" s="8"/>
      <c r="AE12" s="8"/>
      <c r="AF12" s="8"/>
      <c r="AG12" s="8"/>
      <c r="AH12" s="8"/>
      <c r="AJ12" s="8"/>
      <c r="AK12" s="8"/>
      <c r="AM12" s="8"/>
    </row>
    <row r="13">
      <c r="F13" s="8"/>
      <c r="G13" s="8"/>
      <c r="H13" s="8"/>
      <c r="I13" s="8"/>
      <c r="J13" s="22"/>
      <c r="L13" s="8"/>
      <c r="M13" s="8"/>
      <c r="O13" s="8"/>
      <c r="P13" s="8"/>
      <c r="R13" s="8"/>
      <c r="U13" s="8"/>
      <c r="X13" s="8"/>
      <c r="Y13" s="8"/>
      <c r="AA13" s="8"/>
      <c r="AB13" s="8"/>
      <c r="AD13" s="8"/>
      <c r="AE13" s="8"/>
      <c r="AF13" s="8"/>
      <c r="AG13" s="8"/>
      <c r="AH13" s="8"/>
      <c r="AJ13" s="8"/>
      <c r="AK13" s="8"/>
      <c r="AM13" s="8"/>
    </row>
    <row r="14">
      <c r="F14" s="8"/>
      <c r="G14" s="8"/>
      <c r="H14" s="8"/>
      <c r="I14" s="8"/>
      <c r="J14" s="22"/>
      <c r="L14" s="8"/>
      <c r="M14" s="8"/>
      <c r="O14" s="8"/>
      <c r="P14" s="8"/>
      <c r="R14" s="8"/>
      <c r="U14" s="8"/>
      <c r="X14" s="8"/>
      <c r="Y14" s="8"/>
      <c r="AA14" s="8"/>
      <c r="AB14" s="8"/>
      <c r="AD14" s="8"/>
      <c r="AE14" s="8"/>
      <c r="AF14" s="8"/>
      <c r="AG14" s="8"/>
      <c r="AH14" s="8"/>
      <c r="AJ14" s="8"/>
      <c r="AK14" s="8"/>
      <c r="AM14" s="8"/>
    </row>
    <row r="15">
      <c r="F15" s="8"/>
      <c r="G15" s="8"/>
      <c r="H15" s="8"/>
      <c r="I15" s="8"/>
      <c r="J15" s="22"/>
      <c r="L15" s="8"/>
      <c r="M15" s="8"/>
      <c r="O15" s="8"/>
      <c r="P15" s="8"/>
      <c r="R15" s="8"/>
      <c r="U15" s="8"/>
      <c r="X15" s="8"/>
      <c r="Y15" s="8"/>
      <c r="AA15" s="8"/>
      <c r="AB15" s="8"/>
      <c r="AD15" s="8"/>
      <c r="AE15" s="8"/>
      <c r="AF15" s="8"/>
      <c r="AG15" s="8"/>
      <c r="AH15" s="8"/>
      <c r="AJ15" s="8"/>
      <c r="AK15" s="8"/>
      <c r="AM15" s="8"/>
    </row>
    <row r="16">
      <c r="F16" s="8"/>
      <c r="G16" s="8"/>
      <c r="H16" s="8"/>
      <c r="I16" s="8"/>
      <c r="J16" s="22"/>
      <c r="L16" s="8"/>
      <c r="M16" s="8"/>
      <c r="O16" s="8"/>
      <c r="P16" s="8"/>
      <c r="R16" s="8"/>
      <c r="U16" s="8"/>
      <c r="X16" s="8"/>
      <c r="Y16" s="8"/>
      <c r="AA16" s="8"/>
      <c r="AB16" s="8"/>
      <c r="AD16" s="8"/>
      <c r="AE16" s="8"/>
      <c r="AF16" s="8"/>
      <c r="AG16" s="8"/>
      <c r="AH16" s="8"/>
      <c r="AJ16" s="8"/>
      <c r="AK16" s="8"/>
      <c r="AM16" s="8"/>
    </row>
    <row r="17">
      <c r="F17" s="8"/>
      <c r="G17" s="8"/>
      <c r="H17" s="8"/>
      <c r="I17" s="8"/>
      <c r="J17" s="22"/>
      <c r="L17" s="8"/>
      <c r="M17" s="8"/>
      <c r="O17" s="8"/>
      <c r="P17" s="8"/>
      <c r="R17" s="8"/>
      <c r="U17" s="8"/>
      <c r="X17" s="8"/>
      <c r="Y17" s="8"/>
      <c r="AA17" s="8"/>
      <c r="AB17" s="8"/>
      <c r="AD17" s="8"/>
      <c r="AE17" s="8"/>
      <c r="AF17" s="8"/>
      <c r="AG17" s="8"/>
      <c r="AH17" s="8"/>
      <c r="AJ17" s="8"/>
      <c r="AK17" s="8"/>
      <c r="AM17" s="8"/>
    </row>
    <row r="18">
      <c r="F18" s="8"/>
      <c r="G18" s="8"/>
      <c r="H18" s="8"/>
      <c r="I18" s="8"/>
      <c r="J18" s="22"/>
      <c r="L18" s="8"/>
      <c r="M18" s="8"/>
      <c r="O18" s="8"/>
      <c r="P18" s="8"/>
      <c r="R18" s="8"/>
      <c r="U18" s="8"/>
      <c r="X18" s="8"/>
      <c r="Y18" s="8"/>
      <c r="AA18" s="8"/>
      <c r="AB18" s="8"/>
      <c r="AD18" s="8"/>
      <c r="AE18" s="8"/>
      <c r="AF18" s="8"/>
      <c r="AG18" s="8"/>
      <c r="AH18" s="8"/>
      <c r="AJ18" s="8"/>
      <c r="AK18" s="8"/>
      <c r="AM18" s="8"/>
    </row>
    <row r="19">
      <c r="F19" s="8"/>
      <c r="G19" s="8"/>
      <c r="H19" s="8"/>
      <c r="I19" s="8"/>
      <c r="J19" s="22"/>
      <c r="L19" s="8"/>
      <c r="M19" s="8"/>
      <c r="O19" s="8"/>
      <c r="P19" s="8"/>
      <c r="R19" s="8"/>
      <c r="U19" s="8"/>
      <c r="X19" s="8"/>
      <c r="Y19" s="8"/>
      <c r="AA19" s="8"/>
      <c r="AB19" s="8"/>
      <c r="AD19" s="8"/>
      <c r="AE19" s="8"/>
      <c r="AF19" s="8"/>
      <c r="AG19" s="8"/>
      <c r="AH19" s="8"/>
      <c r="AJ19" s="8"/>
      <c r="AK19" s="8"/>
      <c r="AM19" s="8"/>
    </row>
    <row r="20">
      <c r="F20" s="8"/>
      <c r="G20" s="8"/>
      <c r="H20" s="8"/>
      <c r="I20" s="8"/>
      <c r="J20" s="22"/>
      <c r="L20" s="8"/>
      <c r="M20" s="8"/>
      <c r="O20" s="8"/>
      <c r="P20" s="8"/>
      <c r="R20" s="8"/>
      <c r="U20" s="8"/>
      <c r="X20" s="8"/>
      <c r="Y20" s="8"/>
      <c r="AA20" s="8"/>
      <c r="AB20" s="8"/>
      <c r="AD20" s="8"/>
      <c r="AE20" s="8"/>
      <c r="AF20" s="8"/>
      <c r="AG20" s="8"/>
      <c r="AH20" s="8"/>
      <c r="AJ20" s="8"/>
      <c r="AK20" s="8"/>
      <c r="AM20" s="8"/>
    </row>
    <row r="21">
      <c r="F21" s="8"/>
      <c r="G21" s="8"/>
      <c r="H21" s="8"/>
      <c r="I21" s="8"/>
      <c r="J21" s="22"/>
      <c r="L21" s="8"/>
      <c r="M21" s="8"/>
      <c r="O21" s="8"/>
      <c r="P21" s="8"/>
      <c r="R21" s="8"/>
      <c r="U21" s="8"/>
      <c r="X21" s="8"/>
      <c r="Y21" s="8"/>
      <c r="AA21" s="8"/>
      <c r="AB21" s="8"/>
      <c r="AD21" s="8"/>
      <c r="AE21" s="8"/>
      <c r="AF21" s="8"/>
      <c r="AG21" s="8"/>
      <c r="AH21" s="8"/>
      <c r="AJ21" s="8"/>
      <c r="AK21" s="8"/>
      <c r="AM21" s="8"/>
    </row>
    <row r="22">
      <c r="F22" s="8"/>
      <c r="G22" s="8"/>
      <c r="H22" s="8"/>
      <c r="I22" s="8"/>
      <c r="J22" s="22"/>
      <c r="L22" s="8"/>
      <c r="M22" s="8"/>
      <c r="O22" s="8"/>
      <c r="P22" s="8"/>
      <c r="R22" s="8"/>
      <c r="U22" s="8"/>
      <c r="X22" s="8"/>
      <c r="Y22" s="8"/>
      <c r="AA22" s="8"/>
      <c r="AB22" s="8"/>
      <c r="AD22" s="8"/>
      <c r="AE22" s="8"/>
      <c r="AF22" s="8"/>
      <c r="AG22" s="8"/>
      <c r="AH22" s="8"/>
      <c r="AJ22" s="8"/>
      <c r="AK22" s="8"/>
      <c r="AM22" s="8"/>
    </row>
    <row r="23">
      <c r="F23" s="8"/>
      <c r="G23" s="8"/>
      <c r="H23" s="8"/>
      <c r="I23" s="8"/>
      <c r="J23" s="22"/>
      <c r="L23" s="8"/>
      <c r="M23" s="8"/>
      <c r="O23" s="8"/>
      <c r="P23" s="8"/>
      <c r="R23" s="8"/>
      <c r="U23" s="8"/>
      <c r="X23" s="8"/>
      <c r="Y23" s="8"/>
      <c r="AA23" s="8"/>
      <c r="AB23" s="8"/>
      <c r="AD23" s="8"/>
      <c r="AE23" s="8"/>
      <c r="AF23" s="8"/>
      <c r="AG23" s="8"/>
      <c r="AH23" s="8"/>
      <c r="AJ23" s="8"/>
      <c r="AK23" s="8"/>
      <c r="AM23" s="8"/>
    </row>
    <row r="24">
      <c r="F24" s="8"/>
      <c r="G24" s="8"/>
      <c r="H24" s="8"/>
      <c r="I24" s="8"/>
      <c r="J24" s="22"/>
      <c r="L24" s="8"/>
      <c r="M24" s="8"/>
      <c r="O24" s="8"/>
      <c r="P24" s="8"/>
      <c r="R24" s="8"/>
      <c r="U24" s="8"/>
      <c r="X24" s="8"/>
      <c r="Y24" s="8"/>
      <c r="AA24" s="8"/>
      <c r="AB24" s="8"/>
      <c r="AD24" s="8"/>
      <c r="AE24" s="8"/>
      <c r="AF24" s="8"/>
      <c r="AG24" s="8"/>
      <c r="AH24" s="8"/>
      <c r="AJ24" s="8"/>
      <c r="AK24" s="8"/>
      <c r="AM24" s="8"/>
    </row>
    <row r="25">
      <c r="F25" s="8"/>
      <c r="G25" s="8"/>
      <c r="H25" s="8"/>
      <c r="I25" s="8"/>
      <c r="J25" s="22"/>
      <c r="L25" s="8"/>
      <c r="M25" s="8"/>
      <c r="O25" s="8"/>
      <c r="P25" s="8"/>
      <c r="R25" s="8"/>
      <c r="U25" s="8"/>
      <c r="X25" s="8"/>
      <c r="Y25" s="8"/>
      <c r="AA25" s="8"/>
      <c r="AB25" s="8"/>
      <c r="AD25" s="8"/>
      <c r="AE25" s="8"/>
      <c r="AF25" s="8"/>
      <c r="AG25" s="8"/>
      <c r="AH25" s="8"/>
      <c r="AJ25" s="8"/>
      <c r="AK25" s="8"/>
      <c r="AM25" s="8"/>
    </row>
    <row r="26">
      <c r="F26" s="8"/>
      <c r="G26" s="8"/>
      <c r="H26" s="8"/>
      <c r="I26" s="8"/>
      <c r="J26" s="22"/>
      <c r="L26" s="8"/>
      <c r="M26" s="8"/>
      <c r="O26" s="8"/>
      <c r="P26" s="8"/>
      <c r="R26" s="8"/>
      <c r="U26" s="8"/>
      <c r="X26" s="8"/>
      <c r="Y26" s="8"/>
      <c r="AA26" s="8"/>
      <c r="AB26" s="8"/>
      <c r="AD26" s="8"/>
      <c r="AE26" s="8"/>
      <c r="AF26" s="8"/>
      <c r="AG26" s="8"/>
      <c r="AH26" s="8"/>
      <c r="AJ26" s="8"/>
      <c r="AK26" s="8"/>
      <c r="AM26" s="8"/>
    </row>
    <row r="27">
      <c r="F27" s="8"/>
      <c r="G27" s="8"/>
      <c r="H27" s="8"/>
      <c r="I27" s="8"/>
      <c r="J27" s="22"/>
      <c r="L27" s="8"/>
      <c r="M27" s="8"/>
      <c r="O27" s="8"/>
      <c r="P27" s="8"/>
      <c r="R27" s="8"/>
      <c r="U27" s="8"/>
      <c r="X27" s="8"/>
      <c r="Y27" s="8"/>
      <c r="AA27" s="8"/>
      <c r="AB27" s="8"/>
      <c r="AD27" s="8"/>
      <c r="AE27" s="8"/>
      <c r="AF27" s="8"/>
      <c r="AG27" s="8"/>
      <c r="AH27" s="8"/>
      <c r="AJ27" s="8"/>
      <c r="AK27" s="8"/>
      <c r="AM27" s="8"/>
    </row>
    <row r="28">
      <c r="F28" s="8"/>
      <c r="G28" s="8"/>
      <c r="H28" s="8"/>
      <c r="I28" s="8"/>
      <c r="J28" s="22"/>
      <c r="L28" s="8"/>
      <c r="M28" s="8"/>
      <c r="O28" s="8"/>
      <c r="P28" s="8"/>
      <c r="R28" s="8"/>
      <c r="U28" s="8"/>
      <c r="X28" s="8"/>
      <c r="Y28" s="8"/>
      <c r="AA28" s="8"/>
      <c r="AB28" s="8"/>
      <c r="AD28" s="8"/>
      <c r="AE28" s="8"/>
      <c r="AF28" s="8"/>
      <c r="AG28" s="8"/>
      <c r="AH28" s="8"/>
      <c r="AJ28" s="8"/>
      <c r="AK28" s="8"/>
      <c r="AM28" s="8"/>
    </row>
    <row r="29">
      <c r="F29" s="8"/>
      <c r="G29" s="8"/>
      <c r="H29" s="8"/>
      <c r="I29" s="8"/>
      <c r="J29" s="22"/>
      <c r="L29" s="8"/>
      <c r="M29" s="8"/>
      <c r="O29" s="8"/>
      <c r="P29" s="8"/>
      <c r="R29" s="8"/>
      <c r="U29" s="8"/>
      <c r="X29" s="8"/>
      <c r="Y29" s="8"/>
      <c r="AA29" s="8"/>
      <c r="AB29" s="8"/>
      <c r="AD29" s="8"/>
      <c r="AE29" s="8"/>
      <c r="AF29" s="8"/>
      <c r="AG29" s="8"/>
      <c r="AH29" s="8"/>
      <c r="AJ29" s="8"/>
      <c r="AK29" s="8"/>
      <c r="AM29" s="8"/>
    </row>
    <row r="30">
      <c r="F30" s="8"/>
      <c r="G30" s="8"/>
      <c r="H30" s="8"/>
      <c r="I30" s="8"/>
      <c r="J30" s="22"/>
      <c r="L30" s="8"/>
      <c r="M30" s="8"/>
      <c r="O30" s="8"/>
      <c r="P30" s="8"/>
      <c r="R30" s="8"/>
      <c r="U30" s="8"/>
      <c r="X30" s="8"/>
      <c r="Y30" s="8"/>
      <c r="AA30" s="8"/>
      <c r="AB30" s="8"/>
      <c r="AD30" s="8"/>
      <c r="AE30" s="8"/>
      <c r="AF30" s="8"/>
      <c r="AG30" s="8"/>
      <c r="AH30" s="8"/>
      <c r="AJ30" s="8"/>
      <c r="AK30" s="8"/>
      <c r="AM30" s="8"/>
    </row>
  </sheetData>
  <dataValidations>
    <dataValidation type="list" allowBlank="1" sqref="D2:D1004">
      <formula1>calculate_types_id</formula1>
    </dataValidation>
    <dataValidation type="list" allowBlank="1" sqref="F2:F30 I2:I30 L2:L30 O2:O30 R2:R30 U2:U30 X2:X30 AA2:AA30 AD2:AD30 AG2:AG30 AJ2:AJ30 AM2:AM30">
      <formula1>calculate_operation_id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155</v>
      </c>
      <c r="B1" s="8" t="s">
        <v>171</v>
      </c>
      <c r="C1" s="8" t="s">
        <v>173</v>
      </c>
      <c r="D1" s="8" t="s">
        <v>174</v>
      </c>
      <c r="E1" s="8" t="s">
        <v>175</v>
      </c>
      <c r="F1" s="8" t="s">
        <v>177</v>
      </c>
      <c r="G1" s="8" t="s">
        <v>179</v>
      </c>
      <c r="H1" s="8" t="s">
        <v>180</v>
      </c>
      <c r="I1" s="8" t="s">
        <v>184</v>
      </c>
      <c r="J1" s="8" t="s">
        <v>186</v>
      </c>
      <c r="K1" s="8" t="s">
        <v>188</v>
      </c>
      <c r="L1" s="8" t="s">
        <v>189</v>
      </c>
      <c r="M1" s="8" t="s">
        <v>191</v>
      </c>
      <c r="N1" s="8" t="s">
        <v>192</v>
      </c>
      <c r="O1" s="8" t="s">
        <v>194</v>
      </c>
      <c r="P1" s="8" t="s">
        <v>196</v>
      </c>
      <c r="Q1" s="8" t="s">
        <v>202</v>
      </c>
      <c r="R1" s="8" t="s">
        <v>205</v>
      </c>
      <c r="S1" s="8" t="s">
        <v>208</v>
      </c>
      <c r="T1" s="8" t="s">
        <v>210</v>
      </c>
      <c r="U1" s="8" t="s">
        <v>211</v>
      </c>
      <c r="V1" s="8" t="s">
        <v>213</v>
      </c>
      <c r="W1" s="8" t="s">
        <v>215</v>
      </c>
      <c r="X1" s="8" t="s">
        <v>217</v>
      </c>
      <c r="Y1" s="8" t="s">
        <v>218</v>
      </c>
      <c r="Z1" s="8" t="s">
        <v>220</v>
      </c>
      <c r="AA1" s="8" t="s">
        <v>222</v>
      </c>
      <c r="AB1" s="8" t="s">
        <v>224</v>
      </c>
      <c r="AC1" s="8" t="s">
        <v>225</v>
      </c>
      <c r="AD1" s="8" t="s">
        <v>228</v>
      </c>
      <c r="AE1" s="8" t="s">
        <v>229</v>
      </c>
      <c r="AF1" s="8" t="s">
        <v>231</v>
      </c>
      <c r="AG1" s="8" t="s">
        <v>233</v>
      </c>
      <c r="AH1" s="8" t="s">
        <v>235</v>
      </c>
      <c r="AI1" s="8" t="s">
        <v>236</v>
      </c>
    </row>
    <row r="2">
      <c r="A2" s="8" t="s">
        <v>164</v>
      </c>
      <c r="B2" s="8" t="s">
        <v>87</v>
      </c>
      <c r="C2" s="8" t="s">
        <v>338</v>
      </c>
      <c r="D2" s="8" t="s">
        <v>144</v>
      </c>
      <c r="E2" s="8" t="s">
        <v>164</v>
      </c>
    </row>
    <row r="3">
      <c r="A3" s="8" t="s">
        <v>334</v>
      </c>
      <c r="B3" s="8" t="s">
        <v>56</v>
      </c>
      <c r="I3" s="8">
        <v>1.0</v>
      </c>
    </row>
  </sheetData>
  <dataValidations>
    <dataValidation type="list" allowBlank="1" sqref="B2:B3">
      <formula1>value_types_id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8" t="s">
        <v>155</v>
      </c>
      <c r="B1" s="8" t="s">
        <v>176</v>
      </c>
      <c r="C1" s="8" t="s">
        <v>178</v>
      </c>
      <c r="D1" s="8" t="s">
        <v>171</v>
      </c>
      <c r="E1" s="8" t="s">
        <v>185</v>
      </c>
      <c r="F1" s="8" t="s">
        <v>187</v>
      </c>
      <c r="G1" s="8" t="s">
        <v>190</v>
      </c>
      <c r="H1" s="8" t="s">
        <v>193</v>
      </c>
      <c r="I1" s="8" t="s">
        <v>198</v>
      </c>
      <c r="J1" s="8" t="s">
        <v>199</v>
      </c>
      <c r="K1" s="8" t="s">
        <v>200</v>
      </c>
      <c r="L1" s="8" t="s">
        <v>203</v>
      </c>
      <c r="M1" s="8" t="s">
        <v>204</v>
      </c>
      <c r="N1" s="8" t="s">
        <v>206</v>
      </c>
      <c r="O1" s="8" t="s">
        <v>207</v>
      </c>
      <c r="P1" s="8" t="s">
        <v>209</v>
      </c>
      <c r="Q1" s="8" t="s">
        <v>212</v>
      </c>
      <c r="R1" s="8" t="s">
        <v>216</v>
      </c>
      <c r="S1" s="8" t="s">
        <v>219</v>
      </c>
      <c r="T1" s="8" t="s">
        <v>221</v>
      </c>
      <c r="U1" s="8" t="s">
        <v>223</v>
      </c>
      <c r="V1" s="8" t="s">
        <v>226</v>
      </c>
      <c r="W1" s="8" t="s">
        <v>227</v>
      </c>
      <c r="X1" s="8" t="s">
        <v>232</v>
      </c>
      <c r="Y1" s="8" t="s">
        <v>234</v>
      </c>
      <c r="Z1" s="8" t="s">
        <v>239</v>
      </c>
      <c r="AA1" s="8" t="s">
        <v>240</v>
      </c>
      <c r="AB1" s="8" t="s">
        <v>241</v>
      </c>
      <c r="AC1" s="8" t="s">
        <v>242</v>
      </c>
      <c r="AD1" s="8" t="s">
        <v>244</v>
      </c>
      <c r="AE1" s="8" t="s">
        <v>245</v>
      </c>
      <c r="AF1" s="8" t="s">
        <v>246</v>
      </c>
      <c r="AG1" s="8" t="s">
        <v>248</v>
      </c>
      <c r="AH1" s="8" t="s">
        <v>249</v>
      </c>
      <c r="AI1" s="8" t="s">
        <v>250</v>
      </c>
      <c r="AJ1" s="8" t="s">
        <v>251</v>
      </c>
      <c r="AK1" s="8" t="s">
        <v>252</v>
      </c>
      <c r="AL1" s="8" t="s">
        <v>253</v>
      </c>
      <c r="AM1" s="8" t="s">
        <v>254</v>
      </c>
      <c r="AN1" s="8" t="s">
        <v>255</v>
      </c>
      <c r="AO1" s="8" t="s">
        <v>256</v>
      </c>
    </row>
    <row r="2">
      <c r="A2" s="8" t="s">
        <v>710</v>
      </c>
      <c r="B2" s="8"/>
      <c r="C2" s="8"/>
      <c r="D2" s="8" t="s">
        <v>77</v>
      </c>
      <c r="E2" s="8" t="b">
        <v>1</v>
      </c>
      <c r="F2" s="8" t="s">
        <v>57</v>
      </c>
      <c r="G2" s="8" t="s">
        <v>164</v>
      </c>
      <c r="I2" s="8" t="s">
        <v>337</v>
      </c>
      <c r="J2" s="8" t="s">
        <v>164</v>
      </c>
      <c r="L2" s="8" t="s">
        <v>337</v>
      </c>
      <c r="M2" s="8" t="s">
        <v>144</v>
      </c>
      <c r="O2" s="8" t="s">
        <v>337</v>
      </c>
      <c r="P2" s="8" t="s">
        <v>338</v>
      </c>
      <c r="R2" s="8" t="s">
        <v>137</v>
      </c>
      <c r="U2" s="8"/>
      <c r="V2" s="8"/>
      <c r="X2" s="8"/>
      <c r="Y2" s="8"/>
      <c r="AA2" s="8"/>
      <c r="AB2" s="8"/>
      <c r="AD2" s="8"/>
      <c r="AE2" s="8"/>
      <c r="AF2" s="8"/>
      <c r="AG2" s="8"/>
      <c r="AH2" s="8"/>
      <c r="AJ2" s="8"/>
      <c r="AK2" s="8"/>
      <c r="AM2" s="8"/>
    </row>
    <row r="3">
      <c r="A3" s="8" t="s">
        <v>713</v>
      </c>
      <c r="D3" s="8" t="s">
        <v>56</v>
      </c>
      <c r="F3" s="8" t="s">
        <v>57</v>
      </c>
      <c r="G3" s="8" t="s">
        <v>710</v>
      </c>
      <c r="I3" s="8" t="s">
        <v>48</v>
      </c>
      <c r="L3" s="8" t="s">
        <v>337</v>
      </c>
      <c r="M3" s="8" t="s">
        <v>713</v>
      </c>
      <c r="O3" s="8" t="s">
        <v>97</v>
      </c>
      <c r="R3" s="8"/>
      <c r="U3" s="8"/>
      <c r="X3" s="8"/>
      <c r="Y3" s="8"/>
      <c r="AA3" s="8"/>
      <c r="AB3" s="8"/>
      <c r="AD3" s="8"/>
      <c r="AE3" s="8"/>
      <c r="AF3" s="8"/>
      <c r="AG3" s="8"/>
      <c r="AH3" s="8"/>
      <c r="AJ3" s="8"/>
      <c r="AK3" s="8"/>
      <c r="AM3" s="8"/>
    </row>
    <row r="4">
      <c r="A4" s="8" t="s">
        <v>438</v>
      </c>
      <c r="D4" s="8" t="s">
        <v>56</v>
      </c>
      <c r="F4" s="8" t="s">
        <v>337</v>
      </c>
      <c r="G4" s="8"/>
      <c r="H4" s="8">
        <v>1.0</v>
      </c>
      <c r="I4" s="8" t="s">
        <v>57</v>
      </c>
      <c r="J4" s="8" t="s">
        <v>334</v>
      </c>
      <c r="L4" s="8" t="s">
        <v>146</v>
      </c>
      <c r="M4" s="8" t="s">
        <v>435</v>
      </c>
      <c r="O4" s="8" t="s">
        <v>337</v>
      </c>
      <c r="Q4" s="8">
        <v>2.0</v>
      </c>
      <c r="R4" s="8" t="s">
        <v>146</v>
      </c>
      <c r="S4" s="8" t="s">
        <v>714</v>
      </c>
      <c r="U4" s="8" t="s">
        <v>57</v>
      </c>
      <c r="V4" s="8" t="s">
        <v>713</v>
      </c>
      <c r="X4" s="8" t="s">
        <v>146</v>
      </c>
      <c r="Y4" s="8" t="s">
        <v>715</v>
      </c>
      <c r="AA4" s="8"/>
      <c r="AB4" s="8"/>
      <c r="AD4" s="8"/>
      <c r="AE4" s="8"/>
      <c r="AF4" s="8"/>
      <c r="AG4" s="8"/>
      <c r="AH4" s="8"/>
      <c r="AJ4" s="8"/>
      <c r="AK4" s="8"/>
      <c r="AM4" s="8"/>
    </row>
    <row r="5">
      <c r="A5" s="8" t="s">
        <v>716</v>
      </c>
      <c r="D5" s="8" t="s">
        <v>100</v>
      </c>
      <c r="F5" s="8" t="s">
        <v>62</v>
      </c>
      <c r="G5" s="8" t="s">
        <v>716</v>
      </c>
      <c r="I5" s="8"/>
      <c r="L5" s="8"/>
      <c r="O5" s="8"/>
      <c r="R5" s="8"/>
      <c r="U5" s="8"/>
      <c r="X5" s="8"/>
      <c r="Y5" s="8"/>
      <c r="AA5" s="8"/>
      <c r="AB5" s="8"/>
      <c r="AD5" s="8"/>
      <c r="AE5" s="8"/>
      <c r="AF5" s="8"/>
      <c r="AG5" s="8"/>
      <c r="AH5" s="8"/>
      <c r="AJ5" s="8"/>
      <c r="AK5" s="8"/>
      <c r="AM5" s="8"/>
    </row>
    <row r="6">
      <c r="A6" s="8" t="s">
        <v>717</v>
      </c>
      <c r="D6" s="8" t="s">
        <v>56</v>
      </c>
      <c r="F6" s="8" t="s">
        <v>57</v>
      </c>
      <c r="G6" s="8" t="s">
        <v>716</v>
      </c>
      <c r="I6" s="8" t="s">
        <v>57</v>
      </c>
      <c r="J6" s="8" t="s">
        <v>164</v>
      </c>
      <c r="L6" s="8" t="s">
        <v>97</v>
      </c>
      <c r="O6" s="8" t="s">
        <v>337</v>
      </c>
      <c r="Q6" s="8">
        <v>0.0</v>
      </c>
      <c r="R6" s="8" t="s">
        <v>117</v>
      </c>
      <c r="U6" s="8"/>
      <c r="X6" s="8"/>
      <c r="Y6" s="8"/>
      <c r="Z6" s="8"/>
      <c r="AA6" s="8"/>
      <c r="AB6" s="8"/>
      <c r="AD6" s="8"/>
      <c r="AE6" s="8"/>
      <c r="AF6" s="8"/>
      <c r="AG6" s="8"/>
      <c r="AH6" s="8"/>
      <c r="AJ6" s="8"/>
      <c r="AK6" s="8"/>
      <c r="AM6" s="8"/>
    </row>
    <row r="7">
      <c r="A7" s="8" t="s">
        <v>718</v>
      </c>
      <c r="D7" s="8" t="s">
        <v>56</v>
      </c>
      <c r="F7" s="8" t="s">
        <v>57</v>
      </c>
      <c r="G7" s="8" t="s">
        <v>334</v>
      </c>
      <c r="I7" s="8" t="s">
        <v>57</v>
      </c>
      <c r="J7" s="8" t="s">
        <v>717</v>
      </c>
      <c r="L7" s="8" t="s">
        <v>146</v>
      </c>
      <c r="M7" s="8" t="s">
        <v>344</v>
      </c>
      <c r="O7" s="8"/>
      <c r="R7" s="8"/>
      <c r="U7" s="8"/>
      <c r="X7" s="8"/>
      <c r="Y7" s="8"/>
      <c r="AA7" s="8"/>
      <c r="AB7" s="8"/>
      <c r="AD7" s="8"/>
      <c r="AE7" s="8"/>
      <c r="AF7" s="8"/>
      <c r="AG7" s="8"/>
      <c r="AH7" s="8"/>
      <c r="AJ7" s="8"/>
      <c r="AK7" s="8"/>
      <c r="AM7" s="8"/>
    </row>
    <row r="8">
      <c r="D8" s="8"/>
      <c r="F8" s="8"/>
      <c r="I8" s="8"/>
      <c r="L8" s="8"/>
      <c r="O8" s="8"/>
      <c r="R8" s="8"/>
      <c r="U8" s="8"/>
      <c r="X8" s="8"/>
      <c r="Y8" s="8"/>
      <c r="AA8" s="8"/>
      <c r="AB8" s="8"/>
      <c r="AD8" s="8"/>
      <c r="AE8" s="8"/>
      <c r="AF8" s="8"/>
      <c r="AG8" s="8"/>
      <c r="AH8" s="8"/>
      <c r="AJ8" s="8"/>
      <c r="AK8" s="8"/>
      <c r="AM8" s="8"/>
    </row>
    <row r="9">
      <c r="D9" s="8"/>
      <c r="F9" s="8"/>
      <c r="I9" s="8"/>
      <c r="L9" s="8"/>
      <c r="O9" s="8"/>
      <c r="R9" s="8"/>
      <c r="U9" s="8"/>
      <c r="X9" s="8"/>
      <c r="Y9" s="8"/>
      <c r="AA9" s="8"/>
      <c r="AB9" s="8"/>
      <c r="AD9" s="8"/>
      <c r="AE9" s="8"/>
      <c r="AF9" s="8"/>
      <c r="AG9" s="8"/>
      <c r="AH9" s="8"/>
      <c r="AJ9" s="8"/>
      <c r="AK9" s="8"/>
      <c r="AM9" s="8"/>
    </row>
    <row r="10">
      <c r="D10" s="8"/>
      <c r="F10" s="8"/>
      <c r="I10" s="8"/>
      <c r="L10" s="8"/>
      <c r="O10" s="8"/>
      <c r="R10" s="8"/>
      <c r="U10" s="8"/>
      <c r="X10" s="8"/>
      <c r="Y10" s="8"/>
      <c r="AA10" s="8"/>
      <c r="AB10" s="8"/>
      <c r="AD10" s="8"/>
      <c r="AE10" s="8"/>
      <c r="AF10" s="8"/>
      <c r="AG10" s="8"/>
      <c r="AH10" s="8"/>
      <c r="AJ10" s="8"/>
      <c r="AK10" s="8"/>
      <c r="AM10" s="8"/>
    </row>
    <row r="11">
      <c r="D11" s="8"/>
      <c r="F11" s="8"/>
      <c r="I11" s="8"/>
      <c r="L11" s="8"/>
      <c r="O11" s="8"/>
      <c r="R11" s="8"/>
      <c r="U11" s="8"/>
      <c r="X11" s="8"/>
      <c r="Y11" s="8"/>
      <c r="AA11" s="8"/>
      <c r="AB11" s="8"/>
      <c r="AD11" s="8"/>
      <c r="AE11" s="8"/>
      <c r="AF11" s="8"/>
      <c r="AG11" s="8"/>
      <c r="AH11" s="8"/>
      <c r="AJ11" s="8"/>
      <c r="AK11" s="8"/>
      <c r="AM11" s="8"/>
    </row>
  </sheetData>
  <dataValidations>
    <dataValidation type="list" allowBlank="1" sqref="D2:D1000">
      <formula1>calculate_types_id</formula1>
    </dataValidation>
    <dataValidation type="list" allowBlank="1" sqref="F2:F11 I2:I11 L2:L11 O2:O11 R2:R11 U2:U11 X2:X11 AA2:AA11 AD2:AD11 AG2:AG11 AJ2:AJ11 AM2:AM11">
      <formula1>calculate_operation_id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8" t="s">
        <v>155</v>
      </c>
      <c r="B1" s="8" t="s">
        <v>176</v>
      </c>
      <c r="C1" s="8" t="s">
        <v>178</v>
      </c>
      <c r="D1" s="8" t="s">
        <v>171</v>
      </c>
      <c r="E1" s="8" t="s">
        <v>185</v>
      </c>
      <c r="F1" s="8" t="s">
        <v>187</v>
      </c>
      <c r="G1" s="8" t="s">
        <v>190</v>
      </c>
      <c r="H1" s="8" t="s">
        <v>193</v>
      </c>
      <c r="I1" s="8" t="s">
        <v>198</v>
      </c>
      <c r="J1" s="8" t="s">
        <v>199</v>
      </c>
      <c r="K1" s="8" t="s">
        <v>200</v>
      </c>
      <c r="L1" s="8" t="s">
        <v>203</v>
      </c>
      <c r="M1" s="8" t="s">
        <v>204</v>
      </c>
      <c r="N1" s="8" t="s">
        <v>206</v>
      </c>
      <c r="O1" s="8" t="s">
        <v>207</v>
      </c>
      <c r="P1" s="8" t="s">
        <v>209</v>
      </c>
      <c r="Q1" s="8" t="s">
        <v>212</v>
      </c>
      <c r="R1" s="8" t="s">
        <v>216</v>
      </c>
      <c r="S1" s="8" t="s">
        <v>219</v>
      </c>
      <c r="T1" s="8" t="s">
        <v>221</v>
      </c>
      <c r="U1" s="8" t="s">
        <v>223</v>
      </c>
      <c r="V1" s="8" t="s">
        <v>226</v>
      </c>
      <c r="W1" s="8" t="s">
        <v>227</v>
      </c>
      <c r="X1" s="8" t="s">
        <v>232</v>
      </c>
      <c r="Y1" s="8" t="s">
        <v>234</v>
      </c>
      <c r="Z1" s="8" t="s">
        <v>239</v>
      </c>
      <c r="AA1" s="8" t="s">
        <v>240</v>
      </c>
      <c r="AB1" s="8" t="s">
        <v>241</v>
      </c>
      <c r="AC1" s="8" t="s">
        <v>242</v>
      </c>
      <c r="AD1" s="8" t="s">
        <v>244</v>
      </c>
      <c r="AE1" s="8" t="s">
        <v>245</v>
      </c>
      <c r="AF1" s="8" t="s">
        <v>246</v>
      </c>
      <c r="AG1" s="8" t="s">
        <v>248</v>
      </c>
      <c r="AH1" s="8" t="s">
        <v>249</v>
      </c>
      <c r="AI1" s="8" t="s">
        <v>250</v>
      </c>
      <c r="AJ1" s="8" t="s">
        <v>251</v>
      </c>
      <c r="AK1" s="8" t="s">
        <v>252</v>
      </c>
      <c r="AL1" s="8" t="s">
        <v>253</v>
      </c>
      <c r="AM1" s="8" t="s">
        <v>254</v>
      </c>
      <c r="AN1" s="8" t="s">
        <v>255</v>
      </c>
      <c r="AO1" s="8" t="s">
        <v>257</v>
      </c>
      <c r="AP1" s="8" t="s">
        <v>258</v>
      </c>
      <c r="AQ1" s="8" t="s">
        <v>260</v>
      </c>
      <c r="AR1" s="8" t="s">
        <v>261</v>
      </c>
      <c r="AS1" s="8" t="s">
        <v>263</v>
      </c>
      <c r="AT1" s="8" t="s">
        <v>264</v>
      </c>
      <c r="AU1" s="8" t="s">
        <v>266</v>
      </c>
      <c r="AV1" s="8" t="s">
        <v>267</v>
      </c>
      <c r="AW1" s="8" t="s">
        <v>269</v>
      </c>
      <c r="AX1" s="8" t="s">
        <v>270</v>
      </c>
      <c r="AY1" s="8" t="s">
        <v>272</v>
      </c>
      <c r="AZ1" s="8" t="s">
        <v>273</v>
      </c>
      <c r="BA1" s="8" t="s">
        <v>275</v>
      </c>
      <c r="BB1" s="8" t="s">
        <v>276</v>
      </c>
      <c r="BC1" s="8" t="s">
        <v>279</v>
      </c>
      <c r="BD1" s="8" t="s">
        <v>280</v>
      </c>
      <c r="BE1" s="8" t="s">
        <v>282</v>
      </c>
      <c r="BF1" s="8" t="s">
        <v>283</v>
      </c>
      <c r="BG1" s="8" t="s">
        <v>285</v>
      </c>
      <c r="BH1" s="8" t="s">
        <v>286</v>
      </c>
      <c r="BI1" s="8" t="s">
        <v>289</v>
      </c>
      <c r="BJ1" s="8" t="s">
        <v>290</v>
      </c>
      <c r="BK1" s="8" t="s">
        <v>292</v>
      </c>
      <c r="BL1" s="8" t="s">
        <v>294</v>
      </c>
      <c r="BM1" s="8" t="s">
        <v>297</v>
      </c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</row>
    <row r="2">
      <c r="A2" s="8" t="s">
        <v>165</v>
      </c>
      <c r="B2" s="8"/>
      <c r="C2" s="8"/>
      <c r="D2" s="8" t="s">
        <v>61</v>
      </c>
      <c r="E2" s="8"/>
      <c r="F2" s="8" t="s">
        <v>62</v>
      </c>
      <c r="G2" s="8" t="s">
        <v>165</v>
      </c>
      <c r="I2" s="8"/>
      <c r="J2" s="8"/>
      <c r="L2" s="8"/>
      <c r="M2" s="8"/>
      <c r="O2" s="8"/>
      <c r="P2" s="8"/>
      <c r="R2" s="8"/>
      <c r="U2" s="8"/>
      <c r="V2" s="8"/>
      <c r="X2" s="8"/>
      <c r="Y2" s="8"/>
      <c r="AA2" s="8"/>
      <c r="AB2" s="8"/>
      <c r="AD2" s="8"/>
      <c r="AE2" s="8"/>
      <c r="AF2" s="8"/>
      <c r="AG2" s="8"/>
      <c r="AH2" s="8"/>
      <c r="AJ2" s="8"/>
      <c r="AK2" s="8"/>
      <c r="AM2" s="8"/>
    </row>
    <row r="3">
      <c r="A3" s="8" t="s">
        <v>710</v>
      </c>
      <c r="B3" s="8"/>
      <c r="C3" s="8"/>
      <c r="D3" s="8" t="s">
        <v>77</v>
      </c>
      <c r="E3" s="8" t="b">
        <v>1</v>
      </c>
      <c r="F3" s="8" t="s">
        <v>57</v>
      </c>
      <c r="G3" s="8" t="s">
        <v>165</v>
      </c>
      <c r="I3" s="8" t="s">
        <v>337</v>
      </c>
      <c r="J3" s="8" t="s">
        <v>165</v>
      </c>
      <c r="L3" s="8" t="s">
        <v>337</v>
      </c>
      <c r="M3" s="8" t="s">
        <v>144</v>
      </c>
      <c r="O3" s="8" t="s">
        <v>337</v>
      </c>
      <c r="P3" s="8" t="s">
        <v>338</v>
      </c>
      <c r="R3" s="8" t="s">
        <v>137</v>
      </c>
      <c r="U3" s="8"/>
      <c r="V3" s="8"/>
      <c r="X3" s="8"/>
      <c r="Y3" s="8"/>
      <c r="AA3" s="8"/>
      <c r="AB3" s="8"/>
      <c r="AD3" s="8"/>
      <c r="AE3" s="8"/>
      <c r="AF3" s="8"/>
      <c r="AG3" s="8"/>
      <c r="AH3" s="8"/>
      <c r="AJ3" s="8"/>
      <c r="AK3" s="8"/>
      <c r="AM3" s="8"/>
    </row>
    <row r="4">
      <c r="A4" s="8" t="s">
        <v>478</v>
      </c>
      <c r="D4" s="8" t="s">
        <v>100</v>
      </c>
      <c r="F4" s="8" t="s">
        <v>57</v>
      </c>
      <c r="G4" s="8" t="s">
        <v>710</v>
      </c>
      <c r="I4" s="8" t="s">
        <v>48</v>
      </c>
      <c r="J4" s="8"/>
      <c r="L4" s="8"/>
      <c r="M4" s="8"/>
      <c r="O4" s="8"/>
      <c r="P4" s="8"/>
      <c r="R4" s="8"/>
      <c r="U4" s="8"/>
      <c r="V4" s="8"/>
      <c r="X4" s="8"/>
      <c r="Y4" s="8"/>
      <c r="AA4" s="8"/>
      <c r="AB4" s="8"/>
      <c r="AD4" s="8"/>
      <c r="AE4" s="8"/>
      <c r="AF4" s="8"/>
      <c r="AG4" s="8"/>
      <c r="AH4" s="8"/>
      <c r="AJ4" s="8"/>
      <c r="AK4" s="8"/>
      <c r="AM4" s="8"/>
    </row>
    <row r="5">
      <c r="A5" s="8" t="s">
        <v>719</v>
      </c>
      <c r="D5" s="8" t="s">
        <v>58</v>
      </c>
      <c r="F5" s="8" t="s">
        <v>62</v>
      </c>
      <c r="G5" s="8" t="s">
        <v>719</v>
      </c>
      <c r="I5" s="8"/>
      <c r="J5" s="8"/>
      <c r="L5" s="8"/>
      <c r="M5" s="8"/>
      <c r="O5" s="8"/>
      <c r="P5" s="8"/>
      <c r="R5" s="8"/>
      <c r="U5" s="8"/>
      <c r="V5" s="8"/>
      <c r="X5" s="8"/>
      <c r="Y5" s="8"/>
      <c r="AA5" s="8"/>
      <c r="AB5" s="8"/>
      <c r="AD5" s="8"/>
      <c r="AE5" s="8"/>
      <c r="AF5" s="8"/>
      <c r="AG5" s="8"/>
      <c r="AH5" s="8"/>
      <c r="AJ5" s="8"/>
      <c r="AK5" s="8"/>
      <c r="AM5" s="8"/>
    </row>
    <row r="6">
      <c r="A6" s="8" t="s">
        <v>720</v>
      </c>
      <c r="D6" s="8" t="s">
        <v>58</v>
      </c>
      <c r="F6" s="8" t="s">
        <v>62</v>
      </c>
      <c r="G6" s="8" t="s">
        <v>720</v>
      </c>
      <c r="I6" s="8"/>
      <c r="J6" s="8"/>
      <c r="L6" s="8"/>
      <c r="M6" s="8"/>
      <c r="O6" s="8"/>
      <c r="P6" s="8"/>
      <c r="R6" s="8"/>
      <c r="U6" s="8"/>
      <c r="V6" s="8"/>
      <c r="X6" s="8"/>
      <c r="Y6" s="8"/>
      <c r="AA6" s="8"/>
      <c r="AB6" s="8"/>
      <c r="AD6" s="8"/>
      <c r="AE6" s="8"/>
      <c r="AF6" s="8"/>
      <c r="AG6" s="8"/>
      <c r="AH6" s="8"/>
      <c r="AJ6" s="8"/>
      <c r="AK6" s="8"/>
      <c r="AM6" s="8"/>
    </row>
    <row r="7">
      <c r="A7" s="8" t="s">
        <v>490</v>
      </c>
      <c r="D7" s="8" t="s">
        <v>100</v>
      </c>
      <c r="F7" s="8" t="s">
        <v>57</v>
      </c>
      <c r="G7" s="8" t="s">
        <v>719</v>
      </c>
      <c r="I7" s="8" t="s">
        <v>337</v>
      </c>
      <c r="J7" s="8" t="s">
        <v>719</v>
      </c>
      <c r="L7" s="8" t="s">
        <v>57</v>
      </c>
      <c r="M7" s="8" t="s">
        <v>720</v>
      </c>
      <c r="O7" s="8" t="s">
        <v>337</v>
      </c>
      <c r="P7" s="8" t="s">
        <v>720</v>
      </c>
      <c r="R7" s="8" t="s">
        <v>111</v>
      </c>
      <c r="S7" s="8"/>
      <c r="U7" s="8"/>
      <c r="V7" s="8"/>
      <c r="X7" s="8"/>
      <c r="Y7" s="8"/>
      <c r="AA7" s="8"/>
      <c r="AB7" s="8"/>
      <c r="AD7" s="8"/>
      <c r="AE7" s="8"/>
      <c r="AG7" s="8"/>
      <c r="AH7" s="8"/>
      <c r="AJ7" s="8"/>
      <c r="AK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K7" s="8"/>
      <c r="BM7" s="8"/>
      <c r="BO7" s="8"/>
    </row>
    <row r="8">
      <c r="A8" s="14" t="s">
        <v>353</v>
      </c>
      <c r="D8" s="8" t="s">
        <v>61</v>
      </c>
      <c r="F8" s="8" t="s">
        <v>62</v>
      </c>
      <c r="G8" s="14" t="s">
        <v>353</v>
      </c>
      <c r="I8" s="8"/>
      <c r="J8" s="8"/>
      <c r="L8" s="8"/>
      <c r="M8" s="8"/>
      <c r="O8" s="8"/>
      <c r="R8" s="8"/>
      <c r="S8" s="13"/>
      <c r="Z8" s="8"/>
      <c r="AC8" s="8"/>
      <c r="AI8" s="8"/>
      <c r="AJ8" s="8"/>
      <c r="AL8" s="8"/>
      <c r="AO8" s="8"/>
      <c r="AP8" s="8"/>
      <c r="AR8" s="8"/>
      <c r="AS8" s="8"/>
      <c r="AU8" s="8"/>
      <c r="AX8" s="8"/>
      <c r="AY8" s="14"/>
      <c r="BA8" s="8"/>
      <c r="BD8" s="8"/>
      <c r="BG8" s="8"/>
      <c r="BJ8" s="8"/>
    </row>
    <row r="9">
      <c r="A9" s="8" t="s">
        <v>360</v>
      </c>
      <c r="D9" s="8" t="s">
        <v>61</v>
      </c>
      <c r="F9" s="8" t="s">
        <v>62</v>
      </c>
      <c r="G9" s="8" t="s">
        <v>360</v>
      </c>
      <c r="I9" s="8"/>
      <c r="J9" s="8"/>
      <c r="L9" s="8"/>
      <c r="M9" s="8"/>
      <c r="O9" s="8"/>
      <c r="R9" s="8"/>
      <c r="S9" s="13"/>
      <c r="Z9" s="8"/>
      <c r="AC9" s="8"/>
      <c r="AI9" s="8"/>
      <c r="AJ9" s="8"/>
      <c r="AL9" s="8"/>
      <c r="AO9" s="8"/>
      <c r="AP9" s="8"/>
      <c r="AR9" s="8"/>
      <c r="AS9" s="8"/>
      <c r="AU9" s="8"/>
      <c r="AX9" s="8"/>
      <c r="AY9" s="14"/>
      <c r="BA9" s="8"/>
      <c r="BD9" s="8"/>
      <c r="BG9" s="8"/>
      <c r="BJ9" s="8"/>
    </row>
    <row r="10">
      <c r="A10" s="14" t="s">
        <v>362</v>
      </c>
      <c r="D10" s="8" t="s">
        <v>61</v>
      </c>
      <c r="F10" s="8" t="s">
        <v>62</v>
      </c>
      <c r="G10" s="14" t="s">
        <v>362</v>
      </c>
      <c r="I10" s="8"/>
      <c r="J10" s="8"/>
      <c r="L10" s="8"/>
      <c r="M10" s="8"/>
      <c r="O10" s="8"/>
      <c r="R10" s="8"/>
      <c r="S10" s="13"/>
      <c r="Z10" s="8"/>
      <c r="AC10" s="8"/>
      <c r="AI10" s="8"/>
      <c r="AJ10" s="8"/>
      <c r="AL10" s="8"/>
      <c r="AO10" s="8"/>
      <c r="AP10" s="8"/>
      <c r="AR10" s="8"/>
      <c r="AS10" s="8"/>
      <c r="AU10" s="8"/>
      <c r="AX10" s="8"/>
      <c r="AY10" s="14"/>
      <c r="BA10" s="8"/>
      <c r="BD10" s="8"/>
      <c r="BG10" s="8"/>
      <c r="BJ10" s="8"/>
    </row>
    <row r="11">
      <c r="A11" s="8" t="s">
        <v>481</v>
      </c>
      <c r="D11" s="8" t="s">
        <v>64</v>
      </c>
      <c r="F11" s="8" t="s">
        <v>57</v>
      </c>
      <c r="G11" s="8" t="s">
        <v>478</v>
      </c>
      <c r="H11" s="8"/>
      <c r="I11" s="8" t="s">
        <v>337</v>
      </c>
      <c r="J11" s="8" t="s">
        <v>481</v>
      </c>
      <c r="L11" s="8" t="s">
        <v>97</v>
      </c>
      <c r="O11" s="8"/>
      <c r="R11" s="8"/>
      <c r="U11" s="8"/>
      <c r="X11" s="8"/>
      <c r="Y11" s="8"/>
      <c r="AA11" s="8"/>
      <c r="AB11" s="8"/>
      <c r="AD11" s="8"/>
      <c r="AE11" s="8"/>
      <c r="AF11" s="8"/>
      <c r="AG11" s="8"/>
      <c r="AH11" s="8"/>
      <c r="AJ11" s="8"/>
      <c r="AK11" s="8"/>
      <c r="AM11" s="8"/>
    </row>
    <row r="12">
      <c r="A12" s="22" t="s">
        <v>484</v>
      </c>
      <c r="D12" s="8" t="s">
        <v>64</v>
      </c>
      <c r="F12" s="8" t="s">
        <v>57</v>
      </c>
      <c r="G12" s="8" t="s">
        <v>478</v>
      </c>
      <c r="H12" s="8"/>
      <c r="I12" s="8" t="s">
        <v>337</v>
      </c>
      <c r="J12" s="22" t="s">
        <v>484</v>
      </c>
      <c r="L12" s="8" t="s">
        <v>97</v>
      </c>
      <c r="O12" s="8"/>
      <c r="R12" s="8"/>
      <c r="U12" s="8"/>
      <c r="X12" s="8"/>
      <c r="Y12" s="8"/>
      <c r="AA12" s="8"/>
      <c r="AB12" s="8"/>
      <c r="AD12" s="8"/>
      <c r="AE12" s="8"/>
      <c r="AF12" s="8"/>
      <c r="AG12" s="8"/>
      <c r="AH12" s="8"/>
      <c r="AJ12" s="8"/>
      <c r="AK12" s="8"/>
      <c r="AM12" s="8"/>
    </row>
    <row r="13">
      <c r="A13" s="8" t="s">
        <v>487</v>
      </c>
      <c r="D13" s="8" t="s">
        <v>58</v>
      </c>
      <c r="F13" s="8" t="s">
        <v>57</v>
      </c>
      <c r="G13" s="8" t="s">
        <v>490</v>
      </c>
      <c r="H13" s="8"/>
      <c r="I13" s="8" t="s">
        <v>57</v>
      </c>
      <c r="J13" s="22" t="s">
        <v>484</v>
      </c>
      <c r="L13" s="8" t="s">
        <v>57</v>
      </c>
      <c r="M13" s="8" t="s">
        <v>481</v>
      </c>
      <c r="O13" s="8" t="s">
        <v>147</v>
      </c>
      <c r="P13" s="8" t="s">
        <v>491</v>
      </c>
      <c r="R13" s="8"/>
      <c r="U13" s="8"/>
      <c r="X13" s="8"/>
      <c r="Y13" s="8"/>
      <c r="AA13" s="8"/>
      <c r="AB13" s="8"/>
      <c r="AD13" s="8"/>
      <c r="AE13" s="8"/>
      <c r="AF13" s="8"/>
      <c r="AG13" s="8"/>
      <c r="AH13" s="8"/>
      <c r="AJ13" s="8"/>
      <c r="AK13" s="8"/>
      <c r="AM13" s="8"/>
    </row>
    <row r="14">
      <c r="F14" s="8"/>
      <c r="G14" s="8"/>
      <c r="I14" s="8"/>
      <c r="J14" s="8"/>
      <c r="L14" s="8"/>
      <c r="M14" s="8"/>
      <c r="O14" s="8"/>
      <c r="P14" s="8"/>
      <c r="R14" s="8"/>
      <c r="U14" s="8"/>
      <c r="V14" s="8"/>
      <c r="X14" s="8"/>
      <c r="Y14" s="8"/>
      <c r="AA14" s="8"/>
      <c r="AB14" s="8"/>
      <c r="AD14" s="8"/>
      <c r="AE14" s="8"/>
      <c r="AF14" s="8"/>
      <c r="AG14" s="8"/>
      <c r="AH14" s="8"/>
      <c r="AJ14" s="8"/>
      <c r="AK14" s="8"/>
      <c r="AM14" s="8"/>
    </row>
    <row r="15">
      <c r="A15" s="8" t="s">
        <v>724</v>
      </c>
      <c r="D15" s="8" t="s">
        <v>58</v>
      </c>
      <c r="F15" s="8" t="s">
        <v>57</v>
      </c>
      <c r="G15" s="8" t="s">
        <v>487</v>
      </c>
      <c r="I15" s="8" t="s">
        <v>57</v>
      </c>
      <c r="J15" s="8" t="s">
        <v>478</v>
      </c>
      <c r="K15" s="8"/>
      <c r="L15" s="8" t="s">
        <v>337</v>
      </c>
      <c r="M15" s="8" t="s">
        <v>165</v>
      </c>
      <c r="O15" s="8" t="s">
        <v>97</v>
      </c>
      <c r="R15" s="8" t="s">
        <v>124</v>
      </c>
      <c r="U15" s="8"/>
      <c r="V15" s="8"/>
      <c r="X15" s="8"/>
      <c r="Y15" s="8"/>
      <c r="AA15" s="8"/>
      <c r="AB15" s="8"/>
      <c r="AD15" s="8"/>
      <c r="AE15" s="8"/>
      <c r="AF15" s="8"/>
      <c r="AG15" s="8"/>
      <c r="AH15" s="8"/>
      <c r="AJ15" s="8"/>
      <c r="AK15" s="8"/>
      <c r="AM15" s="8"/>
    </row>
    <row r="16">
      <c r="A16" s="8" t="s">
        <v>725</v>
      </c>
      <c r="D16" s="8" t="s">
        <v>58</v>
      </c>
      <c r="F16" s="8" t="s">
        <v>57</v>
      </c>
      <c r="G16" s="8" t="s">
        <v>487</v>
      </c>
      <c r="I16" s="8" t="s">
        <v>57</v>
      </c>
      <c r="J16" s="8" t="s">
        <v>478</v>
      </c>
      <c r="K16" s="8"/>
      <c r="L16" s="8" t="s">
        <v>337</v>
      </c>
      <c r="M16" s="8" t="s">
        <v>726</v>
      </c>
      <c r="O16" s="8" t="s">
        <v>97</v>
      </c>
      <c r="P16" s="8"/>
      <c r="R16" s="8" t="s">
        <v>124</v>
      </c>
      <c r="U16" s="8"/>
      <c r="V16" s="8"/>
      <c r="X16" s="8"/>
      <c r="Y16" s="8"/>
      <c r="AA16" s="8"/>
      <c r="AB16" s="8"/>
      <c r="AD16" s="8"/>
      <c r="AE16" s="8"/>
      <c r="AF16" s="8"/>
      <c r="AG16" s="8"/>
      <c r="AH16" s="8"/>
      <c r="AJ16" s="8"/>
      <c r="AK16" s="8"/>
      <c r="AM16" s="8"/>
    </row>
    <row r="17">
      <c r="A17" s="8" t="s">
        <v>727</v>
      </c>
      <c r="D17" s="8" t="s">
        <v>58</v>
      </c>
      <c r="F17" s="8" t="s">
        <v>57</v>
      </c>
      <c r="G17" s="8" t="s">
        <v>487</v>
      </c>
      <c r="I17" s="8" t="s">
        <v>57</v>
      </c>
      <c r="J17" s="8" t="s">
        <v>478</v>
      </c>
      <c r="K17" s="8"/>
      <c r="L17" s="8" t="s">
        <v>337</v>
      </c>
      <c r="M17" s="8" t="s">
        <v>728</v>
      </c>
      <c r="O17" s="8" t="s">
        <v>97</v>
      </c>
      <c r="P17" s="8"/>
      <c r="R17" s="8" t="s">
        <v>124</v>
      </c>
      <c r="U17" s="8"/>
      <c r="V17" s="8"/>
      <c r="X17" s="8"/>
      <c r="Y17" s="8"/>
      <c r="AA17" s="8"/>
      <c r="AB17" s="8"/>
      <c r="AD17" s="8"/>
      <c r="AE17" s="8"/>
      <c r="AF17" s="8"/>
      <c r="AG17" s="8"/>
      <c r="AH17" s="8"/>
      <c r="AJ17" s="8"/>
      <c r="AK17" s="8"/>
      <c r="AM17" s="8"/>
    </row>
    <row r="18">
      <c r="A18" s="8" t="s">
        <v>729</v>
      </c>
      <c r="D18" s="8" t="s">
        <v>58</v>
      </c>
      <c r="F18" s="8" t="s">
        <v>57</v>
      </c>
      <c r="G18" s="8" t="s">
        <v>487</v>
      </c>
      <c r="I18" s="8" t="s">
        <v>57</v>
      </c>
      <c r="J18" s="8" t="s">
        <v>478</v>
      </c>
      <c r="K18" s="8"/>
      <c r="L18" s="8" t="s">
        <v>337</v>
      </c>
      <c r="M18" s="8" t="s">
        <v>730</v>
      </c>
      <c r="O18" s="8" t="s">
        <v>97</v>
      </c>
      <c r="P18" s="8"/>
      <c r="R18" s="8" t="s">
        <v>124</v>
      </c>
      <c r="U18" s="8"/>
      <c r="V18" s="8"/>
      <c r="X18" s="8"/>
      <c r="Y18" s="8"/>
      <c r="AA18" s="8"/>
      <c r="AB18" s="8"/>
      <c r="AD18" s="8"/>
      <c r="AE18" s="8"/>
      <c r="AF18" s="8"/>
      <c r="AG18" s="8"/>
      <c r="AH18" s="8"/>
      <c r="AJ18" s="8"/>
      <c r="AK18" s="8"/>
      <c r="AM18" s="8"/>
    </row>
    <row r="19">
      <c r="A19" s="8"/>
      <c r="D19" s="8"/>
    </row>
    <row r="20">
      <c r="A20" s="8" t="s">
        <v>731</v>
      </c>
      <c r="D20" s="8" t="s">
        <v>58</v>
      </c>
      <c r="F20" s="8" t="s">
        <v>57</v>
      </c>
      <c r="G20" s="8" t="s">
        <v>487</v>
      </c>
      <c r="I20" s="8" t="s">
        <v>57</v>
      </c>
      <c r="J20" s="8" t="s">
        <v>478</v>
      </c>
      <c r="K20" s="8"/>
      <c r="L20" s="8" t="s">
        <v>337</v>
      </c>
      <c r="M20" s="8" t="s">
        <v>342</v>
      </c>
      <c r="O20" s="8" t="s">
        <v>97</v>
      </c>
      <c r="R20" s="8" t="s">
        <v>124</v>
      </c>
    </row>
    <row r="21">
      <c r="A21" s="8" t="s">
        <v>732</v>
      </c>
      <c r="D21" s="8" t="s">
        <v>58</v>
      </c>
      <c r="F21" s="8" t="s">
        <v>57</v>
      </c>
      <c r="G21" s="8" t="s">
        <v>487</v>
      </c>
      <c r="I21" s="8" t="s">
        <v>57</v>
      </c>
      <c r="J21" s="8" t="s">
        <v>478</v>
      </c>
      <c r="K21" s="8"/>
      <c r="L21" s="8" t="s">
        <v>337</v>
      </c>
      <c r="M21" s="8" t="s">
        <v>343</v>
      </c>
      <c r="O21" s="8" t="s">
        <v>97</v>
      </c>
      <c r="R21" s="8" t="s">
        <v>124</v>
      </c>
    </row>
    <row r="22">
      <c r="A22" s="8" t="s">
        <v>735</v>
      </c>
      <c r="D22" s="8" t="s">
        <v>58</v>
      </c>
      <c r="F22" s="8" t="s">
        <v>57</v>
      </c>
      <c r="G22" s="8" t="s">
        <v>478</v>
      </c>
      <c r="I22" s="8" t="s">
        <v>337</v>
      </c>
      <c r="J22" s="8" t="s">
        <v>736</v>
      </c>
      <c r="L22" s="8" t="s">
        <v>97</v>
      </c>
      <c r="M22" s="8"/>
      <c r="O22" s="8" t="s">
        <v>57</v>
      </c>
      <c r="P22" s="13" t="s">
        <v>353</v>
      </c>
      <c r="R22" s="8" t="s">
        <v>119</v>
      </c>
      <c r="S22" s="13"/>
      <c r="U22" s="8"/>
      <c r="X22" s="8"/>
      <c r="Y22" s="8"/>
      <c r="AA22" s="8"/>
      <c r="AB22" s="8"/>
      <c r="AD22" s="8"/>
      <c r="AG22" s="8"/>
      <c r="AH22" s="8"/>
      <c r="AJ22" s="8"/>
      <c r="AM22" s="8"/>
      <c r="AN22" s="8"/>
      <c r="AO22" s="8"/>
      <c r="AP22" s="8"/>
      <c r="AQ22" s="8"/>
      <c r="AS22" s="8"/>
      <c r="AT22" s="14"/>
      <c r="AU22" s="8"/>
      <c r="AW22" s="8"/>
      <c r="AY22" s="8"/>
      <c r="BA22" s="8"/>
      <c r="BC22" s="8"/>
      <c r="BD22" s="8"/>
      <c r="BG22" s="8"/>
      <c r="BJ22" s="8"/>
      <c r="BM22" s="8"/>
    </row>
    <row r="23">
      <c r="A23" s="8" t="s">
        <v>737</v>
      </c>
      <c r="D23" s="8" t="s">
        <v>58</v>
      </c>
      <c r="F23" s="8" t="s">
        <v>57</v>
      </c>
      <c r="G23" s="8" t="s">
        <v>478</v>
      </c>
      <c r="I23" s="8" t="s">
        <v>337</v>
      </c>
      <c r="J23" s="8" t="s">
        <v>738</v>
      </c>
      <c r="L23" s="8" t="s">
        <v>97</v>
      </c>
      <c r="M23" s="8"/>
      <c r="O23" s="8" t="s">
        <v>57</v>
      </c>
      <c r="P23" s="8" t="s">
        <v>360</v>
      </c>
      <c r="R23" s="8" t="s">
        <v>119</v>
      </c>
      <c r="S23" s="13"/>
      <c r="U23" s="8"/>
      <c r="X23" s="8"/>
      <c r="Y23" s="8"/>
      <c r="AA23" s="8"/>
      <c r="AB23" s="8"/>
      <c r="AD23" s="8"/>
      <c r="AG23" s="8"/>
      <c r="AH23" s="8"/>
      <c r="AJ23" s="8"/>
      <c r="AM23" s="8"/>
      <c r="AN23" s="8"/>
      <c r="AO23" s="8"/>
      <c r="AP23" s="8"/>
      <c r="AQ23" s="8"/>
      <c r="AS23" s="8"/>
      <c r="AT23" s="14"/>
      <c r="AU23" s="8"/>
      <c r="AW23" s="8"/>
      <c r="AY23" s="8"/>
      <c r="BA23" s="8"/>
      <c r="BC23" s="8"/>
      <c r="BD23" s="8"/>
      <c r="BG23" s="8"/>
      <c r="BJ23" s="8"/>
      <c r="BM23" s="8"/>
    </row>
    <row r="24">
      <c r="A24" s="8" t="s">
        <v>739</v>
      </c>
      <c r="D24" s="8" t="s">
        <v>58</v>
      </c>
      <c r="F24" s="8" t="s">
        <v>57</v>
      </c>
      <c r="G24" s="8" t="s">
        <v>478</v>
      </c>
      <c r="I24" s="8" t="s">
        <v>337</v>
      </c>
      <c r="J24" s="8" t="s">
        <v>740</v>
      </c>
      <c r="L24" s="8" t="s">
        <v>97</v>
      </c>
      <c r="M24" s="8"/>
      <c r="O24" s="8" t="s">
        <v>57</v>
      </c>
      <c r="P24" s="14" t="s">
        <v>362</v>
      </c>
      <c r="R24" s="8" t="s">
        <v>119</v>
      </c>
      <c r="S24" s="13"/>
      <c r="U24" s="8"/>
      <c r="X24" s="8"/>
      <c r="Y24" s="8"/>
      <c r="AA24" s="8"/>
      <c r="AB24" s="8"/>
      <c r="AD24" s="8"/>
      <c r="AG24" s="8"/>
      <c r="AH24" s="8"/>
      <c r="AJ24" s="8"/>
      <c r="AM24" s="8"/>
      <c r="AN24" s="8"/>
      <c r="AO24" s="8"/>
      <c r="AP24" s="8"/>
      <c r="AQ24" s="8"/>
      <c r="AS24" s="8"/>
      <c r="AT24" s="14"/>
      <c r="AU24" s="8"/>
      <c r="AW24" s="8"/>
      <c r="AY24" s="8"/>
      <c r="BA24" s="8"/>
      <c r="BC24" s="8"/>
      <c r="BD24" s="8"/>
      <c r="BG24" s="8"/>
      <c r="BJ24" s="8"/>
      <c r="BM24" s="8"/>
    </row>
    <row r="25">
      <c r="A25" s="8" t="s">
        <v>741</v>
      </c>
      <c r="D25" s="8" t="s">
        <v>58</v>
      </c>
      <c r="F25" s="8" t="s">
        <v>57</v>
      </c>
      <c r="G25" s="8" t="s">
        <v>487</v>
      </c>
      <c r="I25" s="8" t="s">
        <v>57</v>
      </c>
      <c r="J25" s="8" t="s">
        <v>735</v>
      </c>
      <c r="L25" s="8" t="s">
        <v>124</v>
      </c>
      <c r="O25" s="8" t="s">
        <v>57</v>
      </c>
      <c r="P25" s="8" t="s">
        <v>737</v>
      </c>
      <c r="R25" s="8" t="s">
        <v>124</v>
      </c>
      <c r="U25" s="8" t="s">
        <v>57</v>
      </c>
      <c r="V25" s="8" t="s">
        <v>739</v>
      </c>
      <c r="X25" s="8" t="s">
        <v>124</v>
      </c>
      <c r="Y25" s="8"/>
      <c r="AA25" s="8"/>
      <c r="AB25" s="8"/>
      <c r="AD25" s="8"/>
      <c r="AG25" s="8"/>
      <c r="AH25" s="8"/>
      <c r="AJ25" s="8"/>
      <c r="AM25" s="8"/>
      <c r="AN25" s="8"/>
      <c r="AO25" s="8"/>
      <c r="AP25" s="8"/>
      <c r="AQ25" s="8"/>
      <c r="AS25" s="8"/>
      <c r="AT25" s="14"/>
      <c r="AU25" s="8"/>
      <c r="AW25" s="8"/>
      <c r="AY25" s="8"/>
      <c r="BA25" s="8"/>
      <c r="BC25" s="8"/>
      <c r="BD25" s="8"/>
      <c r="BG25" s="8"/>
      <c r="BJ25" s="8"/>
      <c r="BM25" s="8"/>
    </row>
    <row r="26">
      <c r="A26" s="8" t="s">
        <v>742</v>
      </c>
      <c r="D26" s="8" t="s">
        <v>64</v>
      </c>
      <c r="F26" s="8" t="s">
        <v>137</v>
      </c>
    </row>
    <row r="27">
      <c r="A27" s="8" t="s">
        <v>509</v>
      </c>
      <c r="D27" s="8" t="s">
        <v>64</v>
      </c>
      <c r="F27" s="8" t="s">
        <v>57</v>
      </c>
      <c r="G27" s="8" t="s">
        <v>487</v>
      </c>
      <c r="I27" s="8" t="s">
        <v>57</v>
      </c>
      <c r="J27" s="8" t="s">
        <v>478</v>
      </c>
      <c r="K27" s="8"/>
      <c r="L27" s="8" t="s">
        <v>337</v>
      </c>
      <c r="M27" s="8" t="s">
        <v>164</v>
      </c>
      <c r="O27" s="8" t="s">
        <v>97</v>
      </c>
      <c r="R27" s="8" t="s">
        <v>57</v>
      </c>
      <c r="S27" s="8" t="s">
        <v>742</v>
      </c>
      <c r="U27" s="8" t="s">
        <v>117</v>
      </c>
      <c r="X27" s="8"/>
      <c r="AA27" s="8"/>
      <c r="AB27" s="8"/>
    </row>
    <row r="28">
      <c r="A28" s="8" t="s">
        <v>358</v>
      </c>
      <c r="D28" s="8" t="s">
        <v>64</v>
      </c>
      <c r="F28" s="8" t="s">
        <v>57</v>
      </c>
      <c r="G28" s="8" t="s">
        <v>487</v>
      </c>
      <c r="I28" s="8" t="s">
        <v>57</v>
      </c>
      <c r="J28" s="8" t="s">
        <v>478</v>
      </c>
      <c r="K28" s="8"/>
      <c r="L28" s="8" t="s">
        <v>337</v>
      </c>
      <c r="M28" s="8" t="s">
        <v>512</v>
      </c>
      <c r="O28" s="8" t="s">
        <v>97</v>
      </c>
      <c r="R28" s="8" t="s">
        <v>57</v>
      </c>
      <c r="S28" s="8" t="s">
        <v>742</v>
      </c>
      <c r="U28" s="8" t="s">
        <v>117</v>
      </c>
      <c r="X28" s="8"/>
      <c r="AA28" s="8"/>
      <c r="AB28" s="8"/>
    </row>
  </sheetData>
  <dataValidations>
    <dataValidation type="list" allowBlank="1" sqref="D2:D28">
      <formula1>calculate_types_id</formula1>
    </dataValidation>
    <dataValidation type="list" allowBlank="1" sqref="U2:U7 X2:X7 AA2:AA7 AD2:AD7 AG2:AG7 AJ2:AJ7 AM2:AM7 AO7 AQ7 AS7 AU7 AW7 AY7 BA7 BC7 BE7 BG7 BK7 BM7 BO7 F2:F18 I2:I18 L2:L18 O2:O18 R2:R18 U11:U18 X11:X18 AA11:AA18 AD11:AD18 AG11:AG18 AJ11:AJ18 AM11:AM18 I20:I25 L20:L25 O20:O25 R20:R25 U22:U25 X22:X25 AA22:AA25 AD22:AD25 AG22:AG25 AJ22:AJ25 AM22:AM25 AO22:AO25 AQ22:AQ25 AS22:AS25 AU22:AU25 AW22:AW25 AY22:AY25 BA22:BA25 BC22:BD25 BG22:BG25 BJ22:BJ25 BM22:BM25 F20:F28 I27:I28 L27:L28 O27:O28 R27:R28 U27:U28 X27:X28 AA27:AA28">
      <formula1>calculate_operation_id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29"/>
    <col customWidth="1" min="2" max="3" width="19.14"/>
    <col customWidth="1" min="4" max="4" width="16.14"/>
  </cols>
  <sheetData>
    <row r="1">
      <c r="A1" s="3" t="s">
        <v>2</v>
      </c>
      <c r="B1" s="3" t="s">
        <v>23</v>
      </c>
      <c r="C1" s="3" t="s">
        <v>24</v>
      </c>
      <c r="D1" s="3" t="s">
        <v>25</v>
      </c>
    </row>
    <row r="2">
      <c r="A2" s="7" t="str">
        <f>IFERROR(__xludf.DUMMYFUNCTION("IMPORTRANGE(""1hSPEafUJKzLcn7CwBQNTZPLLC9wTy5_mNdf8JxY_H5k"", ""value_types_id"")"),"bool")</f>
        <v>bool</v>
      </c>
      <c r="B2" s="7" t="str">
        <f>IFERROR(__xludf.DUMMYFUNCTION("IMPORTRANGE(""1hSPEafUJKzLcn7CwBQNTZPLLC9wTy5_mNdf8JxY_H5k"", ""calculate_operation_id"")"),"pushconst")</f>
        <v>pushconst</v>
      </c>
      <c r="C2" s="7" t="str">
        <f>IFERROR(__xludf.DUMMYFUNCTION("IMPORTRANGE(""1hSPEafUJKzLcn7CwBQNTZPLLC9wTy5_mNdf8JxY_H5k"", ""calculate_types_id"")"),"bool")</f>
        <v>bool</v>
      </c>
      <c r="D2" s="7" t="str">
        <f>IFERROR(__xludf.DUMMYFUNCTION("IMPORTRANGE(""1hSPEafUJKzLcn7CwBQNTZPLLC9wTy5_mNdf8JxY_H5k"", ""sheet_types_id"")"),"int")</f>
        <v>int</v>
      </c>
    </row>
    <row r="3">
      <c r="A3" t="s">
        <v>46</v>
      </c>
      <c r="B3" t="s">
        <v>48</v>
      </c>
      <c r="C3" t="s">
        <v>46</v>
      </c>
      <c r="D3" s="8" t="s">
        <v>51</v>
      </c>
    </row>
    <row r="4">
      <c r="A4" t="s">
        <v>56</v>
      </c>
      <c r="B4" t="s">
        <v>57</v>
      </c>
      <c r="C4" t="s">
        <v>56</v>
      </c>
      <c r="D4" s="8" t="s">
        <v>58</v>
      </c>
    </row>
    <row r="5">
      <c r="A5" t="s">
        <v>59</v>
      </c>
      <c r="B5" t="s">
        <v>60</v>
      </c>
      <c r="C5" t="s">
        <v>59</v>
      </c>
      <c r="D5" s="8" t="s">
        <v>61</v>
      </c>
    </row>
    <row r="6">
      <c r="A6" t="s">
        <v>51</v>
      </c>
      <c r="B6" t="s">
        <v>62</v>
      </c>
      <c r="C6" t="s">
        <v>51</v>
      </c>
      <c r="D6" s="8" t="s">
        <v>64</v>
      </c>
    </row>
    <row r="7">
      <c r="A7" t="s">
        <v>67</v>
      </c>
      <c r="B7" t="s">
        <v>68</v>
      </c>
      <c r="C7" t="s">
        <v>67</v>
      </c>
      <c r="D7" s="8" t="s">
        <v>70</v>
      </c>
    </row>
    <row r="8">
      <c r="A8" t="s">
        <v>61</v>
      </c>
      <c r="B8" t="s">
        <v>73</v>
      </c>
      <c r="C8" t="s">
        <v>61</v>
      </c>
      <c r="D8" s="8" t="s">
        <v>75</v>
      </c>
    </row>
    <row r="9">
      <c r="A9" t="s">
        <v>77</v>
      </c>
      <c r="B9" t="s">
        <v>79</v>
      </c>
      <c r="C9" t="s">
        <v>77</v>
      </c>
      <c r="D9" s="8" t="s">
        <v>81</v>
      </c>
    </row>
    <row r="10">
      <c r="A10" t="s">
        <v>83</v>
      </c>
      <c r="B10" t="s">
        <v>85</v>
      </c>
      <c r="C10" t="s">
        <v>83</v>
      </c>
    </row>
    <row r="11">
      <c r="A11" t="s">
        <v>87</v>
      </c>
      <c r="B11" t="s">
        <v>89</v>
      </c>
      <c r="C11" t="s">
        <v>87</v>
      </c>
    </row>
    <row r="12">
      <c r="A12" t="s">
        <v>91</v>
      </c>
      <c r="B12" t="s">
        <v>92</v>
      </c>
      <c r="C12" t="s">
        <v>91</v>
      </c>
    </row>
    <row r="13">
      <c r="A13" t="s">
        <v>93</v>
      </c>
      <c r="B13" t="s">
        <v>94</v>
      </c>
      <c r="C13" t="s">
        <v>93</v>
      </c>
    </row>
    <row r="14">
      <c r="A14" t="s">
        <v>96</v>
      </c>
      <c r="B14" t="s">
        <v>97</v>
      </c>
      <c r="C14" t="s">
        <v>96</v>
      </c>
    </row>
    <row r="15">
      <c r="A15" t="s">
        <v>98</v>
      </c>
      <c r="B15" t="s">
        <v>99</v>
      </c>
      <c r="C15" t="s">
        <v>98</v>
      </c>
    </row>
    <row r="16">
      <c r="A16" t="s">
        <v>100</v>
      </c>
      <c r="B16" t="s">
        <v>101</v>
      </c>
      <c r="C16" t="s">
        <v>100</v>
      </c>
    </row>
    <row r="17">
      <c r="B17" t="s">
        <v>102</v>
      </c>
      <c r="C17" t="s">
        <v>64</v>
      </c>
    </row>
    <row r="18">
      <c r="B18" t="s">
        <v>103</v>
      </c>
      <c r="C18" t="s">
        <v>104</v>
      </c>
    </row>
    <row r="19">
      <c r="B19" t="s">
        <v>106</v>
      </c>
      <c r="C19" t="s">
        <v>108</v>
      </c>
    </row>
    <row r="20">
      <c r="B20" t="s">
        <v>111</v>
      </c>
    </row>
    <row r="21">
      <c r="B21" t="s">
        <v>113</v>
      </c>
    </row>
    <row r="22">
      <c r="B22" t="s">
        <v>115</v>
      </c>
    </row>
    <row r="23">
      <c r="B23" t="s">
        <v>117</v>
      </c>
    </row>
    <row r="24">
      <c r="B24" t="s">
        <v>119</v>
      </c>
    </row>
    <row r="25">
      <c r="B25" t="s">
        <v>121</v>
      </c>
    </row>
    <row r="26">
      <c r="B26" t="s">
        <v>123</v>
      </c>
    </row>
    <row r="27">
      <c r="B27" t="s">
        <v>124</v>
      </c>
    </row>
    <row r="28">
      <c r="B28" t="s">
        <v>126</v>
      </c>
    </row>
    <row r="29">
      <c r="B29" t="s">
        <v>128</v>
      </c>
    </row>
    <row r="30">
      <c r="B30" t="s">
        <v>130</v>
      </c>
    </row>
    <row r="31">
      <c r="B31" t="s">
        <v>133</v>
      </c>
    </row>
    <row r="32">
      <c r="B32" t="s">
        <v>135</v>
      </c>
    </row>
    <row r="33">
      <c r="B33" t="s">
        <v>137</v>
      </c>
    </row>
    <row r="34">
      <c r="B34" t="s">
        <v>139</v>
      </c>
    </row>
    <row r="35">
      <c r="B35" t="s">
        <v>140</v>
      </c>
    </row>
    <row r="36">
      <c r="B36" t="s">
        <v>141</v>
      </c>
    </row>
    <row r="37">
      <c r="B37" t="s">
        <v>142</v>
      </c>
    </row>
    <row r="38">
      <c r="B38" t="s">
        <v>143</v>
      </c>
    </row>
    <row r="39">
      <c r="B39" t="s">
        <v>145</v>
      </c>
    </row>
    <row r="40">
      <c r="B40" t="s">
        <v>146</v>
      </c>
    </row>
    <row r="41">
      <c r="B41" t="s">
        <v>147</v>
      </c>
    </row>
    <row r="42">
      <c r="B42" t="s">
        <v>148</v>
      </c>
    </row>
    <row r="43">
      <c r="B43" t="s">
        <v>149</v>
      </c>
    </row>
    <row r="44">
      <c r="B44" t="s">
        <v>150</v>
      </c>
    </row>
    <row r="45">
      <c r="B45" t="s">
        <v>151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2" width="24.71"/>
    <col customWidth="1" min="3" max="3" width="75.29"/>
    <col customWidth="1" min="4" max="4" width="69.86"/>
    <col customWidth="1" min="5" max="5" width="29.43"/>
    <col customWidth="1" min="6" max="6" width="77.57"/>
    <col customWidth="1" min="17" max="17" width="80.71"/>
  </cols>
  <sheetData>
    <row r="1">
      <c r="A1" s="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>
      <c r="A2" s="2"/>
      <c r="B2" s="2" t="s">
        <v>26</v>
      </c>
      <c r="C2" s="6" t="s">
        <v>27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38</v>
      </c>
      <c r="M2" s="9" t="s">
        <v>39</v>
      </c>
      <c r="N2" s="4" t="s">
        <v>45</v>
      </c>
      <c r="O2" s="4" t="s">
        <v>47</v>
      </c>
      <c r="P2" s="4" t="s">
        <v>49</v>
      </c>
      <c r="Q2" s="4" t="s">
        <v>50</v>
      </c>
      <c r="R2" s="4" t="s">
        <v>52</v>
      </c>
      <c r="S2" s="4" t="s">
        <v>53</v>
      </c>
      <c r="T2" s="4" t="s">
        <v>54</v>
      </c>
      <c r="U2" s="4" t="s">
        <v>55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>
      <c r="A3" s="2"/>
      <c r="B3" s="11" t="s">
        <v>63</v>
      </c>
      <c r="C3" s="12" t="s">
        <v>95</v>
      </c>
      <c r="D3" s="12" t="s">
        <v>105</v>
      </c>
      <c r="E3" s="12" t="s">
        <v>107</v>
      </c>
      <c r="F3" s="12" t="s">
        <v>109</v>
      </c>
      <c r="G3" s="12" t="s">
        <v>110</v>
      </c>
      <c r="H3" s="12" t="s">
        <v>112</v>
      </c>
      <c r="I3" s="12" t="s">
        <v>114</v>
      </c>
      <c r="J3" s="12" t="s">
        <v>116</v>
      </c>
      <c r="K3" s="12" t="s">
        <v>118</v>
      </c>
      <c r="L3" s="12" t="s">
        <v>120</v>
      </c>
      <c r="M3" s="12" t="s">
        <v>122</v>
      </c>
      <c r="N3" s="12" t="s">
        <v>125</v>
      </c>
      <c r="O3" s="12" t="s">
        <v>127</v>
      </c>
      <c r="P3" s="12" t="s">
        <v>129</v>
      </c>
      <c r="Q3" s="12" t="s">
        <v>131</v>
      </c>
      <c r="R3" s="12" t="s">
        <v>132</v>
      </c>
      <c r="S3" s="12" t="s">
        <v>134</v>
      </c>
      <c r="T3" s="12" t="s">
        <v>136</v>
      </c>
      <c r="U3" s="12" t="s">
        <v>138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>
      <c r="A4" s="13" t="s">
        <v>144</v>
      </c>
      <c r="B4" s="5" t="s">
        <v>152</v>
      </c>
      <c r="C4" s="4" t="str">
        <f t="shared" ref="C4:U4" si="1">IFERROR(__xludf.DUMMYFUNCTION("GoogleTranslate($B4, $B$2, C$2)"),"Personaje")</f>
        <v>Personaje</v>
      </c>
      <c r="D4" s="4" t="str">
        <f t="shared" si="1"/>
        <v>चरित्र</v>
      </c>
      <c r="E4" s="4" t="str">
        <f t="shared" si="1"/>
        <v>حرف</v>
      </c>
      <c r="F4" s="4" t="str">
        <f t="shared" si="1"/>
        <v>Personagem</v>
      </c>
      <c r="G4" s="4" t="str">
        <f t="shared" si="1"/>
        <v>চরিত্র</v>
      </c>
      <c r="H4" s="4" t="str">
        <f t="shared" si="1"/>
        <v>символ</v>
      </c>
      <c r="I4" s="4" t="str">
        <f t="shared" si="1"/>
        <v>キャラクター</v>
      </c>
      <c r="J4" s="4" t="str">
        <f t="shared" si="1"/>
        <v>ਅੱਖਰ</v>
      </c>
      <c r="K4" s="4" t="str">
        <f t="shared" si="1"/>
        <v>Charakter</v>
      </c>
      <c r="L4" s="4" t="str">
        <f t="shared" si="1"/>
        <v>karakter</v>
      </c>
      <c r="M4" s="4" t="str">
        <f t="shared" si="1"/>
        <v>字符</v>
      </c>
      <c r="N4" s="4" t="str">
        <f t="shared" si="1"/>
        <v>字符</v>
      </c>
      <c r="O4" s="4" t="str">
        <f t="shared" si="1"/>
        <v>Karakter</v>
      </c>
      <c r="P4" s="4" t="str">
        <f t="shared" si="1"/>
        <v>అక్షర</v>
      </c>
      <c r="Q4" s="4" t="str">
        <f t="shared" si="1"/>
        <v>Tính cách</v>
      </c>
      <c r="R4" s="4" t="str">
        <f t="shared" si="1"/>
        <v>캐릭터</v>
      </c>
      <c r="S4" s="4" t="str">
        <f t="shared" si="1"/>
        <v>Personnage</v>
      </c>
      <c r="T4" s="4" t="str">
        <f t="shared" si="1"/>
        <v>अक्षर</v>
      </c>
      <c r="U4" s="4" t="str">
        <f t="shared" si="1"/>
        <v>எழுத்து</v>
      </c>
    </row>
    <row r="5">
      <c r="A5" s="13" t="s">
        <v>153</v>
      </c>
      <c r="B5" s="8" t="s">
        <v>154</v>
      </c>
      <c r="C5" s="4" t="str">
        <f t="shared" ref="C5:U5" si="2">IFERROR(__xludf.DUMMYFUNCTION("GoogleTranslate($B5, $B$2, C$2)"),"Ambiente")</f>
        <v>Ambiente</v>
      </c>
      <c r="D5" s="4" t="str">
        <f t="shared" si="2"/>
        <v>वातावरण</v>
      </c>
      <c r="E5" s="4" t="str">
        <f t="shared" si="2"/>
        <v>بيئة</v>
      </c>
      <c r="F5" s="4" t="str">
        <f t="shared" si="2"/>
        <v>Meio Ambiente</v>
      </c>
      <c r="G5" s="4" t="str">
        <f t="shared" si="2"/>
        <v>পরিবেশ</v>
      </c>
      <c r="H5" s="4" t="str">
        <f t="shared" si="2"/>
        <v>Окружающая среда</v>
      </c>
      <c r="I5" s="4" t="str">
        <f t="shared" si="2"/>
        <v>環境</v>
      </c>
      <c r="J5" s="4" t="str">
        <f t="shared" si="2"/>
        <v>ਵਾਤਾਵਰਣ</v>
      </c>
      <c r="K5" s="4" t="str">
        <f t="shared" si="2"/>
        <v>Umgebung</v>
      </c>
      <c r="L5" s="4" t="str">
        <f t="shared" si="2"/>
        <v>lingkungan</v>
      </c>
      <c r="M5" s="4" t="str">
        <f t="shared" si="2"/>
        <v>环境</v>
      </c>
      <c r="N5" s="4" t="str">
        <f t="shared" si="2"/>
        <v>環境</v>
      </c>
      <c r="O5" s="4" t="str">
        <f t="shared" si="2"/>
        <v>Lingkungan Hidup</v>
      </c>
      <c r="P5" s="4" t="str">
        <f t="shared" si="2"/>
        <v>పర్యావరణ</v>
      </c>
      <c r="Q5" s="4" t="str">
        <f t="shared" si="2"/>
        <v>môi trường</v>
      </c>
      <c r="R5" s="4" t="str">
        <f t="shared" si="2"/>
        <v>환경</v>
      </c>
      <c r="S5" s="4" t="str">
        <f t="shared" si="2"/>
        <v>Environnement</v>
      </c>
      <c r="T5" s="4" t="str">
        <f t="shared" si="2"/>
        <v>पर्यावरण</v>
      </c>
      <c r="U5" s="4" t="str">
        <f t="shared" si="2"/>
        <v>சுற்றுச்சூழல்</v>
      </c>
    </row>
    <row r="6">
      <c r="A6" s="13" t="s">
        <v>162</v>
      </c>
      <c r="B6" s="8" t="s">
        <v>166</v>
      </c>
      <c r="C6" s="4" t="str">
        <f t="shared" ref="C6:U6" si="3">IFERROR(__xludf.DUMMYFUNCTION("GoogleTranslate($B6, $B$2, C$2)"),"Encantamiento")</f>
        <v>Encantamiento</v>
      </c>
      <c r="D6" s="4" t="str">
        <f t="shared" si="3"/>
        <v>आकर्षण</v>
      </c>
      <c r="E6" s="4" t="str">
        <f t="shared" si="3"/>
        <v>سحر</v>
      </c>
      <c r="F6" s="4" t="str">
        <f t="shared" si="3"/>
        <v>Encantamento</v>
      </c>
      <c r="G6" s="4" t="str">
        <f t="shared" si="3"/>
        <v>জাদু</v>
      </c>
      <c r="H6" s="4" t="str">
        <f t="shared" si="3"/>
        <v>колдовство</v>
      </c>
      <c r="I6" s="4" t="str">
        <f t="shared" si="3"/>
        <v>魅力</v>
      </c>
      <c r="J6" s="4" t="str">
        <f t="shared" si="3"/>
        <v>ਚਹਿਲ</v>
      </c>
      <c r="K6" s="4" t="str">
        <f t="shared" si="3"/>
        <v>Verzauberung</v>
      </c>
      <c r="L6" s="4" t="str">
        <f t="shared" si="3"/>
        <v>Pesona</v>
      </c>
      <c r="M6" s="4" t="str">
        <f t="shared" si="3"/>
        <v>魅力</v>
      </c>
      <c r="N6" s="4" t="str">
        <f t="shared" si="3"/>
        <v>魅力</v>
      </c>
      <c r="O6" s="4" t="str">
        <f t="shared" si="3"/>
        <v>Pesona</v>
      </c>
      <c r="P6" s="4" t="str">
        <f t="shared" si="3"/>
        <v>వశీకరణ</v>
      </c>
      <c r="Q6" s="4" t="str">
        <f t="shared" si="3"/>
        <v>sự quyến rũ</v>
      </c>
      <c r="R6" s="4" t="str">
        <f t="shared" si="3"/>
        <v>마법</v>
      </c>
      <c r="S6" s="4" t="str">
        <f t="shared" si="3"/>
        <v>Enchantement</v>
      </c>
      <c r="T6" s="4" t="str">
        <f t="shared" si="3"/>
        <v>जादू</v>
      </c>
      <c r="U6" s="4" t="str">
        <f t="shared" si="3"/>
        <v>என்சாண்ட்மெண்ட்</v>
      </c>
    </row>
    <row r="7">
      <c r="A7" s="13" t="s">
        <v>167</v>
      </c>
      <c r="B7" s="8" t="s">
        <v>168</v>
      </c>
      <c r="C7" s="4" t="str">
        <f t="shared" ref="C7:U7" si="4">IFERROR(__xludf.DUMMYFUNCTION("GoogleTranslate($B7, $B$2, C$2)"),"Equipo")</f>
        <v>Equipo</v>
      </c>
      <c r="D7" s="4" t="str">
        <f t="shared" si="4"/>
        <v>उपकरण</v>
      </c>
      <c r="E7" s="4" t="str">
        <f t="shared" si="4"/>
        <v>الرجعية</v>
      </c>
      <c r="F7" s="4" t="str">
        <f t="shared" si="4"/>
        <v>Equipamento</v>
      </c>
      <c r="G7" s="4" t="str">
        <f t="shared" si="4"/>
        <v>উপকরণ</v>
      </c>
      <c r="H7" s="4" t="str">
        <f t="shared" si="4"/>
        <v>Оборудование</v>
      </c>
      <c r="I7" s="4" t="str">
        <f t="shared" si="4"/>
        <v>装置</v>
      </c>
      <c r="J7" s="4" t="str">
        <f t="shared" si="4"/>
        <v>ਉਪਕਰਣ</v>
      </c>
      <c r="K7" s="4" t="str">
        <f t="shared" si="4"/>
        <v>Ausrüstung</v>
      </c>
      <c r="L7" s="4" t="str">
        <f t="shared" si="4"/>
        <v>peralatan</v>
      </c>
      <c r="M7" s="4" t="str">
        <f t="shared" si="4"/>
        <v>设备</v>
      </c>
      <c r="N7" s="4" t="str">
        <f t="shared" si="4"/>
        <v>設備</v>
      </c>
      <c r="O7" s="4" t="str">
        <f t="shared" si="4"/>
        <v>Peralatan</v>
      </c>
      <c r="P7" s="4" t="str">
        <f t="shared" si="4"/>
        <v>సామగ్రి</v>
      </c>
      <c r="Q7" s="4" t="str">
        <f t="shared" si="4"/>
        <v>Trang thiết bị</v>
      </c>
      <c r="R7" s="4" t="str">
        <f t="shared" si="4"/>
        <v>장비</v>
      </c>
      <c r="S7" s="4" t="str">
        <f t="shared" si="4"/>
        <v>Équipement</v>
      </c>
      <c r="T7" s="4" t="str">
        <f t="shared" si="4"/>
        <v>उपकरणे</v>
      </c>
      <c r="U7" s="4" t="str">
        <f t="shared" si="4"/>
        <v>உபகரணங்கள்</v>
      </c>
    </row>
    <row r="8">
      <c r="A8" s="13" t="s">
        <v>169</v>
      </c>
      <c r="B8" s="8" t="s">
        <v>170</v>
      </c>
      <c r="C8" s="4" t="str">
        <f t="shared" ref="C8:U8" si="5">IFERROR(__xludf.DUMMYFUNCTION("GoogleTranslate($B8, $B$2, C$2)"),"encantamientos")</f>
        <v>encantamientos</v>
      </c>
      <c r="D8" s="4" t="str">
        <f t="shared" si="5"/>
        <v>टोना</v>
      </c>
      <c r="E8" s="4" t="str">
        <f t="shared" si="5"/>
        <v>السحر</v>
      </c>
      <c r="F8" s="4" t="str">
        <f t="shared" si="5"/>
        <v>encantamentos</v>
      </c>
      <c r="G8" s="4" t="str">
        <f t="shared" si="5"/>
        <v>মনমোহিনী</v>
      </c>
      <c r="H8" s="4" t="str">
        <f t="shared" si="5"/>
        <v>Колдовство</v>
      </c>
      <c r="I8" s="4" t="str">
        <f t="shared" si="5"/>
        <v>エンチャント</v>
      </c>
      <c r="J8" s="4" t="str">
        <f t="shared" si="5"/>
        <v>ਇਲਮ</v>
      </c>
      <c r="K8" s="4" t="str">
        <f t="shared" si="5"/>
        <v>Verzauberungen</v>
      </c>
      <c r="L8" s="4" t="str">
        <f t="shared" si="5"/>
        <v>enchantments</v>
      </c>
      <c r="M8" s="4" t="str">
        <f t="shared" si="5"/>
        <v>附魔</v>
      </c>
      <c r="N8" s="4" t="str">
        <f t="shared" si="5"/>
        <v>附魔</v>
      </c>
      <c r="O8" s="4" t="str">
        <f t="shared" si="5"/>
        <v>pesona</v>
      </c>
      <c r="P8" s="4" t="str">
        <f t="shared" si="5"/>
        <v>మంత్రములను</v>
      </c>
      <c r="Q8" s="4" t="str">
        <f t="shared" si="5"/>
        <v>bùa</v>
      </c>
      <c r="R8" s="4" t="str">
        <f t="shared" si="5"/>
        <v>마법 부여</v>
      </c>
      <c r="S8" s="4" t="str">
        <f t="shared" si="5"/>
        <v>enchantements</v>
      </c>
      <c r="T8" s="4" t="str">
        <f t="shared" si="5"/>
        <v>जादूटोणा</v>
      </c>
      <c r="U8" s="4" t="str">
        <f t="shared" si="5"/>
        <v>மந்திரங்களும்</v>
      </c>
    </row>
    <row r="9">
      <c r="A9" s="13" t="s">
        <v>163</v>
      </c>
      <c r="B9" s="8" t="s">
        <v>237</v>
      </c>
      <c r="C9" s="4" t="str">
        <f t="shared" ref="C9:U9" si="6">IFERROR(__xludf.DUMMYFUNCTION("GoogleTranslate($B9, $B$2, C$2)"),"Clase")</f>
        <v>Clase</v>
      </c>
      <c r="D9" s="4" t="str">
        <f t="shared" si="6"/>
        <v>कक्षा</v>
      </c>
      <c r="E9" s="4" t="str">
        <f t="shared" si="6"/>
        <v>صف دراسي</v>
      </c>
      <c r="F9" s="4" t="str">
        <f t="shared" si="6"/>
        <v>Classe</v>
      </c>
      <c r="G9" s="4" t="str">
        <f t="shared" si="6"/>
        <v>শ্রেণী</v>
      </c>
      <c r="H9" s="4" t="str">
        <f t="shared" si="6"/>
        <v>Класс</v>
      </c>
      <c r="I9" s="4" t="str">
        <f t="shared" si="6"/>
        <v>クラス</v>
      </c>
      <c r="J9" s="4" t="str">
        <f t="shared" si="6"/>
        <v>ਕਲਾਸ</v>
      </c>
      <c r="K9" s="4" t="str">
        <f t="shared" si="6"/>
        <v>Klasse</v>
      </c>
      <c r="L9" s="4" t="str">
        <f t="shared" si="6"/>
        <v>kelas</v>
      </c>
      <c r="M9" s="4" t="str">
        <f t="shared" si="6"/>
        <v>类</v>
      </c>
      <c r="N9" s="4" t="str">
        <f t="shared" si="6"/>
        <v>類</v>
      </c>
      <c r="O9" s="4" t="str">
        <f t="shared" si="6"/>
        <v>Kelas</v>
      </c>
      <c r="P9" s="4" t="str">
        <f t="shared" si="6"/>
        <v>క్లాస్</v>
      </c>
      <c r="Q9" s="4" t="str">
        <f t="shared" si="6"/>
        <v>Lớp học</v>
      </c>
      <c r="R9" s="4" t="str">
        <f t="shared" si="6"/>
        <v>수업</v>
      </c>
      <c r="S9" s="4" t="str">
        <f t="shared" si="6"/>
        <v>Classe</v>
      </c>
      <c r="T9" s="4" t="str">
        <f t="shared" si="6"/>
        <v>वर्ग</v>
      </c>
      <c r="U9" s="4" t="str">
        <f t="shared" si="6"/>
        <v>வர்க்கம்</v>
      </c>
    </row>
    <row r="10">
      <c r="A10" s="13" t="s">
        <v>293</v>
      </c>
      <c r="B10" s="8" t="s">
        <v>296</v>
      </c>
      <c r="C10" s="4" t="str">
        <f t="shared" ref="C10:U10" si="7">IFERROR(__xludf.DUMMYFUNCTION("GoogleTranslate($B10, $B$2, C$2)"),"clases")</f>
        <v>clases</v>
      </c>
      <c r="D10" s="4" t="str">
        <f t="shared" si="7"/>
        <v>कक्षाएं</v>
      </c>
      <c r="E10" s="4" t="str">
        <f t="shared" si="7"/>
        <v>الطبقات</v>
      </c>
      <c r="F10" s="4" t="str">
        <f t="shared" si="7"/>
        <v>Classes</v>
      </c>
      <c r="G10" s="4" t="str">
        <f t="shared" si="7"/>
        <v>ক্লাস</v>
      </c>
      <c r="H10" s="4" t="str">
        <f t="shared" si="7"/>
        <v>Классы</v>
      </c>
      <c r="I10" s="4" t="str">
        <f t="shared" si="7"/>
        <v>クラス</v>
      </c>
      <c r="J10" s="4" t="str">
        <f t="shared" si="7"/>
        <v>ਇੱਕਸੁਰ</v>
      </c>
      <c r="K10" s="4" t="str">
        <f t="shared" si="7"/>
        <v>Klassen</v>
      </c>
      <c r="L10" s="4" t="str">
        <f t="shared" si="7"/>
        <v>kelas</v>
      </c>
      <c r="M10" s="4" t="str">
        <f t="shared" si="7"/>
        <v>类</v>
      </c>
      <c r="N10" s="4" t="str">
        <f t="shared" si="7"/>
        <v>類</v>
      </c>
      <c r="O10" s="4" t="str">
        <f t="shared" si="7"/>
        <v>kelas-kelas</v>
      </c>
      <c r="P10" s="4" t="str">
        <f t="shared" si="7"/>
        <v>క్లాసులు</v>
      </c>
      <c r="Q10" s="4" t="str">
        <f t="shared" si="7"/>
        <v>Các lớp học</v>
      </c>
      <c r="R10" s="4" t="str">
        <f t="shared" si="7"/>
        <v>클래스</v>
      </c>
      <c r="S10" s="4" t="str">
        <f t="shared" si="7"/>
        <v>Des classes</v>
      </c>
      <c r="T10" s="4" t="str">
        <f t="shared" si="7"/>
        <v>वर्ग</v>
      </c>
      <c r="U10" s="4" t="str">
        <f t="shared" si="7"/>
        <v>வகுப்புகள்</v>
      </c>
    </row>
    <row r="11">
      <c r="A11" s="8" t="s">
        <v>164</v>
      </c>
      <c r="B11" s="8" t="s">
        <v>335</v>
      </c>
      <c r="C11" s="4" t="str">
        <f t="shared" ref="C11:U11" si="8">IFERROR(__xludf.DUMMYFUNCTION("GoogleTranslate($B11, $B$2, C$2)"),"Habilidad")</f>
        <v>Habilidad</v>
      </c>
      <c r="D11" s="4" t="str">
        <f t="shared" si="8"/>
        <v>कौशल</v>
      </c>
      <c r="E11" s="4" t="str">
        <f t="shared" si="8"/>
        <v>مهارة</v>
      </c>
      <c r="F11" s="4" t="str">
        <f t="shared" si="8"/>
        <v>Habilidade</v>
      </c>
      <c r="G11" s="4" t="str">
        <f t="shared" si="8"/>
        <v>দক্ষতা</v>
      </c>
      <c r="H11" s="4" t="str">
        <f t="shared" si="8"/>
        <v>Умение</v>
      </c>
      <c r="I11" s="4" t="str">
        <f t="shared" si="8"/>
        <v>スキル</v>
      </c>
      <c r="J11" s="4" t="str">
        <f t="shared" si="8"/>
        <v>ਹੁਨਰ</v>
      </c>
      <c r="K11" s="4" t="str">
        <f t="shared" si="8"/>
        <v>Fertigkeit</v>
      </c>
      <c r="L11" s="4" t="str">
        <f t="shared" si="8"/>
        <v>skill</v>
      </c>
      <c r="M11" s="4" t="str">
        <f t="shared" si="8"/>
        <v>技能</v>
      </c>
      <c r="N11" s="4" t="str">
        <f t="shared" si="8"/>
        <v>技能</v>
      </c>
      <c r="O11" s="4" t="str">
        <f t="shared" si="8"/>
        <v>Ketrampilan</v>
      </c>
      <c r="P11" s="4" t="str">
        <f t="shared" si="8"/>
        <v>నైపుణ్యము</v>
      </c>
      <c r="Q11" s="4" t="str">
        <f t="shared" si="8"/>
        <v>Kỹ năng</v>
      </c>
      <c r="R11" s="4" t="str">
        <f t="shared" si="8"/>
        <v>기술</v>
      </c>
      <c r="S11" s="4" t="str">
        <f t="shared" si="8"/>
        <v>Compétence</v>
      </c>
      <c r="T11" s="4" t="str">
        <f t="shared" si="8"/>
        <v>कौशल्य</v>
      </c>
      <c r="U11" s="4" t="str">
        <f t="shared" si="8"/>
        <v>திறன்</v>
      </c>
    </row>
    <row r="12">
      <c r="A12" s="13" t="s">
        <v>349</v>
      </c>
      <c r="B12" s="8" t="s">
        <v>352</v>
      </c>
      <c r="C12" s="4" t="str">
        <f t="shared" ref="C12:U12" si="9">IFERROR(__xludf.DUMMYFUNCTION("GoogleTranslate($B12, $B$2, C$2)"),"Habilidades")</f>
        <v>Habilidades</v>
      </c>
      <c r="D12" s="4" t="str">
        <f t="shared" si="9"/>
        <v>कौशल</v>
      </c>
      <c r="E12" s="4" t="str">
        <f t="shared" si="9"/>
        <v>مهارات</v>
      </c>
      <c r="F12" s="4" t="str">
        <f t="shared" si="9"/>
        <v>Habilidades</v>
      </c>
      <c r="G12" s="4" t="str">
        <f t="shared" si="9"/>
        <v>দক্ষতা</v>
      </c>
      <c r="H12" s="4" t="str">
        <f t="shared" si="9"/>
        <v>Навыки</v>
      </c>
      <c r="I12" s="4" t="str">
        <f t="shared" si="9"/>
        <v>スキル</v>
      </c>
      <c r="J12" s="4" t="str">
        <f t="shared" si="9"/>
        <v>ਹੁਨਰ</v>
      </c>
      <c r="K12" s="4" t="str">
        <f t="shared" si="9"/>
        <v>Kompetenzen</v>
      </c>
      <c r="L12" s="4" t="str">
        <f t="shared" si="9"/>
        <v>skills</v>
      </c>
      <c r="M12" s="4" t="str">
        <f t="shared" si="9"/>
        <v>技能</v>
      </c>
      <c r="N12" s="4" t="str">
        <f t="shared" si="9"/>
        <v>技能</v>
      </c>
      <c r="O12" s="4" t="str">
        <f t="shared" si="9"/>
        <v>keterampilan</v>
      </c>
      <c r="P12" s="4" t="str">
        <f t="shared" si="9"/>
        <v>నైపుణ్యాలు</v>
      </c>
      <c r="Q12" s="4" t="str">
        <f t="shared" si="9"/>
        <v>Kỹ năng</v>
      </c>
      <c r="R12" s="4" t="str">
        <f t="shared" si="9"/>
        <v>기술</v>
      </c>
      <c r="S12" s="4" t="str">
        <f t="shared" si="9"/>
        <v>Compétences</v>
      </c>
      <c r="T12" s="4" t="str">
        <f t="shared" si="9"/>
        <v>कौशल्य</v>
      </c>
      <c r="U12" s="4" t="str">
        <f t="shared" si="9"/>
        <v>திறன்கள்</v>
      </c>
    </row>
    <row r="13">
      <c r="A13" s="13" t="s">
        <v>358</v>
      </c>
      <c r="B13" s="8" t="s">
        <v>359</v>
      </c>
      <c r="C13" s="4" t="str">
        <f t="shared" ref="C13:U13" si="10">IFERROR(__xludf.DUMMYFUNCTION("GoogleTranslate($B13, $B$2, C$2)"),"Prendas")</f>
        <v>Prendas</v>
      </c>
      <c r="D13" s="4" t="str">
        <f t="shared" si="10"/>
        <v>प्रतिभा</v>
      </c>
      <c r="E13" s="4" t="str">
        <f t="shared" si="10"/>
        <v>المواهب</v>
      </c>
      <c r="F13" s="4" t="str">
        <f t="shared" si="10"/>
        <v>talentos</v>
      </c>
      <c r="G13" s="4" t="str">
        <f t="shared" si="10"/>
        <v>প্রতিভা</v>
      </c>
      <c r="H13" s="4" t="str">
        <f t="shared" si="10"/>
        <v>Таланты</v>
      </c>
      <c r="I13" s="4" t="str">
        <f t="shared" si="10"/>
        <v>タレント</v>
      </c>
      <c r="J13" s="4" t="str">
        <f t="shared" si="10"/>
        <v>ਝੋਲੇ</v>
      </c>
      <c r="K13" s="4" t="str">
        <f t="shared" si="10"/>
        <v>Talente</v>
      </c>
      <c r="L13" s="4" t="str">
        <f t="shared" si="10"/>
        <v>Sulih</v>
      </c>
      <c r="M13" s="4" t="str">
        <f t="shared" si="10"/>
        <v>人才</v>
      </c>
      <c r="N13" s="4" t="str">
        <f t="shared" si="10"/>
        <v>人才</v>
      </c>
      <c r="O13" s="4" t="str">
        <f t="shared" si="10"/>
        <v>bakat</v>
      </c>
      <c r="P13" s="4" t="str">
        <f t="shared" si="10"/>
        <v>టాలెంట్లు</v>
      </c>
      <c r="Q13" s="4" t="str">
        <f t="shared" si="10"/>
        <v>tài năng</v>
      </c>
      <c r="R13" s="4" t="str">
        <f t="shared" si="10"/>
        <v>인재</v>
      </c>
      <c r="S13" s="4" t="str">
        <f t="shared" si="10"/>
        <v>talents</v>
      </c>
      <c r="T13" s="4" t="str">
        <f t="shared" si="10"/>
        <v>प्रतिभांचा</v>
      </c>
      <c r="U13" s="4" t="str">
        <f t="shared" si="10"/>
        <v>திறமைகள்</v>
      </c>
    </row>
    <row r="14">
      <c r="A14" s="13" t="s">
        <v>367</v>
      </c>
      <c r="B14" s="8" t="s">
        <v>368</v>
      </c>
      <c r="C14" s="4" t="str">
        <f t="shared" ref="C14:U14" si="11">IFERROR(__xludf.DUMMYFUNCTION("GoogleTranslate($B14, $B$2, C$2)"),"recuento de clases")</f>
        <v>recuento de clases</v>
      </c>
      <c r="D14" s="4" t="str">
        <f t="shared" si="11"/>
        <v>कक्षा गिनती</v>
      </c>
      <c r="E14" s="4" t="str">
        <f t="shared" si="11"/>
        <v>عدد الطبقة</v>
      </c>
      <c r="F14" s="4" t="str">
        <f t="shared" si="11"/>
        <v>contagem de classe</v>
      </c>
      <c r="G14" s="4" t="str">
        <f t="shared" si="11"/>
        <v>ক্লাস গণনা</v>
      </c>
      <c r="H14" s="4" t="str">
        <f t="shared" si="11"/>
        <v>Количество классов</v>
      </c>
      <c r="I14" s="4" t="str">
        <f t="shared" si="11"/>
        <v>クラス数</v>
      </c>
      <c r="J14" s="4" t="str">
        <f t="shared" si="11"/>
        <v>ਕਲਾਸ ਗਿਣਤੀ</v>
      </c>
      <c r="K14" s="4" t="str">
        <f t="shared" si="11"/>
        <v>Klasse Zählung</v>
      </c>
      <c r="L14" s="4" t="str">
        <f t="shared" si="11"/>
        <v>count kelas</v>
      </c>
      <c r="M14" s="4" t="str">
        <f t="shared" si="11"/>
        <v>类中的计数</v>
      </c>
      <c r="N14" s="4" t="str">
        <f t="shared" si="11"/>
        <v>類中的計數</v>
      </c>
      <c r="O14" s="4" t="str">
        <f t="shared" si="11"/>
        <v>count kelas</v>
      </c>
      <c r="P14" s="4" t="str">
        <f t="shared" si="11"/>
        <v>క్లాస్ లెక్కింపు</v>
      </c>
      <c r="Q14" s="4" t="str">
        <f t="shared" si="11"/>
        <v>đếm lớp</v>
      </c>
      <c r="R14" s="4" t="str">
        <f t="shared" si="11"/>
        <v>클래스 수</v>
      </c>
      <c r="S14" s="4" t="str">
        <f t="shared" si="11"/>
        <v>le nombre de classes</v>
      </c>
      <c r="T14" s="4" t="str">
        <f t="shared" si="11"/>
        <v>वर्ग संख्या</v>
      </c>
      <c r="U14" s="4" t="str">
        <f t="shared" si="11"/>
        <v>வகுப்பு எண்ணிக்கை</v>
      </c>
    </row>
    <row r="15">
      <c r="A15" s="13" t="s">
        <v>378</v>
      </c>
      <c r="B15" s="8" t="s">
        <v>379</v>
      </c>
      <c r="C15" s="4" t="str">
        <f t="shared" ref="C15:U15" si="12">IFERROR(__xludf.DUMMYFUNCTION("GoogleTranslate($B15, $B$2, C$2)"),"Los objetos mágicos")</f>
        <v>Los objetos mágicos</v>
      </c>
      <c r="D15" s="4" t="str">
        <f t="shared" si="12"/>
        <v>जादू आइटम</v>
      </c>
      <c r="E15" s="4" t="str">
        <f t="shared" si="12"/>
        <v>العناصر السحرية</v>
      </c>
      <c r="F15" s="4" t="str">
        <f t="shared" si="12"/>
        <v>itens mágicos</v>
      </c>
      <c r="G15" s="4" t="str">
        <f t="shared" si="12"/>
        <v>ম্যাজিক আইটেম</v>
      </c>
      <c r="H15" s="4" t="str">
        <f t="shared" si="12"/>
        <v>Магические предметы</v>
      </c>
      <c r="I15" s="4" t="str">
        <f t="shared" si="12"/>
        <v>マジックアイテム</v>
      </c>
      <c r="J15" s="4" t="str">
        <f t="shared" si="12"/>
        <v>ਮੈਜਿਕ ਇਕਾਈ</v>
      </c>
      <c r="K15" s="4" t="str">
        <f t="shared" si="12"/>
        <v>Magische Gegenstände</v>
      </c>
      <c r="L15" s="4" t="str">
        <f t="shared" si="12"/>
        <v>item Magic</v>
      </c>
      <c r="M15" s="4" t="str">
        <f t="shared" si="12"/>
        <v>魔法物品</v>
      </c>
      <c r="N15" s="4" t="str">
        <f t="shared" si="12"/>
        <v>魔法物品</v>
      </c>
      <c r="O15" s="4" t="str">
        <f t="shared" si="12"/>
        <v>item sihir</v>
      </c>
      <c r="P15" s="4" t="str">
        <f t="shared" si="12"/>
        <v>మేజిక్ అంశాలను</v>
      </c>
      <c r="Q15" s="4" t="str">
        <f t="shared" si="12"/>
        <v>mục ảo thuật</v>
      </c>
      <c r="R15" s="4" t="str">
        <f t="shared" si="12"/>
        <v>매직 아이템</v>
      </c>
      <c r="S15" s="4" t="str">
        <f t="shared" si="12"/>
        <v>Les objets magiques</v>
      </c>
      <c r="T15" s="4" t="str">
        <f t="shared" si="12"/>
        <v>जादू आयटम</v>
      </c>
      <c r="U15" s="4" t="str">
        <f t="shared" si="12"/>
        <v>மேஜிக் பொருட்களை</v>
      </c>
    </row>
    <row r="16">
      <c r="A16" s="13"/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13" t="s">
        <v>278</v>
      </c>
      <c r="B17" s="8" t="s">
        <v>386</v>
      </c>
      <c r="C17" s="4" t="str">
        <f t="shared" ref="C17:U17" si="13">IFERROR(__xludf.DUMMYFUNCTION("GoogleTranslate($B17, $B$2, C$2)"),"Nombre")</f>
        <v>Nombre</v>
      </c>
      <c r="D17" s="4" t="str">
        <f t="shared" si="13"/>
        <v>नाम</v>
      </c>
      <c r="E17" s="4" t="str">
        <f t="shared" si="13"/>
        <v>اسم</v>
      </c>
      <c r="F17" s="4" t="str">
        <f t="shared" si="13"/>
        <v>Nome</v>
      </c>
      <c r="G17" s="4" t="str">
        <f t="shared" si="13"/>
        <v>নাম</v>
      </c>
      <c r="H17" s="4" t="str">
        <f t="shared" si="13"/>
        <v>имя</v>
      </c>
      <c r="I17" s="4" t="str">
        <f t="shared" si="13"/>
        <v>名</v>
      </c>
      <c r="J17" s="4" t="str">
        <f t="shared" si="13"/>
        <v>ਦਾ ਨਾਮ</v>
      </c>
      <c r="K17" s="4" t="str">
        <f t="shared" si="13"/>
        <v>Name</v>
      </c>
      <c r="L17" s="4" t="str">
        <f t="shared" si="13"/>
        <v>jeneng</v>
      </c>
      <c r="M17" s="4" t="str">
        <f t="shared" si="13"/>
        <v>名称</v>
      </c>
      <c r="N17" s="4" t="str">
        <f t="shared" si="13"/>
        <v>名稱</v>
      </c>
      <c r="O17" s="4" t="str">
        <f t="shared" si="13"/>
        <v>Nama</v>
      </c>
      <c r="P17" s="4" t="str">
        <f t="shared" si="13"/>
        <v>పేరు</v>
      </c>
      <c r="Q17" s="4" t="str">
        <f t="shared" si="13"/>
        <v>Tên</v>
      </c>
      <c r="R17" s="4" t="str">
        <f t="shared" si="13"/>
        <v>이름</v>
      </c>
      <c r="S17" s="4" t="str">
        <f t="shared" si="13"/>
        <v>prénom</v>
      </c>
      <c r="T17" s="4" t="str">
        <f t="shared" si="13"/>
        <v>नाव</v>
      </c>
      <c r="U17" s="4" t="str">
        <f t="shared" si="13"/>
        <v>பெயர்</v>
      </c>
    </row>
    <row r="18">
      <c r="A18" s="13" t="s">
        <v>288</v>
      </c>
      <c r="B18" s="8" t="s">
        <v>395</v>
      </c>
      <c r="C18" s="4" t="str">
        <f t="shared" ref="C18:U18" si="14">IFERROR(__xludf.DUMMYFUNCTION("GoogleTranslate($B18, $B$2, C$2)"),"Experiencia")</f>
        <v>Experiencia</v>
      </c>
      <c r="D18" s="4" t="str">
        <f t="shared" si="14"/>
        <v>अनुभव</v>
      </c>
      <c r="E18" s="4" t="str">
        <f t="shared" si="14"/>
        <v>تجربة</v>
      </c>
      <c r="F18" s="4" t="str">
        <f t="shared" si="14"/>
        <v>Experiência</v>
      </c>
      <c r="G18" s="4" t="str">
        <f t="shared" si="14"/>
        <v>অভিজ্ঞতা</v>
      </c>
      <c r="H18" s="4" t="str">
        <f t="shared" si="14"/>
        <v>Опыт</v>
      </c>
      <c r="I18" s="4" t="str">
        <f t="shared" si="14"/>
        <v>経験</v>
      </c>
      <c r="J18" s="4" t="str">
        <f t="shared" si="14"/>
        <v>ਤਜਰਬਾ</v>
      </c>
      <c r="K18" s="4" t="str">
        <f t="shared" si="14"/>
        <v>Erfahrung</v>
      </c>
      <c r="L18" s="4" t="str">
        <f t="shared" si="14"/>
        <v>pengalaman</v>
      </c>
      <c r="M18" s="4" t="str">
        <f t="shared" si="14"/>
        <v>经验</v>
      </c>
      <c r="N18" s="4" t="str">
        <f t="shared" si="14"/>
        <v>經驗</v>
      </c>
      <c r="O18" s="4" t="str">
        <f t="shared" si="14"/>
        <v>Pengalaman</v>
      </c>
      <c r="P18" s="4" t="str">
        <f t="shared" si="14"/>
        <v>అనుభవం</v>
      </c>
      <c r="Q18" s="4" t="str">
        <f t="shared" si="14"/>
        <v>Kinh nghiệm</v>
      </c>
      <c r="R18" s="4" t="str">
        <f t="shared" si="14"/>
        <v>경험</v>
      </c>
      <c r="S18" s="4" t="str">
        <f t="shared" si="14"/>
        <v>Expérience</v>
      </c>
      <c r="T18" s="4" t="str">
        <f t="shared" si="14"/>
        <v>अनुभव</v>
      </c>
      <c r="U18" s="4" t="str">
        <f t="shared" si="14"/>
        <v>அனுபவம்</v>
      </c>
    </row>
    <row r="19">
      <c r="A19" s="13" t="s">
        <v>336</v>
      </c>
      <c r="B19" s="8" t="s">
        <v>399</v>
      </c>
      <c r="C19" s="4" t="str">
        <f t="shared" ref="C19:U19" si="15">IFERROR(__xludf.DUMMYFUNCTION("GoogleTranslate($B19, $B$2, C$2)"),"Carrera")</f>
        <v>Carrera</v>
      </c>
      <c r="D19" s="4" t="str">
        <f t="shared" si="15"/>
        <v>दौड़</v>
      </c>
      <c r="E19" s="4" t="str">
        <f t="shared" si="15"/>
        <v>سباق</v>
      </c>
      <c r="F19" s="4" t="str">
        <f t="shared" si="15"/>
        <v>Corrida</v>
      </c>
      <c r="G19" s="4" t="str">
        <f t="shared" si="15"/>
        <v>জাতি</v>
      </c>
      <c r="H19" s="4" t="str">
        <f t="shared" si="15"/>
        <v>раса</v>
      </c>
      <c r="I19" s="4" t="str">
        <f t="shared" si="15"/>
        <v>レース</v>
      </c>
      <c r="J19" s="4" t="str">
        <f t="shared" si="15"/>
        <v>ਰੇਸ</v>
      </c>
      <c r="K19" s="4" t="str">
        <f t="shared" si="15"/>
        <v>Rennen</v>
      </c>
      <c r="L19" s="4" t="str">
        <f t="shared" si="15"/>
        <v>Race</v>
      </c>
      <c r="M19" s="4" t="str">
        <f t="shared" si="15"/>
        <v>种族</v>
      </c>
      <c r="N19" s="4" t="str">
        <f t="shared" si="15"/>
        <v>種族</v>
      </c>
      <c r="O19" s="4" t="str">
        <f t="shared" si="15"/>
        <v>Ras</v>
      </c>
      <c r="P19" s="4" t="str">
        <f t="shared" si="15"/>
        <v>రేస్</v>
      </c>
      <c r="Q19" s="4" t="str">
        <f t="shared" si="15"/>
        <v>Cuộc đua</v>
      </c>
      <c r="R19" s="4" t="str">
        <f t="shared" si="15"/>
        <v>경주</v>
      </c>
      <c r="S19" s="4" t="str">
        <f t="shared" si="15"/>
        <v>Course</v>
      </c>
      <c r="T19" s="4" t="str">
        <f t="shared" si="15"/>
        <v>शर्यत</v>
      </c>
      <c r="U19" s="4" t="str">
        <f t="shared" si="15"/>
        <v>ரேஸ்</v>
      </c>
    </row>
    <row r="20">
      <c r="A20" s="13" t="s">
        <v>339</v>
      </c>
      <c r="B20" s="8" t="s">
        <v>406</v>
      </c>
      <c r="C20" s="4" t="str">
        <f t="shared" ref="C20:U20" si="16">IFERROR(__xludf.DUMMYFUNCTION("GoogleTranslate($B20, $B$2, C$2)"),"Género")</f>
        <v>Género</v>
      </c>
      <c r="D20" s="4" t="str">
        <f t="shared" si="16"/>
        <v>लिंग</v>
      </c>
      <c r="E20" s="4" t="str">
        <f t="shared" si="16"/>
        <v>جنس</v>
      </c>
      <c r="F20" s="4" t="str">
        <f t="shared" si="16"/>
        <v>Gênero</v>
      </c>
      <c r="G20" s="4" t="str">
        <f t="shared" si="16"/>
        <v>লিঙ্গ</v>
      </c>
      <c r="H20" s="4" t="str">
        <f t="shared" si="16"/>
        <v>Пол</v>
      </c>
      <c r="I20" s="4" t="str">
        <f t="shared" si="16"/>
        <v>性別</v>
      </c>
      <c r="J20" s="4" t="str">
        <f t="shared" si="16"/>
        <v>ਲਿੰਗ</v>
      </c>
      <c r="K20" s="4" t="str">
        <f t="shared" si="16"/>
        <v>Geschlecht</v>
      </c>
      <c r="L20" s="4" t="str">
        <f t="shared" si="16"/>
        <v>Gender</v>
      </c>
      <c r="M20" s="4" t="str">
        <f t="shared" si="16"/>
        <v>性别</v>
      </c>
      <c r="N20" s="4" t="str">
        <f t="shared" si="16"/>
        <v>性別</v>
      </c>
      <c r="O20" s="4" t="str">
        <f t="shared" si="16"/>
        <v>Jenis kelamin</v>
      </c>
      <c r="P20" s="4" t="str">
        <f t="shared" si="16"/>
        <v>జెండర్</v>
      </c>
      <c r="Q20" s="4" t="str">
        <f t="shared" si="16"/>
        <v>tính</v>
      </c>
      <c r="R20" s="4" t="str">
        <f t="shared" si="16"/>
        <v>성별</v>
      </c>
      <c r="S20" s="4" t="str">
        <f t="shared" si="16"/>
        <v>Le genre</v>
      </c>
      <c r="T20" s="4" t="str">
        <f t="shared" si="16"/>
        <v>लिंग</v>
      </c>
      <c r="U20" s="4" t="str">
        <f t="shared" si="16"/>
        <v>பாலினம்</v>
      </c>
    </row>
    <row r="21">
      <c r="A21" s="13" t="s">
        <v>345</v>
      </c>
      <c r="B21" s="8" t="s">
        <v>411</v>
      </c>
      <c r="C21" s="4" t="str">
        <f t="shared" ref="C21:U21" si="17">IFERROR(__xludf.DUMMYFUNCTION("GoogleTranslate($B21, $B$2, C$2)"),"La lateralidad")</f>
        <v>La lateralidad</v>
      </c>
      <c r="D21" s="4" t="str">
        <f t="shared" si="17"/>
        <v>मनमानी</v>
      </c>
      <c r="E21" s="4" t="str">
        <f t="shared" si="17"/>
        <v>الإنصاف</v>
      </c>
      <c r="F21" s="4" t="str">
        <f t="shared" si="17"/>
        <v>handedness</v>
      </c>
      <c r="G21" s="4" t="str">
        <f t="shared" si="17"/>
        <v>স্বেচ্ছাচারপূর্ণতা</v>
      </c>
      <c r="H21" s="4" t="str">
        <f t="shared" si="17"/>
        <v>направленность</v>
      </c>
      <c r="I21" s="4" t="str">
        <f t="shared" si="17"/>
        <v>利き手</v>
      </c>
      <c r="J21" s="4" t="str">
        <f t="shared" si="17"/>
        <v>Handedness</v>
      </c>
      <c r="K21" s="4" t="str">
        <f t="shared" si="17"/>
        <v>Händigkeit</v>
      </c>
      <c r="L21" s="4" t="str">
        <f t="shared" si="17"/>
        <v>Tangan sing dipigunaaké</v>
      </c>
      <c r="M21" s="4" t="str">
        <f t="shared" si="17"/>
        <v>惯用手</v>
      </c>
      <c r="N21" s="4" t="str">
        <f t="shared" si="17"/>
        <v>慣用手</v>
      </c>
      <c r="O21" s="4" t="str">
        <f t="shared" si="17"/>
        <v>wenangan</v>
      </c>
      <c r="P21" s="4" t="str">
        <f t="shared" si="17"/>
        <v>చేతివాటం</v>
      </c>
      <c r="Q21" s="4" t="str">
        <f t="shared" si="17"/>
        <v>thuận tay</v>
      </c>
      <c r="R21" s="4" t="str">
        <f t="shared" si="17"/>
        <v>사용하는 손</v>
      </c>
      <c r="S21" s="4" t="str">
        <f t="shared" si="17"/>
        <v>Dominance</v>
      </c>
      <c r="T21" s="4" t="str">
        <f t="shared" si="17"/>
        <v>Handedness</v>
      </c>
      <c r="U21" s="4" t="str">
        <f t="shared" si="17"/>
        <v>கைப்பழக்கம்</v>
      </c>
    </row>
    <row r="22">
      <c r="A22" s="13" t="s">
        <v>353</v>
      </c>
      <c r="B22" s="8" t="s">
        <v>414</v>
      </c>
      <c r="C22" s="4" t="str">
        <f t="shared" ref="C22:U22" si="18">IFERROR(__xludf.DUMMYFUNCTION("GoogleTranslate($B22, $B$2, C$2)"),"Social")</f>
        <v>Social</v>
      </c>
      <c r="D22" s="4" t="str">
        <f t="shared" si="18"/>
        <v>सामाजिक</v>
      </c>
      <c r="E22" s="4" t="str">
        <f t="shared" si="18"/>
        <v>اجتماعي</v>
      </c>
      <c r="F22" s="4" t="str">
        <f t="shared" si="18"/>
        <v>Social</v>
      </c>
      <c r="G22" s="4" t="str">
        <f t="shared" si="18"/>
        <v>সামাজিক</v>
      </c>
      <c r="H22" s="4" t="str">
        <f t="shared" si="18"/>
        <v>Социальное</v>
      </c>
      <c r="I22" s="4" t="str">
        <f t="shared" si="18"/>
        <v>ソーシャル</v>
      </c>
      <c r="J22" s="4" t="str">
        <f t="shared" si="18"/>
        <v>ਸੋਸ਼ਲ</v>
      </c>
      <c r="K22" s="4" t="str">
        <f t="shared" si="18"/>
        <v>Sozial</v>
      </c>
      <c r="L22" s="4" t="str">
        <f t="shared" si="18"/>
        <v>Social</v>
      </c>
      <c r="M22" s="4" t="str">
        <f t="shared" si="18"/>
        <v>社会</v>
      </c>
      <c r="N22" s="4" t="str">
        <f t="shared" si="18"/>
        <v>社會</v>
      </c>
      <c r="O22" s="4" t="str">
        <f t="shared" si="18"/>
        <v>Sosial</v>
      </c>
      <c r="P22" s="4" t="str">
        <f t="shared" si="18"/>
        <v>సామాజిక</v>
      </c>
      <c r="Q22" s="4" t="str">
        <f t="shared" si="18"/>
        <v>Xã hội</v>
      </c>
      <c r="R22" s="4" t="str">
        <f t="shared" si="18"/>
        <v>사회적인</v>
      </c>
      <c r="S22" s="4" t="str">
        <f t="shared" si="18"/>
        <v>Social</v>
      </c>
      <c r="T22" s="4" t="str">
        <f t="shared" si="18"/>
        <v>सामाजिक</v>
      </c>
      <c r="U22" s="4" t="str">
        <f t="shared" si="18"/>
        <v>சமூக</v>
      </c>
    </row>
    <row r="23">
      <c r="A23" s="13" t="s">
        <v>415</v>
      </c>
      <c r="B23" s="8" t="s">
        <v>416</v>
      </c>
      <c r="C23" s="4" t="str">
        <f t="shared" ref="C23:U23" si="19">IFERROR(__xludf.DUMMYFUNCTION("GoogleTranslate($B23, $B$2, C$2)"),"Cómo el personaje trata a amigos y allegados")</f>
        <v>Cómo el personaje trata a amigos y allegados</v>
      </c>
      <c r="D23" s="4" t="str">
        <f t="shared" si="19"/>
        <v>कैसे चरित्र दोस्तों और करीबी सहयोगियों व्यवहार करता है</v>
      </c>
      <c r="E23" s="4" t="str">
        <f t="shared" si="19"/>
        <v>كيف الطابع يعامل الأصدقاء والمقربين</v>
      </c>
      <c r="F23" s="4" t="str">
        <f t="shared" si="19"/>
        <v>Como o personagem trata amigos e colaboradores mais próximos</v>
      </c>
      <c r="G23" s="4" t="str">
        <f t="shared" si="19"/>
        <v>কিভাবে চরিত্র বন্ধু এবং ঘনিষ্ঠ সহযোগীদের একইরূপে</v>
      </c>
      <c r="H23" s="4" t="str">
        <f t="shared" si="19"/>
        <v>Как персонаж лечит друзей и близких партнеров</v>
      </c>
      <c r="I23" s="4" t="str">
        <f t="shared" si="19"/>
        <v>文字は、友人や近くに仲間をどのように扱いますか</v>
      </c>
      <c r="J23" s="4" t="str">
        <f t="shared" si="19"/>
        <v>ਕਿਸ ਅੱਖਰ ਦੋਸਤ ਅਤੇ ਨੇੜੇ ਦੇ ਸਾਥੀ ਮੰਨਦਾ ਹੈ</v>
      </c>
      <c r="K23" s="4" t="str">
        <f t="shared" si="19"/>
        <v>Wie der Charakter behandelt Freunde und enge Mitarbeiter</v>
      </c>
      <c r="L23" s="4" t="str">
        <f t="shared" si="19"/>
        <v>Carane karakter ngruwat kanca lan associates cedhak</v>
      </c>
      <c r="M23" s="4" t="str">
        <f t="shared" si="19"/>
        <v>如何对待个性的朋友和亲密伙伴</v>
      </c>
      <c r="N23" s="4" t="str">
        <f t="shared" si="19"/>
        <v>如何對待個性的朋友和親密夥伴</v>
      </c>
      <c r="O23" s="4" t="str">
        <f t="shared" si="19"/>
        <v>Bagaimana karakter memperlakukan teman dan rekan dekat</v>
      </c>
      <c r="P23" s="4" t="str">
        <f t="shared" si="19"/>
        <v>ఎలా పాత్ర స్నేహితులు మరియు సన్నిహితులు పరిగణిస్తుందని</v>
      </c>
      <c r="Q23" s="4" t="str">
        <f t="shared" si="19"/>
        <v>Làm thế nào các nhân vật đối xử với bạn bè và cộng sự gần gũi</v>
      </c>
      <c r="R23" s="4" t="str">
        <f t="shared" si="19"/>
        <v>문자 친구와 측근을 처리하는 방법</v>
      </c>
      <c r="S23" s="4" t="str">
        <f t="shared" si="19"/>
        <v>Comment le personnage traite les amis et les proches</v>
      </c>
      <c r="T23" s="4" t="str">
        <f t="shared" si="19"/>
        <v>वर्ण मित्र आणि बंद सहकारी कसे हाताळते</v>
      </c>
      <c r="U23" s="4" t="str">
        <f t="shared" si="19"/>
        <v>பாத்திரம் நண்பர்கள் மற்றும் நெருங்கிய சகாக்களில் நடத்துகிறது எப்படி</v>
      </c>
    </row>
    <row r="24">
      <c r="A24" s="13" t="s">
        <v>360</v>
      </c>
      <c r="B24" s="8" t="s">
        <v>417</v>
      </c>
      <c r="C24" s="4" t="str">
        <f t="shared" ref="C24:U24" si="20">IFERROR(__xludf.DUMMYFUNCTION("GoogleTranslate($B24, $B$2, C$2)"),"Ley")</f>
        <v>Ley</v>
      </c>
      <c r="D24" s="4" t="str">
        <f t="shared" si="20"/>
        <v>कानून</v>
      </c>
      <c r="E24" s="4" t="str">
        <f t="shared" si="20"/>
        <v>القانون</v>
      </c>
      <c r="F24" s="4" t="str">
        <f t="shared" si="20"/>
        <v>Lei</v>
      </c>
      <c r="G24" s="4" t="str">
        <f t="shared" si="20"/>
        <v>আইন</v>
      </c>
      <c r="H24" s="4" t="str">
        <f t="shared" si="20"/>
        <v>закон</v>
      </c>
      <c r="I24" s="4" t="str">
        <f t="shared" si="20"/>
        <v>法律</v>
      </c>
      <c r="J24" s="4" t="str">
        <f t="shared" si="20"/>
        <v>ਦੇ ਕਾਨੂੰਨ</v>
      </c>
      <c r="K24" s="4" t="str">
        <f t="shared" si="20"/>
        <v>Recht</v>
      </c>
      <c r="L24" s="4" t="str">
        <f t="shared" si="20"/>
        <v>Hukum</v>
      </c>
      <c r="M24" s="4" t="str">
        <f t="shared" si="20"/>
        <v>法</v>
      </c>
      <c r="N24" s="4" t="str">
        <f t="shared" si="20"/>
        <v>法</v>
      </c>
      <c r="O24" s="4" t="str">
        <f t="shared" si="20"/>
        <v>Hukum</v>
      </c>
      <c r="P24" s="4" t="str">
        <f t="shared" si="20"/>
        <v>లా</v>
      </c>
      <c r="Q24" s="4" t="str">
        <f t="shared" si="20"/>
        <v>Pháp luật</v>
      </c>
      <c r="R24" s="4" t="str">
        <f t="shared" si="20"/>
        <v>법</v>
      </c>
      <c r="S24" s="4" t="str">
        <f t="shared" si="20"/>
        <v>Loi</v>
      </c>
      <c r="T24" s="4" t="str">
        <f t="shared" si="20"/>
        <v>कायदा</v>
      </c>
      <c r="U24" s="4" t="str">
        <f t="shared" si="20"/>
        <v>சட்டம்</v>
      </c>
    </row>
    <row r="25">
      <c r="A25" s="13" t="s">
        <v>418</v>
      </c>
      <c r="B25" s="8" t="s">
        <v>419</v>
      </c>
      <c r="C25" s="4" t="str">
        <f t="shared" ref="C25:U25" si="21">IFERROR(__xludf.DUMMYFUNCTION("GoogleTranslate($B25, $B$2, C$2)"),"¿Cómo ve el carácter leyes de la civilización")</f>
        <v>¿Cómo ve el carácter leyes de la civilización</v>
      </c>
      <c r="D25" s="4" t="str">
        <f t="shared" si="21"/>
        <v>कैसे चरित्र सभ्यता के कानूनों विचार</v>
      </c>
      <c r="E25" s="4" t="str">
        <f t="shared" si="21"/>
        <v>كيف ينظر الطابع قوانين الحضارة</v>
      </c>
      <c r="F25" s="4" t="str">
        <f t="shared" si="21"/>
        <v>Como o personagem encara leis da civilização</v>
      </c>
      <c r="G25" s="4" t="str">
        <f t="shared" si="21"/>
        <v>কিভাবে চরিত্র সভ্যতার আইন দেখেন</v>
      </c>
      <c r="H25" s="4" t="str">
        <f t="shared" si="21"/>
        <v>Как персонаж рассматривает законы цивилизации</v>
      </c>
      <c r="I25" s="4" t="str">
        <f t="shared" si="21"/>
        <v>どのように文字ビュー文明の法則</v>
      </c>
      <c r="J25" s="4" t="str">
        <f t="shared" si="21"/>
        <v>ਕਿਸ ਅੱਖਰ ਸਭਿਅਤਾ ਦੇ ਕਾਨੂੰਨ ਸਮਝਦਾ</v>
      </c>
      <c r="K25" s="4" t="str">
        <f t="shared" si="21"/>
        <v>Wie die Figur sieht Gesetze der Zivilisation</v>
      </c>
      <c r="L25" s="4" t="str">
        <f t="shared" si="21"/>
        <v>Carane karakter views hukum peradaban</v>
      </c>
      <c r="M25" s="4" t="str">
        <f t="shared" si="21"/>
        <v>如何看待人物文明的法律</v>
      </c>
      <c r="N25" s="4" t="str">
        <f t="shared" si="21"/>
        <v>如何看待人物文明的法律</v>
      </c>
      <c r="O25" s="4" t="str">
        <f t="shared" si="21"/>
        <v>Bagaimana karakter memandang hukum peradaban</v>
      </c>
      <c r="P25" s="4" t="str">
        <f t="shared" si="21"/>
        <v>ఎలా పాత్ర నాగరికత చట్టాలు అభిప్రాయపడ్డాడు</v>
      </c>
      <c r="Q25" s="4" t="str">
        <f t="shared" si="21"/>
        <v>Làm thế nào các nhân vật xem luật của nền văn minh</v>
      </c>
      <c r="R25" s="4" t="str">
        <f t="shared" si="21"/>
        <v>문자는 문명의 법칙을 보는 방법</v>
      </c>
      <c r="S25" s="4" t="str">
        <f t="shared" si="21"/>
        <v>Comment le caractère de la civilisation considère les lois</v>
      </c>
      <c r="T25" s="4" t="str">
        <f t="shared" si="21"/>
        <v>वर्ण दृष्टिकोन संस्कृती कायदे</v>
      </c>
      <c r="U25" s="4" t="str">
        <f t="shared" si="21"/>
        <v>பாத்திரம் நாகரிகத்தின் சட்டங்கள் கருதுகிறது எப்படி</v>
      </c>
    </row>
    <row r="26">
      <c r="A26" s="13" t="s">
        <v>362</v>
      </c>
      <c r="B26" s="8" t="s">
        <v>420</v>
      </c>
      <c r="C26" s="4" t="str">
        <f t="shared" ref="C26:U26" si="22">IFERROR(__xludf.DUMMYFUNCTION("GoogleTranslate($B26, $B$2, C$2)"),"Moral")</f>
        <v>Moral</v>
      </c>
      <c r="D26" s="4" t="str">
        <f t="shared" si="22"/>
        <v>नैतिक</v>
      </c>
      <c r="E26" s="4" t="str">
        <f t="shared" si="22"/>
        <v>أخلاقي</v>
      </c>
      <c r="F26" s="4" t="str">
        <f t="shared" si="22"/>
        <v>Moral</v>
      </c>
      <c r="G26" s="4" t="str">
        <f t="shared" si="22"/>
        <v>নৈতিক</v>
      </c>
      <c r="H26" s="4" t="str">
        <f t="shared" si="22"/>
        <v>моральный</v>
      </c>
      <c r="I26" s="4" t="str">
        <f t="shared" si="22"/>
        <v>道徳</v>
      </c>
      <c r="J26" s="4" t="str">
        <f t="shared" si="22"/>
        <v>ਨੈਤਿਕ</v>
      </c>
      <c r="K26" s="4" t="str">
        <f t="shared" si="22"/>
        <v>Moral</v>
      </c>
      <c r="L26" s="4" t="str">
        <f t="shared" si="22"/>
        <v>moral</v>
      </c>
      <c r="M26" s="4" t="str">
        <f t="shared" si="22"/>
        <v>道德</v>
      </c>
      <c r="N26" s="4" t="str">
        <f t="shared" si="22"/>
        <v>道德</v>
      </c>
      <c r="O26" s="4" t="str">
        <f t="shared" si="22"/>
        <v>Moral</v>
      </c>
      <c r="P26" s="4" t="str">
        <f t="shared" si="22"/>
        <v>మోరల్</v>
      </c>
      <c r="Q26" s="4" t="str">
        <f t="shared" si="22"/>
        <v>luân lý</v>
      </c>
      <c r="R26" s="4" t="str">
        <f t="shared" si="22"/>
        <v>사기</v>
      </c>
      <c r="S26" s="4" t="str">
        <f t="shared" si="22"/>
        <v>Moral</v>
      </c>
      <c r="T26" s="4" t="str">
        <f t="shared" si="22"/>
        <v>नैतिक</v>
      </c>
      <c r="U26" s="4" t="str">
        <f t="shared" si="22"/>
        <v>மாரல்</v>
      </c>
    </row>
    <row r="27">
      <c r="A27" s="8" t="s">
        <v>421</v>
      </c>
      <c r="B27" s="8" t="s">
        <v>422</v>
      </c>
      <c r="C27" s="4" t="str">
        <f t="shared" ref="C27:U27" si="23">IFERROR(__xludf.DUMMYFUNCTION("GoogleTranslate($B27, $B$2, C$2)"),"Cómo el personaje ve el mundo y reacciona a las peticiones de misericordia")</f>
        <v>Cómo el personaje ve el mundo y reacciona a las peticiones de misericordia</v>
      </c>
      <c r="D27" s="4" t="str">
        <f t="shared" si="23"/>
        <v>कैसे चरित्र दुनिया में देखता है और दया की दलीलों के प्रति प्रतिक्रिया</v>
      </c>
      <c r="E27" s="4" t="str">
        <f t="shared" si="23"/>
        <v>كيف ينظر الطابع العالم ويتفاعل مع نداءات الرحمة</v>
      </c>
      <c r="F27" s="4" t="str">
        <f t="shared" si="23"/>
        <v>Como o personagem vê o mundo e reage aos apelos de misericórdia</v>
      </c>
      <c r="G27" s="4" t="str">
        <f t="shared" si="23"/>
        <v>কিভাবে চরিত্র বিশ্বের দেখেন ও করুণা আবেদন ক্ষীণভাবে</v>
      </c>
      <c r="H27" s="4" t="str">
        <f t="shared" si="23"/>
        <v>Как персонаж смотрит на мир и реагирует на просьбы о пощаде</v>
      </c>
      <c r="I27" s="4" t="str">
        <f t="shared" si="23"/>
        <v>文字が世界を見て、慈悲の嘆願に反応する方法</v>
      </c>
      <c r="J27" s="4" t="str">
        <f t="shared" si="23"/>
        <v>ਕਿਸ ਅੱਖਰ ਨੂੰ ਸੰਸਾਰ ਦੇਖਦਾ ਹੈ ਅਤੇ ਦਇਆ ਦੇ ਅਪੀਲ ਨੂੰ ਕ੍ਰਿਆ</v>
      </c>
      <c r="K27" s="4" t="str">
        <f t="shared" si="23"/>
        <v>Wie die Figur sieht die Welt und reagiert auf Bitten der Barmherzigkeit</v>
      </c>
      <c r="L27" s="4" t="str">
        <f t="shared" si="23"/>
        <v>Carane karakter views donya lan apa sing ditanggepi pleas sih</v>
      </c>
      <c r="M27" s="4" t="str">
        <f t="shared" si="23"/>
        <v>如何字符看世界和反应怜悯认罪</v>
      </c>
      <c r="N27" s="4" t="str">
        <f t="shared" si="23"/>
        <v>如何字符看世界和反應憐憫認罪</v>
      </c>
      <c r="O27" s="4" t="str">
        <f t="shared" si="23"/>
        <v>Bagaimana karakter memandang dunia dan bereaksi terhadap permohonan belas kasihan</v>
      </c>
      <c r="P27" s="4" t="str">
        <f t="shared" si="23"/>
        <v>పాత్ర ప్రపంచ అభిప్రాయాలు మరియు దయ యొక్క అభ్యర్ధనను చర్యనొందుతుంది ఎలా</v>
      </c>
      <c r="Q27" s="4" t="str">
        <f t="shared" si="23"/>
        <v>Làm thế nào các nhân vật nhìn thế giới và phản ứng với lời cầu xin lòng thương xót</v>
      </c>
      <c r="R27" s="4" t="str">
        <f t="shared" si="23"/>
        <v>문자는 세계를 보는 자비의 행복에 반응하는 방법</v>
      </c>
      <c r="S27" s="4" t="str">
        <f t="shared" si="23"/>
        <v>Comment le personnage voit le monde et réagit à des plaidoyers de miséricorde</v>
      </c>
      <c r="T27" s="4" t="str">
        <f t="shared" si="23"/>
        <v>वर्ण जग पाहणारे आणि दया अर्ज करण्यासाठी reacts कसे</v>
      </c>
      <c r="U27" s="4" t="str">
        <f t="shared" si="23"/>
        <v>பாத்திரம் உலக கருதுகிறது மற்றும் கருணை பகவானை மறுதாக்கம்புரிகின்ற எப்படி</v>
      </c>
    </row>
    <row r="28">
      <c r="A28" s="13" t="s">
        <v>364</v>
      </c>
      <c r="B28" s="8" t="s">
        <v>423</v>
      </c>
      <c r="C28" s="4" t="str">
        <f t="shared" ref="C28:U28" si="24">IFERROR(__xludf.DUMMYFUNCTION("GoogleTranslate($B28, $B$2, C$2)"),"fortaleza pasado")</f>
        <v>fortaleza pasado</v>
      </c>
      <c r="D28" s="4" t="str">
        <f t="shared" si="24"/>
        <v>व्यय की गई ताकत</v>
      </c>
      <c r="E28" s="4" t="str">
        <f t="shared" si="24"/>
        <v>قوة أمضى</v>
      </c>
      <c r="F28" s="4" t="str">
        <f t="shared" si="24"/>
        <v>força gasto</v>
      </c>
      <c r="G28" s="4" t="str">
        <f t="shared" si="24"/>
        <v>ব্যয় করা শক্তি</v>
      </c>
      <c r="H28" s="4" t="str">
        <f t="shared" si="24"/>
        <v>Затраченная сила</v>
      </c>
      <c r="I28" s="4" t="str">
        <f t="shared" si="24"/>
        <v>使用済みの強さ</v>
      </c>
      <c r="J28" s="4" t="str">
        <f t="shared" si="24"/>
        <v>ਖਰਚ ਦੀ ਤਾਕਤ</v>
      </c>
      <c r="K28" s="4" t="str">
        <f t="shared" si="24"/>
        <v>Verbrauchte Kraft</v>
      </c>
      <c r="L28" s="4" t="str">
        <f t="shared" si="24"/>
        <v>kekuatan ngginakaken</v>
      </c>
      <c r="M28" s="4" t="str">
        <f t="shared" si="24"/>
        <v>花强度</v>
      </c>
      <c r="N28" s="4" t="str">
        <f t="shared" si="24"/>
        <v>花強度</v>
      </c>
      <c r="O28" s="4" t="str">
        <f t="shared" si="24"/>
        <v>kekuatan menghabiskan</v>
      </c>
      <c r="P28" s="4" t="str">
        <f t="shared" si="24"/>
        <v>ఖర్చు బలం</v>
      </c>
      <c r="Q28" s="4" t="str">
        <f t="shared" si="24"/>
        <v>sức mạnh dành</v>
      </c>
      <c r="R28" s="4" t="str">
        <f t="shared" si="24"/>
        <v>소비 강도</v>
      </c>
      <c r="S28" s="4" t="str">
        <f t="shared" si="24"/>
        <v>force passé</v>
      </c>
      <c r="T28" s="4" t="str">
        <f t="shared" si="24"/>
        <v>खर्च शक्ती</v>
      </c>
      <c r="U28" s="4" t="str">
        <f t="shared" si="24"/>
        <v>நிதி ஆதாரம் வலிமை</v>
      </c>
    </row>
    <row r="29">
      <c r="A29" s="13" t="s">
        <v>365</v>
      </c>
      <c r="B29" s="8" t="s">
        <v>425</v>
      </c>
      <c r="C29" s="4" t="str">
        <f t="shared" ref="C29:U29" si="25">IFERROR(__xludf.DUMMYFUNCTION("GoogleTranslate($B29, $B$2, C$2)"),"resistencia pasado")</f>
        <v>resistencia pasado</v>
      </c>
      <c r="D29" s="4" t="str">
        <f t="shared" si="25"/>
        <v>व्यय की गई सहनशक्ति</v>
      </c>
      <c r="E29" s="4" t="str">
        <f t="shared" si="25"/>
        <v>القدرة على التحمل أمضى</v>
      </c>
      <c r="F29" s="4" t="str">
        <f t="shared" si="25"/>
        <v>stamina passou</v>
      </c>
      <c r="G29" s="4" t="str">
        <f t="shared" si="25"/>
        <v>ব্যয় করা মনোবল</v>
      </c>
      <c r="H29" s="4" t="str">
        <f t="shared" si="25"/>
        <v>Затраченная выносливость</v>
      </c>
      <c r="I29" s="4" t="str">
        <f t="shared" si="25"/>
        <v>使用済みのスタミナ</v>
      </c>
      <c r="J29" s="4" t="str">
        <f t="shared" si="25"/>
        <v>ਖਰਚ ਥੱਕੋ</v>
      </c>
      <c r="K29" s="4" t="str">
        <f t="shared" si="25"/>
        <v>Verbrauchte Ausdauer</v>
      </c>
      <c r="L29" s="4" t="str">
        <f t="shared" si="25"/>
        <v>stamina ngginakaken</v>
      </c>
      <c r="M29" s="4" t="str">
        <f t="shared" si="25"/>
        <v>花了后劲</v>
      </c>
      <c r="N29" s="4" t="str">
        <f t="shared" si="25"/>
        <v>花了後勁</v>
      </c>
      <c r="O29" s="4" t="str">
        <f t="shared" si="25"/>
        <v>stamina menghabiskan</v>
      </c>
      <c r="P29" s="4" t="str">
        <f t="shared" si="25"/>
        <v>ఖర్చు సత్తువ</v>
      </c>
      <c r="Q29" s="4" t="str">
        <f t="shared" si="25"/>
        <v>khả năng chịu đựng dành</v>
      </c>
      <c r="R29" s="4" t="str">
        <f t="shared" si="25"/>
        <v>지출 체력</v>
      </c>
      <c r="S29" s="4" t="str">
        <f t="shared" si="25"/>
        <v>l'endurance passé</v>
      </c>
      <c r="T29" s="4" t="str">
        <f t="shared" si="25"/>
        <v>खर्च तग धरण्याची क्षमता</v>
      </c>
      <c r="U29" s="4" t="str">
        <f t="shared" si="25"/>
        <v>நிதி ஆதாரம் திண்மை</v>
      </c>
    </row>
    <row r="30">
      <c r="A30" s="13" t="s">
        <v>369</v>
      </c>
      <c r="B30" s="8" t="s">
        <v>427</v>
      </c>
      <c r="C30" s="4" t="str">
        <f t="shared" ref="C30:U30" si="26">IFERROR(__xludf.DUMMYFUNCTION("GoogleTranslate($B30, $B$2, C$2)"),"agilidad pasado")</f>
        <v>agilidad pasado</v>
      </c>
      <c r="D30" s="4" t="str">
        <f t="shared" si="26"/>
        <v>व्यय की गई चपलता</v>
      </c>
      <c r="E30" s="4" t="str">
        <f t="shared" si="26"/>
        <v>رشاقة أمضى</v>
      </c>
      <c r="F30" s="4" t="str">
        <f t="shared" si="26"/>
        <v>agilidade Passado</v>
      </c>
      <c r="G30" s="4" t="str">
        <f t="shared" si="26"/>
        <v>ব্যয় করা তত্পরতা</v>
      </c>
      <c r="H30" s="4" t="str">
        <f t="shared" si="26"/>
        <v>Затраченные аджилити</v>
      </c>
      <c r="I30" s="4" t="str">
        <f t="shared" si="26"/>
        <v>使用済みの敏捷性</v>
      </c>
      <c r="J30" s="4" t="str">
        <f t="shared" si="26"/>
        <v>ਖਰਚ ਚੁਸਤੀ</v>
      </c>
      <c r="K30" s="4" t="str">
        <f t="shared" si="26"/>
        <v>Verbrauchte Agilität</v>
      </c>
      <c r="L30" s="4" t="str">
        <f t="shared" si="26"/>
        <v>ngginakaken prigel</v>
      </c>
      <c r="M30" s="4" t="str">
        <f t="shared" si="26"/>
        <v>花了敏捷性</v>
      </c>
      <c r="N30" s="4" t="str">
        <f t="shared" si="26"/>
        <v>花了敏捷性</v>
      </c>
      <c r="O30" s="4" t="str">
        <f t="shared" si="26"/>
        <v>menghabiskan kelincahan</v>
      </c>
      <c r="P30" s="4" t="str">
        <f t="shared" si="26"/>
        <v>ఖర్చు చురుకుతనం</v>
      </c>
      <c r="Q30" s="4" t="str">
        <f t="shared" si="26"/>
        <v>nhanh nhẹn dành</v>
      </c>
      <c r="R30" s="4" t="str">
        <f t="shared" si="26"/>
        <v>지출 민첩성</v>
      </c>
      <c r="S30" s="4" t="str">
        <f t="shared" si="26"/>
        <v>agilité passé</v>
      </c>
      <c r="T30" s="4" t="str">
        <f t="shared" si="26"/>
        <v>खर्च चपळाई</v>
      </c>
      <c r="U30" s="4" t="str">
        <f t="shared" si="26"/>
        <v>நிதி ஆதாரம் சுறுசுறுப்பு</v>
      </c>
    </row>
    <row r="31">
      <c r="A31" s="13" t="s">
        <v>370</v>
      </c>
      <c r="B31" s="8" t="s">
        <v>430</v>
      </c>
      <c r="C31" s="4" t="str">
        <f t="shared" ref="C31:U31" si="27">IFERROR(__xludf.DUMMYFUNCTION("GoogleTranslate($B31, $B$2, C$2)"),"destreza pasado")</f>
        <v>destreza pasado</v>
      </c>
      <c r="D31" s="4" t="str">
        <f t="shared" si="27"/>
        <v>व्यय की गई निपुणता</v>
      </c>
      <c r="E31" s="4" t="str">
        <f t="shared" si="27"/>
        <v>البراعة أمضى</v>
      </c>
      <c r="F31" s="4" t="str">
        <f t="shared" si="27"/>
        <v>destreza passou</v>
      </c>
      <c r="G31" s="4" t="str">
        <f t="shared" si="27"/>
        <v>ব্যয় করা চাতুরী</v>
      </c>
      <c r="H31" s="4" t="str">
        <f t="shared" si="27"/>
        <v>Затраченная сноровка</v>
      </c>
      <c r="I31" s="4" t="str">
        <f t="shared" si="27"/>
        <v>使用済み器用</v>
      </c>
      <c r="J31" s="4" t="str">
        <f t="shared" si="27"/>
        <v>ਖਰਚ dexterity</v>
      </c>
      <c r="K31" s="4" t="str">
        <f t="shared" si="27"/>
        <v>Verbrauchte Geschicklichkeit</v>
      </c>
      <c r="L31" s="4" t="str">
        <f t="shared" si="27"/>
        <v>ngginakaken dexterity</v>
      </c>
      <c r="M31" s="4" t="str">
        <f t="shared" si="27"/>
        <v>花灵巧</v>
      </c>
      <c r="N31" s="4" t="str">
        <f t="shared" si="27"/>
        <v>花靈巧</v>
      </c>
      <c r="O31" s="4" t="str">
        <f t="shared" si="27"/>
        <v>menghabiskan ketangkasan</v>
      </c>
      <c r="P31" s="4" t="str">
        <f t="shared" si="27"/>
        <v>ఖర్చు సామర్థ్యం</v>
      </c>
      <c r="Q31" s="4" t="str">
        <f t="shared" si="27"/>
        <v>luyện kỹ năng dành</v>
      </c>
      <c r="R31" s="4" t="str">
        <f t="shared" si="27"/>
        <v>지출 손재주</v>
      </c>
      <c r="S31" s="4" t="str">
        <f t="shared" si="27"/>
        <v>dextérité passé</v>
      </c>
      <c r="T31" s="4" t="str">
        <f t="shared" si="27"/>
        <v>खर्च हातोटी</v>
      </c>
      <c r="U31" s="4" t="str">
        <f t="shared" si="27"/>
        <v>நிதி ஆதாரம் திறமை</v>
      </c>
    </row>
    <row r="32">
      <c r="A32" s="13" t="s">
        <v>371</v>
      </c>
      <c r="B32" s="8" t="s">
        <v>432</v>
      </c>
      <c r="C32" s="4" t="str">
        <f t="shared" ref="C32:U32" si="28">IFERROR(__xludf.DUMMYFUNCTION("GoogleTranslate($B32, $B$2, C$2)"),"percepción pasado")</f>
        <v>percepción pasado</v>
      </c>
      <c r="D32" s="4" t="str">
        <f t="shared" si="28"/>
        <v>व्यय की गई धारणा</v>
      </c>
      <c r="E32" s="4" t="str">
        <f t="shared" si="28"/>
        <v>تصور أمضى</v>
      </c>
      <c r="F32" s="4" t="str">
        <f t="shared" si="28"/>
        <v>percepção passou</v>
      </c>
      <c r="G32" s="4" t="str">
        <f t="shared" si="28"/>
        <v>ব্যয় করা উপলব্ধি</v>
      </c>
      <c r="H32" s="4" t="str">
        <f t="shared" si="28"/>
        <v>Затраченное восприятие</v>
      </c>
      <c r="I32" s="4" t="str">
        <f t="shared" si="28"/>
        <v>使用済みの知覚</v>
      </c>
      <c r="J32" s="4" t="str">
        <f t="shared" si="28"/>
        <v>ਖਰਚ ਧਾਰਨਾ</v>
      </c>
      <c r="K32" s="4" t="str">
        <f t="shared" si="28"/>
        <v>Verbrauchte Wahrnehmung</v>
      </c>
      <c r="L32" s="4" t="str">
        <f t="shared" si="28"/>
        <v>pemahaman ngginakaken</v>
      </c>
      <c r="M32" s="4" t="str">
        <f t="shared" si="28"/>
        <v>花了知觉</v>
      </c>
      <c r="N32" s="4" t="str">
        <f t="shared" si="28"/>
        <v>花了知覺</v>
      </c>
      <c r="O32" s="4" t="str">
        <f t="shared" si="28"/>
        <v>persepsi menghabiskan</v>
      </c>
      <c r="P32" s="4" t="str">
        <f t="shared" si="28"/>
        <v>ఖర్చు అవగాహన</v>
      </c>
      <c r="Q32" s="4" t="str">
        <f t="shared" si="28"/>
        <v>nhận thức dành</v>
      </c>
      <c r="R32" s="4" t="str">
        <f t="shared" si="28"/>
        <v>지출 인식</v>
      </c>
      <c r="S32" s="4" t="str">
        <f t="shared" si="28"/>
        <v>perception passé</v>
      </c>
      <c r="T32" s="4" t="str">
        <f t="shared" si="28"/>
        <v>खर्च समज</v>
      </c>
      <c r="U32" s="4" t="str">
        <f t="shared" si="28"/>
        <v>நிதி ஆதாரம் கருத்து</v>
      </c>
    </row>
    <row r="33">
      <c r="A33" s="13" t="s">
        <v>372</v>
      </c>
      <c r="B33" s="8" t="s">
        <v>436</v>
      </c>
      <c r="C33" s="4" t="str">
        <f t="shared" ref="C33:U33" si="29">IFERROR(__xludf.DUMMYFUNCTION("GoogleTranslate($B33, $B$2, C$2)"),"la fuerza de voluntad pasado")</f>
        <v>la fuerza de voluntad pasado</v>
      </c>
      <c r="D33" s="4" t="str">
        <f t="shared" si="29"/>
        <v>व्यय की गई इच्छा शक्ति</v>
      </c>
      <c r="E33" s="4" t="str">
        <f t="shared" si="29"/>
        <v>قوة الإرادة أمضى</v>
      </c>
      <c r="F33" s="4" t="str">
        <f t="shared" si="29"/>
        <v>força de vontade passou</v>
      </c>
      <c r="G33" s="4" t="str">
        <f t="shared" si="29"/>
        <v>ব্যয় করা ইচ্ছাশক্তি</v>
      </c>
      <c r="H33" s="4" t="str">
        <f t="shared" si="29"/>
        <v>Затраченное сила воли</v>
      </c>
      <c r="I33" s="4" t="str">
        <f t="shared" si="29"/>
        <v>使用済みの意志</v>
      </c>
      <c r="J33" s="4" t="str">
        <f t="shared" si="29"/>
        <v>ਖਰਚ ਸ਼ਕਤੀ</v>
      </c>
      <c r="K33" s="4" t="str">
        <f t="shared" si="29"/>
        <v>Verbrauchte Willen</v>
      </c>
      <c r="L33" s="4" t="str">
        <f t="shared" si="29"/>
        <v>ngginakaken Rawuhipun</v>
      </c>
      <c r="M33" s="4" t="str">
        <f t="shared" si="29"/>
        <v>花了意志力</v>
      </c>
      <c r="N33" s="4" t="str">
        <f t="shared" si="29"/>
        <v>花了意志力</v>
      </c>
      <c r="O33" s="4" t="str">
        <f t="shared" si="29"/>
        <v>menghabiskan kemauan</v>
      </c>
      <c r="P33" s="4" t="str">
        <f t="shared" si="29"/>
        <v>ఖర్చు దృఢ నిశ్చయం</v>
      </c>
      <c r="Q33" s="4" t="str">
        <f t="shared" si="29"/>
        <v>ý chí dành</v>
      </c>
      <c r="R33" s="4" t="str">
        <f t="shared" si="29"/>
        <v>지출 의지력</v>
      </c>
      <c r="S33" s="4" t="str">
        <f t="shared" si="29"/>
        <v>volonté passé</v>
      </c>
      <c r="T33" s="4" t="str">
        <f t="shared" si="29"/>
        <v>खर्च प्रबळ इच्छाशक्ती</v>
      </c>
      <c r="U33" s="4" t="str">
        <f t="shared" si="29"/>
        <v>நிதி ஆதாரம் மன உறுதியால்</v>
      </c>
    </row>
    <row r="34">
      <c r="A34" s="13" t="s">
        <v>373</v>
      </c>
      <c r="B34" s="8" t="s">
        <v>439</v>
      </c>
      <c r="C34" s="4" t="str">
        <f t="shared" ref="C34:U34" si="30">IFERROR(__xludf.DUMMYFUNCTION("GoogleTranslate($B34, $B$2, C$2)"),"fe pasado")</f>
        <v>fe pasado</v>
      </c>
      <c r="D34" s="4" t="str">
        <f t="shared" si="30"/>
        <v>व्यय की गई विश्वास</v>
      </c>
      <c r="E34" s="4" t="str">
        <f t="shared" si="30"/>
        <v>الإيمان أمضى</v>
      </c>
      <c r="F34" s="4" t="str">
        <f t="shared" si="30"/>
        <v>fé passou</v>
      </c>
      <c r="G34" s="4" t="str">
        <f t="shared" si="30"/>
        <v>ব্যয় করা বিশ্বাস</v>
      </c>
      <c r="H34" s="4" t="str">
        <f t="shared" si="30"/>
        <v>Затраченная вера</v>
      </c>
      <c r="I34" s="4" t="str">
        <f t="shared" si="30"/>
        <v>使用済みの信仰</v>
      </c>
      <c r="J34" s="4" t="str">
        <f t="shared" si="30"/>
        <v>ਖਰਚ ਵਿਸ਼ਵਾਸ ਹੈ</v>
      </c>
      <c r="K34" s="4" t="str">
        <f t="shared" si="30"/>
        <v>Verbrauchte Glauben</v>
      </c>
      <c r="L34" s="4" t="str">
        <f t="shared" si="30"/>
        <v>iman ngginakaken</v>
      </c>
      <c r="M34" s="4" t="str">
        <f t="shared" si="30"/>
        <v>花了信心</v>
      </c>
      <c r="N34" s="4" t="str">
        <f t="shared" si="30"/>
        <v>花了信心</v>
      </c>
      <c r="O34" s="4" t="str">
        <f t="shared" si="30"/>
        <v>iman menghabiskan</v>
      </c>
      <c r="P34" s="4" t="str">
        <f t="shared" si="30"/>
        <v>ఖర్చు విశ్వాసం</v>
      </c>
      <c r="Q34" s="4" t="str">
        <f t="shared" si="30"/>
        <v>đức tin dành</v>
      </c>
      <c r="R34" s="4" t="str">
        <f t="shared" si="30"/>
        <v>사용 후 신앙</v>
      </c>
      <c r="S34" s="4" t="str">
        <f t="shared" si="30"/>
        <v>foi passé</v>
      </c>
      <c r="T34" s="4" t="str">
        <f t="shared" si="30"/>
        <v>खर्च विश्वास</v>
      </c>
      <c r="U34" s="4" t="str">
        <f t="shared" si="30"/>
        <v>நிதி ஆதாரம் நம்பிக்கை</v>
      </c>
    </row>
    <row r="35">
      <c r="A35" s="13" t="s">
        <v>374</v>
      </c>
      <c r="B35" s="8" t="s">
        <v>441</v>
      </c>
      <c r="C35" s="4" t="str">
        <f t="shared" ref="C35:U35" si="31">IFERROR(__xludf.DUMMYFUNCTION("GoogleTranslate($B35, $B$2, C$2)"),"Daño físico")</f>
        <v>Daño físico</v>
      </c>
      <c r="D35" s="4" t="str">
        <f t="shared" si="31"/>
        <v>शारिरिक क्षति</v>
      </c>
      <c r="E35" s="4" t="str">
        <f t="shared" si="31"/>
        <v>الأضرار المادية</v>
      </c>
      <c r="F35" s="4" t="str">
        <f t="shared" si="31"/>
        <v>Dano físico</v>
      </c>
      <c r="G35" s="4" t="str">
        <f t="shared" si="31"/>
        <v>শারীরীক ক্ষতি</v>
      </c>
      <c r="H35" s="4" t="str">
        <f t="shared" si="31"/>
        <v>Физический урон</v>
      </c>
      <c r="I35" s="4" t="str">
        <f t="shared" si="31"/>
        <v>物理的損傷</v>
      </c>
      <c r="J35" s="4" t="str">
        <f t="shared" si="31"/>
        <v>ਸਰੀਰਕ ਨੁਕਸਾਨ ਦਾ</v>
      </c>
      <c r="K35" s="4" t="str">
        <f t="shared" si="31"/>
        <v>Körperlicher Schaden</v>
      </c>
      <c r="L35" s="4" t="str">
        <f t="shared" si="31"/>
        <v>karusakan fisik</v>
      </c>
      <c r="M35" s="4" t="str">
        <f t="shared" si="31"/>
        <v>物理伤害</v>
      </c>
      <c r="N35" s="4" t="str">
        <f t="shared" si="31"/>
        <v>物理傷害</v>
      </c>
      <c r="O35" s="4" t="str">
        <f t="shared" si="31"/>
        <v>Kerusakan fisik</v>
      </c>
      <c r="P35" s="4" t="str">
        <f t="shared" si="31"/>
        <v>భౌతిక నష్టం</v>
      </c>
      <c r="Q35" s="4" t="str">
        <f t="shared" si="31"/>
        <v>thiệt hại vật chất</v>
      </c>
      <c r="R35" s="4" t="str">
        <f t="shared" si="31"/>
        <v>물리적 손상</v>
      </c>
      <c r="S35" s="4" t="str">
        <f t="shared" si="31"/>
        <v>Dommages physiques</v>
      </c>
      <c r="T35" s="4" t="str">
        <f t="shared" si="31"/>
        <v>शारीरिक नुकसान</v>
      </c>
      <c r="U35" s="4" t="str">
        <f t="shared" si="31"/>
        <v>உடல் காயங்கள்</v>
      </c>
    </row>
    <row r="36">
      <c r="A36" s="13" t="s">
        <v>377</v>
      </c>
      <c r="B36" s="8" t="s">
        <v>444</v>
      </c>
      <c r="C36" s="4" t="str">
        <f t="shared" ref="C36:U36" si="32">IFERROR(__xludf.DUMMYFUNCTION("GoogleTranslate($B36, $B$2, C$2)"),"daños ilusión")</f>
        <v>daños ilusión</v>
      </c>
      <c r="D36" s="4" t="str">
        <f t="shared" si="32"/>
        <v>भ्रम क्षति</v>
      </c>
      <c r="E36" s="4" t="str">
        <f t="shared" si="32"/>
        <v>الضرر الوهم</v>
      </c>
      <c r="F36" s="4" t="str">
        <f t="shared" si="32"/>
        <v>danos ilusão</v>
      </c>
      <c r="G36" s="4" t="str">
        <f t="shared" si="32"/>
        <v>বিভ্রম ক্ষতি</v>
      </c>
      <c r="H36" s="4" t="str">
        <f t="shared" si="32"/>
        <v>повреждение Illusion</v>
      </c>
      <c r="I36" s="4" t="str">
        <f t="shared" si="32"/>
        <v>イリュージョンの損傷</v>
      </c>
      <c r="J36" s="4" t="str">
        <f t="shared" si="32"/>
        <v>ਭਰਮ ਨੂੰ ਨੁਕਸਾਨ</v>
      </c>
      <c r="K36" s="4" t="str">
        <f t="shared" si="32"/>
        <v>Illusion Schaden</v>
      </c>
      <c r="L36" s="4" t="str">
        <f t="shared" si="32"/>
        <v>karusakan Illusion</v>
      </c>
      <c r="M36" s="4" t="str">
        <f t="shared" si="32"/>
        <v>幻想损害</v>
      </c>
      <c r="N36" s="4" t="str">
        <f t="shared" si="32"/>
        <v>幻想損害</v>
      </c>
      <c r="O36" s="4" t="str">
        <f t="shared" si="32"/>
        <v>kerusakan Illusion</v>
      </c>
      <c r="P36" s="4" t="str">
        <f t="shared" si="32"/>
        <v>ఇల్యూషన్ నష్టం</v>
      </c>
      <c r="Q36" s="4" t="str">
        <f t="shared" si="32"/>
        <v>thiệt hại Illusion</v>
      </c>
      <c r="R36" s="4" t="str">
        <f t="shared" si="32"/>
        <v>환상의 손상</v>
      </c>
      <c r="S36" s="4" t="str">
        <f t="shared" si="32"/>
        <v>dommages Illusion</v>
      </c>
      <c r="T36" s="4" t="str">
        <f t="shared" si="32"/>
        <v>भ्रम नुकसान</v>
      </c>
      <c r="U36" s="4" t="str">
        <f t="shared" si="32"/>
        <v>மாயை சேதம்</v>
      </c>
    </row>
    <row r="37">
      <c r="A37" s="13" t="s">
        <v>376</v>
      </c>
      <c r="B37" s="8" t="s">
        <v>446</v>
      </c>
      <c r="C37" s="4" t="str">
        <f t="shared" ref="C37:U37" si="33">IFERROR(__xludf.DUMMYFUNCTION("GoogleTranslate($B37, $B$2, C$2)"),"Fatiga")</f>
        <v>Fatiga</v>
      </c>
      <c r="D37" s="4" t="str">
        <f t="shared" si="33"/>
        <v>थकान</v>
      </c>
      <c r="E37" s="4" t="str">
        <f t="shared" si="33"/>
        <v>إعياء</v>
      </c>
      <c r="F37" s="4" t="str">
        <f t="shared" si="33"/>
        <v>Fadiga</v>
      </c>
      <c r="G37" s="4" t="str">
        <f t="shared" si="33"/>
        <v>অবসাদ</v>
      </c>
      <c r="H37" s="4" t="str">
        <f t="shared" si="33"/>
        <v>Усталость</v>
      </c>
      <c r="I37" s="4" t="str">
        <f t="shared" si="33"/>
        <v>疲労</v>
      </c>
      <c r="J37" s="4" t="str">
        <f t="shared" si="33"/>
        <v>ਥਕਾਵਟ</v>
      </c>
      <c r="K37" s="4" t="str">
        <f t="shared" si="33"/>
        <v>Ermüden</v>
      </c>
      <c r="L37" s="4" t="str">
        <f t="shared" si="33"/>
        <v>lemes</v>
      </c>
      <c r="M37" s="4" t="str">
        <f t="shared" si="33"/>
        <v>疲劳</v>
      </c>
      <c r="N37" s="4" t="str">
        <f t="shared" si="33"/>
        <v>疲勞</v>
      </c>
      <c r="O37" s="4" t="str">
        <f t="shared" si="33"/>
        <v>Kelelahan</v>
      </c>
      <c r="P37" s="4" t="str">
        <f t="shared" si="33"/>
        <v>అలసట</v>
      </c>
      <c r="Q37" s="4" t="str">
        <f t="shared" si="33"/>
        <v>mệt mỏi</v>
      </c>
      <c r="R37" s="4" t="str">
        <f t="shared" si="33"/>
        <v>피로</v>
      </c>
      <c r="S37" s="4" t="str">
        <f t="shared" si="33"/>
        <v>Fatigue</v>
      </c>
      <c r="T37" s="4" t="str">
        <f t="shared" si="33"/>
        <v>थकवा</v>
      </c>
      <c r="U37" s="4" t="str">
        <f t="shared" si="33"/>
        <v>களைப்பு</v>
      </c>
    </row>
    <row r="38">
      <c r="A38" s="13" t="s">
        <v>380</v>
      </c>
      <c r="B38" s="8" t="s">
        <v>447</v>
      </c>
      <c r="C38" s="4" t="str">
        <f t="shared" ref="C38:U38" si="34">IFERROR(__xludf.DUMMYFUNCTION("GoogleTranslate($B38, $B$2, C$2)"),"Años")</f>
        <v>Años</v>
      </c>
      <c r="D38" s="4" t="str">
        <f t="shared" si="34"/>
        <v>आयु</v>
      </c>
      <c r="E38" s="4" t="str">
        <f t="shared" si="34"/>
        <v>عمر</v>
      </c>
      <c r="F38" s="4" t="str">
        <f t="shared" si="34"/>
        <v>Era</v>
      </c>
      <c r="G38" s="4" t="str">
        <f t="shared" si="34"/>
        <v>বয়স</v>
      </c>
      <c r="H38" s="4" t="str">
        <f t="shared" si="34"/>
        <v>Возраст</v>
      </c>
      <c r="I38" s="4" t="str">
        <f t="shared" si="34"/>
        <v>年齢</v>
      </c>
      <c r="J38" s="4" t="str">
        <f t="shared" si="34"/>
        <v>ਉੁਮਰ</v>
      </c>
      <c r="K38" s="4" t="str">
        <f t="shared" si="34"/>
        <v>Alter</v>
      </c>
      <c r="L38" s="4" t="str">
        <f t="shared" si="34"/>
        <v>Age</v>
      </c>
      <c r="M38" s="4" t="str">
        <f t="shared" si="34"/>
        <v>年龄</v>
      </c>
      <c r="N38" s="4" t="str">
        <f t="shared" si="34"/>
        <v>年齡</v>
      </c>
      <c r="O38" s="4" t="str">
        <f t="shared" si="34"/>
        <v>Usia</v>
      </c>
      <c r="P38" s="4" t="str">
        <f t="shared" si="34"/>
        <v>వయసు</v>
      </c>
      <c r="Q38" s="4" t="str">
        <f t="shared" si="34"/>
        <v>Tuổi tác</v>
      </c>
      <c r="R38" s="4" t="str">
        <f t="shared" si="34"/>
        <v>나이</v>
      </c>
      <c r="S38" s="4" t="str">
        <f t="shared" si="34"/>
        <v>Âge</v>
      </c>
      <c r="T38" s="4" t="str">
        <f t="shared" si="34"/>
        <v>वय</v>
      </c>
      <c r="U38" s="4" t="str">
        <f t="shared" si="34"/>
        <v>வயது</v>
      </c>
    </row>
    <row r="39">
      <c r="A39" s="13" t="s">
        <v>382</v>
      </c>
      <c r="B39" s="8" t="s">
        <v>453</v>
      </c>
      <c r="C39" s="4" t="str">
        <f t="shared" ref="C39:U39" si="35">IFERROR(__xludf.DUMMYFUNCTION("GoogleTranslate($B39, $B$2, C$2)"),"Altura")</f>
        <v>Altura</v>
      </c>
      <c r="D39" s="4" t="str">
        <f t="shared" si="35"/>
        <v>ऊंचाई</v>
      </c>
      <c r="E39" s="4" t="str">
        <f t="shared" si="35"/>
        <v>ارتفاع</v>
      </c>
      <c r="F39" s="4" t="str">
        <f t="shared" si="35"/>
        <v>Altura</v>
      </c>
      <c r="G39" s="4" t="str">
        <f t="shared" si="35"/>
        <v>উচ্চতা</v>
      </c>
      <c r="H39" s="4" t="str">
        <f t="shared" si="35"/>
        <v>Высота</v>
      </c>
      <c r="I39" s="4" t="str">
        <f t="shared" si="35"/>
        <v>高さ</v>
      </c>
      <c r="J39" s="4" t="str">
        <f t="shared" si="35"/>
        <v>ਕੱਦ</v>
      </c>
      <c r="K39" s="4" t="str">
        <f t="shared" si="35"/>
        <v>Höhe</v>
      </c>
      <c r="L39" s="4" t="str">
        <f t="shared" si="35"/>
        <v>Dhuwur</v>
      </c>
      <c r="M39" s="4" t="str">
        <f t="shared" si="35"/>
        <v>高度</v>
      </c>
      <c r="N39" s="4" t="str">
        <f t="shared" si="35"/>
        <v>高度</v>
      </c>
      <c r="O39" s="4" t="str">
        <f t="shared" si="35"/>
        <v>Tinggi</v>
      </c>
      <c r="P39" s="4" t="str">
        <f t="shared" si="35"/>
        <v>ఎత్తు</v>
      </c>
      <c r="Q39" s="4" t="str">
        <f t="shared" si="35"/>
        <v>Chiều cao</v>
      </c>
      <c r="R39" s="4" t="str">
        <f t="shared" si="35"/>
        <v>신장</v>
      </c>
      <c r="S39" s="4" t="str">
        <f t="shared" si="35"/>
        <v>la taille</v>
      </c>
      <c r="T39" s="4" t="str">
        <f t="shared" si="35"/>
        <v>उंची</v>
      </c>
      <c r="U39" s="4" t="str">
        <f t="shared" si="35"/>
        <v>உயரம்</v>
      </c>
    </row>
    <row r="40">
      <c r="A40" s="13" t="s">
        <v>455</v>
      </c>
      <c r="B40" s="8" t="s">
        <v>456</v>
      </c>
      <c r="C40" s="4" t="str">
        <f t="shared" ref="C40:U40" si="36">IFERROR(__xludf.DUMMYFUNCTION("GoogleTranslate($B40, $B$2, C$2)"),"La altura del personaje en __U__")</f>
        <v>La altura del personaje en __U__</v>
      </c>
      <c r="D40" s="4" t="str">
        <f t="shared" si="36"/>
        <v>__U__ में चरित्र की ऊंचाई</v>
      </c>
      <c r="E40" s="4" t="str">
        <f t="shared" si="36"/>
        <v>ارتفاع الحرف في __U__</v>
      </c>
      <c r="F40" s="4" t="str">
        <f t="shared" si="36"/>
        <v>A altura do personagem em __U__</v>
      </c>
      <c r="G40" s="4" t="str">
        <f t="shared" si="36"/>
        <v>__U__ চরিত্রের উচ্চতা</v>
      </c>
      <c r="H40" s="4" t="str">
        <f t="shared" si="36"/>
        <v>Высота символа в __U__</v>
      </c>
      <c r="I40" s="4" t="str">
        <f t="shared" si="36"/>
        <v>__U__の文字の高さ</v>
      </c>
      <c r="J40" s="4" t="str">
        <f t="shared" si="36"/>
        <v>__U__ ਵਿਚ ਅੱਖਰ ਦੀ ਉਚਾਈ</v>
      </c>
      <c r="K40" s="4" t="str">
        <f t="shared" si="36"/>
        <v>Die Höhe des Zeichens in __U__</v>
      </c>
      <c r="L40" s="4" t="str">
        <f t="shared" si="36"/>
        <v>Ing dhuwur saka karakter ing __U__</v>
      </c>
      <c r="M40" s="4" t="str">
        <f t="shared" si="36"/>
        <v>在__U__字符的高度</v>
      </c>
      <c r="N40" s="4" t="str">
        <f t="shared" si="36"/>
        <v>在__U__字符的高度</v>
      </c>
      <c r="O40" s="4" t="str">
        <f t="shared" si="36"/>
        <v>Ketinggian karakter di __U__</v>
      </c>
      <c r="P40" s="4" t="str">
        <f t="shared" si="36"/>
        <v>లో __U__ పాత్ర యొక్క ఎత్తు</v>
      </c>
      <c r="Q40" s="4" t="str">
        <f t="shared" si="36"/>
        <v>Chiều cao của nhân vật trong __U__</v>
      </c>
      <c r="R40" s="4" t="str">
        <f t="shared" si="36"/>
        <v>__U__의 문자의 높이</v>
      </c>
      <c r="S40" s="4" t="str">
        <f t="shared" si="36"/>
        <v>La hauteur du caractère __U__</v>
      </c>
      <c r="T40" s="4" t="str">
        <f t="shared" si="36"/>
        <v>__U__ मध्ये वर्ण उंची</v>
      </c>
      <c r="U40" s="4" t="str">
        <f t="shared" si="36"/>
        <v>__U__, பாத்திரத்தின் உயரம்</v>
      </c>
    </row>
    <row r="41">
      <c r="A41" s="13" t="s">
        <v>384</v>
      </c>
      <c r="B41" s="8" t="s">
        <v>458</v>
      </c>
      <c r="C41" s="4" t="str">
        <f t="shared" ref="C41:U41" si="37">IFERROR(__xludf.DUMMYFUNCTION("GoogleTranslate($B41, $B$2, C$2)"),"Masa")</f>
        <v>Masa</v>
      </c>
      <c r="D41" s="4" t="str">
        <f t="shared" si="37"/>
        <v>सामूहिक</v>
      </c>
      <c r="E41" s="4" t="str">
        <f t="shared" si="37"/>
        <v>كتلة</v>
      </c>
      <c r="F41" s="4" t="str">
        <f t="shared" si="37"/>
        <v>Massa</v>
      </c>
      <c r="G41" s="4" t="str">
        <f t="shared" si="37"/>
        <v>ভর</v>
      </c>
      <c r="H41" s="4" t="str">
        <f t="shared" si="37"/>
        <v>масса</v>
      </c>
      <c r="I41" s="4" t="str">
        <f t="shared" si="37"/>
        <v>質量</v>
      </c>
      <c r="J41" s="4" t="str">
        <f t="shared" si="37"/>
        <v>ਮਾਸ</v>
      </c>
      <c r="K41" s="4" t="str">
        <f t="shared" si="37"/>
        <v>Masse</v>
      </c>
      <c r="L41" s="4" t="str">
        <f t="shared" si="37"/>
        <v>Massa</v>
      </c>
      <c r="M41" s="4" t="str">
        <f t="shared" si="37"/>
        <v>块</v>
      </c>
      <c r="N41" s="4" t="str">
        <f t="shared" si="37"/>
        <v>塊</v>
      </c>
      <c r="O41" s="4" t="str">
        <f t="shared" si="37"/>
        <v>Massa</v>
      </c>
      <c r="P41" s="4" t="str">
        <f t="shared" si="37"/>
        <v>మాస్</v>
      </c>
      <c r="Q41" s="4" t="str">
        <f t="shared" si="37"/>
        <v>Khối lượng</v>
      </c>
      <c r="R41" s="4" t="str">
        <f t="shared" si="37"/>
        <v>질량</v>
      </c>
      <c r="S41" s="4" t="str">
        <f t="shared" si="37"/>
        <v>Masse</v>
      </c>
      <c r="T41" s="4" t="str">
        <f t="shared" si="37"/>
        <v>वस्तुमान</v>
      </c>
      <c r="U41" s="4" t="str">
        <f t="shared" si="37"/>
        <v>நிறை</v>
      </c>
    </row>
    <row r="42">
      <c r="A42" s="13" t="s">
        <v>459</v>
      </c>
      <c r="B42" s="8" t="s">
        <v>460</v>
      </c>
      <c r="C42" s="4" t="str">
        <f t="shared" ref="C42:U42" si="38">IFERROR(__xludf.DUMMYFUNCTION("GoogleTranslate($B42, $B$2, C$2)"),"La masa del personaje en __U__")</f>
        <v>La masa del personaje en __U__</v>
      </c>
      <c r="D42" s="4" t="str">
        <f t="shared" si="38"/>
        <v>__U__ में चरित्र की बड़े पैमाने पर</v>
      </c>
      <c r="E42" s="4" t="str">
        <f t="shared" si="38"/>
        <v>كتلة حرف في __U__</v>
      </c>
      <c r="F42" s="4" t="str">
        <f t="shared" si="38"/>
        <v>A massa do personagem em __U__</v>
      </c>
      <c r="G42" s="4" t="str">
        <f t="shared" si="38"/>
        <v>__U__ চরিত্রের ভর</v>
      </c>
      <c r="H42" s="4" t="str">
        <f t="shared" si="38"/>
        <v>Масса символа в __U__</v>
      </c>
      <c r="I42" s="4" t="str">
        <f t="shared" si="38"/>
        <v>__U__の文字の質量</v>
      </c>
      <c r="J42" s="4" t="str">
        <f t="shared" si="38"/>
        <v>__U__ ਵਿਚ ਅੱਖਰ ਦੇ ਪੁੰਜ</v>
      </c>
      <c r="K42" s="4" t="str">
        <f t="shared" si="38"/>
        <v>Die Masse des Charakters in __U__</v>
      </c>
      <c r="L42" s="4" t="str">
        <f t="shared" si="38"/>
        <v>Ing massa saka karakter ing __U__</v>
      </c>
      <c r="M42" s="4" t="str">
        <f t="shared" si="38"/>
        <v>在__U__字符的质量</v>
      </c>
      <c r="N42" s="4" t="str">
        <f t="shared" si="38"/>
        <v>在__U__字符的質量</v>
      </c>
      <c r="O42" s="4" t="str">
        <f t="shared" si="38"/>
        <v>Massa karakter di __U__</v>
      </c>
      <c r="P42" s="4" t="str">
        <f t="shared" si="38"/>
        <v>లో __U__ పాత్ర ద్రవ్యరాశి</v>
      </c>
      <c r="Q42" s="4" t="str">
        <f t="shared" si="38"/>
        <v>Khối lượng của các nhân vật trong __U__</v>
      </c>
      <c r="R42" s="4" t="str">
        <f t="shared" si="38"/>
        <v>__U__의 문자의 질량</v>
      </c>
      <c r="S42" s="4" t="str">
        <f t="shared" si="38"/>
        <v>La masse du caractère __U__</v>
      </c>
      <c r="T42" s="4" t="str">
        <f t="shared" si="38"/>
        <v>__U__ अक्षराचे वस्तुमान</v>
      </c>
      <c r="U42" s="4" t="str">
        <f t="shared" si="38"/>
        <v>__U__, பாத்திரத்தின் வெகுஜன</v>
      </c>
    </row>
    <row r="43">
      <c r="A43" s="13" t="s">
        <v>334</v>
      </c>
      <c r="B43" s="8" t="s">
        <v>461</v>
      </c>
      <c r="C43" s="4" t="str">
        <f t="shared" ref="C43:U43" si="39">IFERROR(__xludf.DUMMYFUNCTION("GoogleTranslate($B43, $B$2, C$2)"),"Nivel")</f>
        <v>Nivel</v>
      </c>
      <c r="D43" s="4" t="str">
        <f t="shared" si="39"/>
        <v>स्तर</v>
      </c>
      <c r="E43" s="4" t="str">
        <f t="shared" si="39"/>
        <v>مستوى</v>
      </c>
      <c r="F43" s="4" t="str">
        <f t="shared" si="39"/>
        <v>Nível</v>
      </c>
      <c r="G43" s="4" t="str">
        <f t="shared" si="39"/>
        <v>উচ্চতা</v>
      </c>
      <c r="H43" s="4" t="str">
        <f t="shared" si="39"/>
        <v>уровень</v>
      </c>
      <c r="I43" s="4" t="str">
        <f t="shared" si="39"/>
        <v>レベル</v>
      </c>
      <c r="J43" s="4" t="str">
        <f t="shared" si="39"/>
        <v>ਪੱਧਰ</v>
      </c>
      <c r="K43" s="4" t="str">
        <f t="shared" si="39"/>
        <v>Niveau</v>
      </c>
      <c r="L43" s="4" t="str">
        <f t="shared" si="39"/>
        <v>level</v>
      </c>
      <c r="M43" s="4" t="str">
        <f t="shared" si="39"/>
        <v>水平</v>
      </c>
      <c r="N43" s="4" t="str">
        <f t="shared" si="39"/>
        <v>水平</v>
      </c>
      <c r="O43" s="4" t="str">
        <f t="shared" si="39"/>
        <v>Tingkat</v>
      </c>
      <c r="P43" s="4" t="str">
        <f t="shared" si="39"/>
        <v>స్థాయి</v>
      </c>
      <c r="Q43" s="4" t="str">
        <f t="shared" si="39"/>
        <v>Cấp độ</v>
      </c>
      <c r="R43" s="4" t="str">
        <f t="shared" si="39"/>
        <v>수평</v>
      </c>
      <c r="S43" s="4" t="str">
        <f t="shared" si="39"/>
        <v>Niveau</v>
      </c>
      <c r="T43" s="4" t="str">
        <f t="shared" si="39"/>
        <v>पातळी</v>
      </c>
      <c r="U43" s="4" t="str">
        <f t="shared" si="39"/>
        <v>நிலை</v>
      </c>
    </row>
    <row r="44">
      <c r="A44" s="13" t="s">
        <v>354</v>
      </c>
      <c r="B44" s="8" t="s">
        <v>463</v>
      </c>
      <c r="C44" s="4" t="str">
        <f t="shared" ref="C44:U44" si="40">IFERROR(__xludf.DUMMYFUNCTION("GoogleTranslate($B44, $B$2, C$2)"),"Atributo de ruta umbral")</f>
        <v>Atributo de ruta umbral</v>
      </c>
      <c r="D44" s="4" t="str">
        <f t="shared" si="40"/>
        <v>सीमा पथ गुण</v>
      </c>
      <c r="E44" s="4" t="str">
        <f t="shared" si="40"/>
        <v>السمة مسار العتبة</v>
      </c>
      <c r="F44" s="4" t="str">
        <f t="shared" si="40"/>
        <v>Atributo caminho limiar</v>
      </c>
      <c r="G44" s="4" t="str">
        <f t="shared" si="40"/>
        <v>থ্রেশহোল্ড পথ অ্যাট্রিবিউট</v>
      </c>
      <c r="H44" s="4" t="str">
        <f t="shared" si="40"/>
        <v>Атрибут порогового пути</v>
      </c>
      <c r="I44" s="4" t="str">
        <f t="shared" si="40"/>
        <v>しきい値パス属性</v>
      </c>
      <c r="J44" s="4" t="str">
        <f t="shared" si="40"/>
        <v>ਥਰੈਸ਼ਹੋਲਡ ਮਾਰਗ ਗੁਣ</v>
      </c>
      <c r="K44" s="4" t="str">
        <f t="shared" si="40"/>
        <v>Attributschwellenpfad</v>
      </c>
      <c r="L44" s="4" t="str">
        <f t="shared" si="40"/>
        <v>Ngubungake path batesan</v>
      </c>
      <c r="M44" s="4" t="str">
        <f t="shared" si="40"/>
        <v>属性门槛路径</v>
      </c>
      <c r="N44" s="4" t="str">
        <f t="shared" si="40"/>
        <v>屬性門檻路徑</v>
      </c>
      <c r="O44" s="4" t="str">
        <f t="shared" si="40"/>
        <v>Atribut path ambang</v>
      </c>
      <c r="P44" s="4" t="str">
        <f t="shared" si="40"/>
        <v>ప్రవేశ మార్గం కేటాయించండి</v>
      </c>
      <c r="Q44" s="4" t="str">
        <f t="shared" si="40"/>
        <v>Thuộc tính đường ngưỡng</v>
      </c>
      <c r="R44" s="4" t="str">
        <f t="shared" si="40"/>
        <v>임계 경로 속성</v>
      </c>
      <c r="S44" s="4" t="str">
        <f t="shared" si="40"/>
        <v>Attribut chemin de seuil</v>
      </c>
      <c r="T44" s="4" t="str">
        <f t="shared" si="40"/>
        <v>विशेषता आरंभ मार्ग</v>
      </c>
      <c r="U44" s="4" t="str">
        <f t="shared" si="40"/>
        <v>தொடக்கநிலை பாதை பண்புக்கூற்றைத்</v>
      </c>
    </row>
    <row r="45">
      <c r="A45" s="13" t="s">
        <v>464</v>
      </c>
      <c r="B45" s="8" t="s">
        <v>465</v>
      </c>
      <c r="C45" s="4" t="str">
        <f t="shared" ref="C45:U45" si="41">IFERROR(__xludf.DUMMYFUNCTION("GoogleTranslate($B45, $B$2, C$2)"),"la fuerza de umbral")</f>
        <v>la fuerza de umbral</v>
      </c>
      <c r="D45" s="4" t="str">
        <f t="shared" si="41"/>
        <v>थ्रेसहोल्ड शक्ति</v>
      </c>
      <c r="E45" s="4" t="str">
        <f t="shared" si="41"/>
        <v>قوة عتبة</v>
      </c>
      <c r="F45" s="4" t="str">
        <f t="shared" si="41"/>
        <v>força limiar</v>
      </c>
      <c r="G45" s="4" t="str">
        <f t="shared" si="41"/>
        <v>বিক্রেতার শক্তি</v>
      </c>
      <c r="H45" s="4" t="str">
        <f t="shared" si="41"/>
        <v>сила Threshold</v>
      </c>
      <c r="I45" s="4" t="str">
        <f t="shared" si="41"/>
        <v>しきい値の強さ</v>
      </c>
      <c r="J45" s="4" t="str">
        <f t="shared" si="41"/>
        <v>ਥਰੈਸ਼ਹੋਲਡ ਦੀ ਤਾਕਤ</v>
      </c>
      <c r="K45" s="4" t="str">
        <f t="shared" si="41"/>
        <v>Schwellenstärke</v>
      </c>
      <c r="L45" s="4" t="str">
        <f t="shared" si="41"/>
        <v>kekuatan Ambang</v>
      </c>
      <c r="M45" s="4" t="str">
        <f t="shared" si="41"/>
        <v>阈值强度</v>
      </c>
      <c r="N45" s="4" t="str">
        <f t="shared" si="41"/>
        <v>閾值強度</v>
      </c>
      <c r="O45" s="4" t="str">
        <f t="shared" si="41"/>
        <v>kekuatan threshold</v>
      </c>
      <c r="P45" s="4" t="str">
        <f t="shared" si="41"/>
        <v>త్రెష్ బలం</v>
      </c>
      <c r="Q45" s="4" t="str">
        <f t="shared" si="41"/>
        <v>sức mạnh ngưỡng</v>
      </c>
      <c r="R45" s="4" t="str">
        <f t="shared" si="41"/>
        <v>임계 강도</v>
      </c>
      <c r="S45" s="4" t="str">
        <f t="shared" si="41"/>
        <v>force de seuil</v>
      </c>
      <c r="T45" s="4" t="str">
        <f t="shared" si="41"/>
        <v>सीमा शक्ती</v>
      </c>
      <c r="U45" s="4" t="str">
        <f t="shared" si="41"/>
        <v>ஆரம்பம் வலிமை</v>
      </c>
    </row>
    <row r="46">
      <c r="A46" s="13" t="s">
        <v>467</v>
      </c>
      <c r="B46" s="8" t="s">
        <v>468</v>
      </c>
      <c r="C46" s="4" t="str">
        <f t="shared" ref="C46:U46" si="42">IFERROR(__xludf.DUMMYFUNCTION("GoogleTranslate($B46, $B$2, C$2)"),"resistencia umbral")</f>
        <v>resistencia umbral</v>
      </c>
      <c r="D46" s="4" t="str">
        <f t="shared" si="42"/>
        <v>थ्रेसहोल्ड सहनशक्ति</v>
      </c>
      <c r="E46" s="4" t="str">
        <f t="shared" si="42"/>
        <v>عتبة القدرة على التحمل</v>
      </c>
      <c r="F46" s="4" t="str">
        <f t="shared" si="42"/>
        <v>stamina limiar</v>
      </c>
      <c r="G46" s="4" t="str">
        <f t="shared" si="42"/>
        <v>বিক্রেতার মনোবল</v>
      </c>
      <c r="H46" s="4" t="str">
        <f t="shared" si="42"/>
        <v>Порог выносливость</v>
      </c>
      <c r="I46" s="4" t="str">
        <f t="shared" si="42"/>
        <v>しきい値スタミナ</v>
      </c>
      <c r="J46" s="4" t="str">
        <f t="shared" si="42"/>
        <v>ਥਰੈਸ਼ਹੋਲਡ ਥੱਕੋ</v>
      </c>
      <c r="K46" s="4" t="str">
        <f t="shared" si="42"/>
        <v>Schwellen Ausdauer</v>
      </c>
      <c r="L46" s="4" t="str">
        <f t="shared" si="42"/>
        <v>Ambang stamina</v>
      </c>
      <c r="M46" s="4" t="str">
        <f t="shared" si="42"/>
        <v>阈值后劲</v>
      </c>
      <c r="N46" s="4" t="str">
        <f t="shared" si="42"/>
        <v>閾值後勁</v>
      </c>
      <c r="O46" s="4" t="str">
        <f t="shared" si="42"/>
        <v>ambang stamina</v>
      </c>
      <c r="P46" s="4" t="str">
        <f t="shared" si="42"/>
        <v>త్రెష్ సత్తువ</v>
      </c>
      <c r="Q46" s="4" t="str">
        <f t="shared" si="42"/>
        <v>ngưỡng sức chịu đựng</v>
      </c>
      <c r="R46" s="4" t="str">
        <f t="shared" si="42"/>
        <v>임계 값 체력</v>
      </c>
      <c r="S46" s="4" t="str">
        <f t="shared" si="42"/>
        <v>endurance Seuil</v>
      </c>
      <c r="T46" s="4" t="str">
        <f t="shared" si="42"/>
        <v>सीमा तग धरण्याची क्षमता</v>
      </c>
      <c r="U46" s="4" t="str">
        <f t="shared" si="42"/>
        <v>ஆரம்பம் திண்மை</v>
      </c>
    </row>
    <row r="47">
      <c r="A47" s="13" t="s">
        <v>469</v>
      </c>
      <c r="B47" s="8" t="s">
        <v>470</v>
      </c>
      <c r="C47" s="4" t="str">
        <f t="shared" ref="C47:U47" si="43">IFERROR(__xludf.DUMMYFUNCTION("GoogleTranslate($B47, $B$2, C$2)"),"agilidad umbral")</f>
        <v>agilidad umbral</v>
      </c>
      <c r="D47" s="4" t="str">
        <f t="shared" si="43"/>
        <v>थ्रेसहोल्ड चपलता</v>
      </c>
      <c r="E47" s="4" t="str">
        <f t="shared" si="43"/>
        <v>عتبة رشاقة</v>
      </c>
      <c r="F47" s="4" t="str">
        <f t="shared" si="43"/>
        <v>agilidade limiar</v>
      </c>
      <c r="G47" s="4" t="str">
        <f t="shared" si="43"/>
        <v>বিক্রেতার তত্পরতা</v>
      </c>
      <c r="H47" s="4" t="str">
        <f t="shared" si="43"/>
        <v>Порог аджилити</v>
      </c>
      <c r="I47" s="4" t="str">
        <f t="shared" si="43"/>
        <v>しきい値の俊敏性</v>
      </c>
      <c r="J47" s="4" t="str">
        <f t="shared" si="43"/>
        <v>ਥਰੈਸ਼ਹੋਲਡ ਚੁਸਤੀ</v>
      </c>
      <c r="K47" s="4" t="str">
        <f t="shared" si="43"/>
        <v>Threshold Agilität</v>
      </c>
      <c r="L47" s="4" t="str">
        <f t="shared" si="43"/>
        <v>Ambang prigel</v>
      </c>
      <c r="M47" s="4" t="str">
        <f t="shared" si="43"/>
        <v>阈值的敏捷性</v>
      </c>
      <c r="N47" s="4" t="str">
        <f t="shared" si="43"/>
        <v>閾值的敏捷性</v>
      </c>
      <c r="O47" s="4" t="str">
        <f t="shared" si="43"/>
        <v>ambang kelincahan</v>
      </c>
      <c r="P47" s="4" t="str">
        <f t="shared" si="43"/>
        <v>త్రెష్ చురుకుతనం</v>
      </c>
      <c r="Q47" s="4" t="str">
        <f t="shared" si="43"/>
        <v>ngưỡng nhanh nhẹn</v>
      </c>
      <c r="R47" s="4" t="str">
        <f t="shared" si="43"/>
        <v>임계 값 민첩성</v>
      </c>
      <c r="S47" s="4" t="str">
        <f t="shared" si="43"/>
        <v>agilité Seuil</v>
      </c>
      <c r="T47" s="4" t="str">
        <f t="shared" si="43"/>
        <v>सीमा चपळाई</v>
      </c>
      <c r="U47" s="4" t="str">
        <f t="shared" si="43"/>
        <v>ஆரம்பம் சுறுசுறுப்பு</v>
      </c>
    </row>
    <row r="48">
      <c r="A48" s="13" t="s">
        <v>471</v>
      </c>
      <c r="B48" s="8" t="s">
        <v>472</v>
      </c>
      <c r="C48" s="4" t="str">
        <f t="shared" ref="C48:U48" si="44">IFERROR(__xludf.DUMMYFUNCTION("GoogleTranslate($B48, $B$2, C$2)"),"destreza umbral")</f>
        <v>destreza umbral</v>
      </c>
      <c r="D48" s="4" t="str">
        <f t="shared" si="44"/>
        <v>थ्रेसहोल्ड निपुणता</v>
      </c>
      <c r="E48" s="4" t="str">
        <f t="shared" si="44"/>
        <v>عتبة البراعة</v>
      </c>
      <c r="F48" s="4" t="str">
        <f t="shared" si="44"/>
        <v>destreza limiar</v>
      </c>
      <c r="G48" s="4" t="str">
        <f t="shared" si="44"/>
        <v>বিক্রেতার চাতুরী</v>
      </c>
      <c r="H48" s="4" t="str">
        <f t="shared" si="44"/>
        <v>Порог сноровка</v>
      </c>
      <c r="I48" s="4" t="str">
        <f t="shared" si="44"/>
        <v>しきい値器用</v>
      </c>
      <c r="J48" s="4" t="str">
        <f t="shared" si="44"/>
        <v>ਥਰੈਸ਼ਹੋਲਡ dexterity</v>
      </c>
      <c r="K48" s="4" t="str">
        <f t="shared" si="44"/>
        <v>Threshold Geschicklichkeit</v>
      </c>
      <c r="L48" s="4" t="str">
        <f t="shared" si="44"/>
        <v>Ambang dexterity</v>
      </c>
      <c r="M48" s="4" t="str">
        <f t="shared" si="44"/>
        <v>阈值灵巧</v>
      </c>
      <c r="N48" s="4" t="str">
        <f t="shared" si="44"/>
        <v>閾值靈巧</v>
      </c>
      <c r="O48" s="4" t="str">
        <f t="shared" si="44"/>
        <v>ambang ketangkasan</v>
      </c>
      <c r="P48" s="4" t="str">
        <f t="shared" si="44"/>
        <v>త్రెష్ సామర్థ్యం</v>
      </c>
      <c r="Q48" s="4" t="str">
        <f t="shared" si="44"/>
        <v>ngưỡng khéo léo</v>
      </c>
      <c r="R48" s="4" t="str">
        <f t="shared" si="44"/>
        <v>임계 값 손재주</v>
      </c>
      <c r="S48" s="4" t="str">
        <f t="shared" si="44"/>
        <v>dextérité Seuil</v>
      </c>
      <c r="T48" s="4" t="str">
        <f t="shared" si="44"/>
        <v>सीमा हातोटी</v>
      </c>
      <c r="U48" s="4" t="str">
        <f t="shared" si="44"/>
        <v>ஆரம்பம் திறமை</v>
      </c>
    </row>
    <row r="49">
      <c r="A49" s="13" t="s">
        <v>473</v>
      </c>
      <c r="B49" s="8" t="s">
        <v>474</v>
      </c>
      <c r="C49" s="4" t="str">
        <f t="shared" ref="C49:U49" si="45">IFERROR(__xludf.DUMMYFUNCTION("GoogleTranslate($B49, $B$2, C$2)"),"umbral de percepción")</f>
        <v>umbral de percepción</v>
      </c>
      <c r="D49" s="4" t="str">
        <f t="shared" si="45"/>
        <v>थ्रेसहोल्ड धारणा</v>
      </c>
      <c r="E49" s="4" t="str">
        <f t="shared" si="45"/>
        <v>تصور عتبة</v>
      </c>
      <c r="F49" s="4" t="str">
        <f t="shared" si="45"/>
        <v>percepção limiar</v>
      </c>
      <c r="G49" s="4" t="str">
        <f t="shared" si="45"/>
        <v>বিক্রেতার উপলব্ধি</v>
      </c>
      <c r="H49" s="4" t="str">
        <f t="shared" si="45"/>
        <v>восприятие Threshold</v>
      </c>
      <c r="I49" s="4" t="str">
        <f t="shared" si="45"/>
        <v>しきい値知覚</v>
      </c>
      <c r="J49" s="4" t="str">
        <f t="shared" si="45"/>
        <v>ਥਰੈਸ਼ਹੋਲਡ ਧਾਰਨਾ</v>
      </c>
      <c r="K49" s="4" t="str">
        <f t="shared" si="45"/>
        <v>Threshold Wahrnehmung</v>
      </c>
      <c r="L49" s="4" t="str">
        <f t="shared" si="45"/>
        <v>pemahaman Ambang</v>
      </c>
      <c r="M49" s="4" t="str">
        <f t="shared" si="45"/>
        <v>感知阈值</v>
      </c>
      <c r="N49" s="4" t="str">
        <f t="shared" si="45"/>
        <v>感知閾值</v>
      </c>
      <c r="O49" s="4" t="str">
        <f t="shared" si="45"/>
        <v>persepsi threshold</v>
      </c>
      <c r="P49" s="4" t="str">
        <f t="shared" si="45"/>
        <v>త్రెష్ అవగాహన</v>
      </c>
      <c r="Q49" s="4" t="str">
        <f t="shared" si="45"/>
        <v>nhận thức ngưỡng</v>
      </c>
      <c r="R49" s="4" t="str">
        <f t="shared" si="45"/>
        <v>임계 값 인식</v>
      </c>
      <c r="S49" s="4" t="str">
        <f t="shared" si="45"/>
        <v>perception du seuil</v>
      </c>
      <c r="T49" s="4" t="str">
        <f t="shared" si="45"/>
        <v>सीमा समज</v>
      </c>
      <c r="U49" s="4" t="str">
        <f t="shared" si="45"/>
        <v>ஆரம்பம் கருத்து</v>
      </c>
    </row>
    <row r="50">
      <c r="A50" s="13" t="s">
        <v>476</v>
      </c>
      <c r="B50" s="8" t="s">
        <v>477</v>
      </c>
      <c r="C50" s="4" t="str">
        <f t="shared" ref="C50:U50" si="46">IFERROR(__xludf.DUMMYFUNCTION("GoogleTranslate($B50, $B$2, C$2)"),"la fuerza de voluntad umbral")</f>
        <v>la fuerza de voluntad umbral</v>
      </c>
      <c r="D50" s="4" t="str">
        <f t="shared" si="46"/>
        <v>थ्रेसहोल्ड इच्छा शक्ति</v>
      </c>
      <c r="E50" s="4" t="str">
        <f t="shared" si="46"/>
        <v>عتبة قوة الإرادة</v>
      </c>
      <c r="F50" s="4" t="str">
        <f t="shared" si="46"/>
        <v>força de vontade limiar</v>
      </c>
      <c r="G50" s="4" t="str">
        <f t="shared" si="46"/>
        <v>বিক্রেতার ইচ্ছাশক্তি</v>
      </c>
      <c r="H50" s="4" t="str">
        <f t="shared" si="46"/>
        <v>Порог силы воли</v>
      </c>
      <c r="I50" s="4" t="str">
        <f t="shared" si="46"/>
        <v>しきい値の意志</v>
      </c>
      <c r="J50" s="4" t="str">
        <f t="shared" si="46"/>
        <v>ਥਰੈਸ਼ਹੋਲਡ ਸ਼ਕਤੀ</v>
      </c>
      <c r="K50" s="4" t="str">
        <f t="shared" si="46"/>
        <v>Threshold Willenskraft</v>
      </c>
      <c r="L50" s="4" t="str">
        <f t="shared" si="46"/>
        <v>Ambang Rawuhipun</v>
      </c>
      <c r="M50" s="4" t="str">
        <f t="shared" si="46"/>
        <v>阈值意志力</v>
      </c>
      <c r="N50" s="4" t="str">
        <f t="shared" si="46"/>
        <v>閾值意志力</v>
      </c>
      <c r="O50" s="4" t="str">
        <f t="shared" si="46"/>
        <v>ambang kemauan</v>
      </c>
      <c r="P50" s="4" t="str">
        <f t="shared" si="46"/>
        <v>త్రెష్ దృఢ నిశ్చయం</v>
      </c>
      <c r="Q50" s="4" t="str">
        <f t="shared" si="46"/>
        <v>ngưỡng sức mạnh ý chí</v>
      </c>
      <c r="R50" s="4" t="str">
        <f t="shared" si="46"/>
        <v>임계 값 의지력</v>
      </c>
      <c r="S50" s="4" t="str">
        <f t="shared" si="46"/>
        <v>volonté de seuil</v>
      </c>
      <c r="T50" s="4" t="str">
        <f t="shared" si="46"/>
        <v>सीमा प्रबळ इच्छाशक्ती</v>
      </c>
      <c r="U50" s="4" t="str">
        <f t="shared" si="46"/>
        <v>ஆரம்பம் மன உறுதியால்</v>
      </c>
    </row>
    <row r="51">
      <c r="A51" s="13" t="s">
        <v>479</v>
      </c>
      <c r="B51" s="8" t="s">
        <v>480</v>
      </c>
      <c r="C51" s="4" t="str">
        <f t="shared" ref="C51:U51" si="47">IFERROR(__xludf.DUMMYFUNCTION("GoogleTranslate($B51, $B$2, C$2)"),"fe umbral")</f>
        <v>fe umbral</v>
      </c>
      <c r="D51" s="4" t="str">
        <f t="shared" si="47"/>
        <v>थ्रेसहोल्ड विश्वास</v>
      </c>
      <c r="E51" s="4" t="str">
        <f t="shared" si="47"/>
        <v>عتبة الإيمان</v>
      </c>
      <c r="F51" s="4" t="str">
        <f t="shared" si="47"/>
        <v>fé limiar</v>
      </c>
      <c r="G51" s="4" t="str">
        <f t="shared" si="47"/>
        <v>বিক্রেতার বিশ্বাস</v>
      </c>
      <c r="H51" s="4" t="str">
        <f t="shared" si="47"/>
        <v>Пороговая вера</v>
      </c>
      <c r="I51" s="4" t="str">
        <f t="shared" si="47"/>
        <v>しきい値の信仰</v>
      </c>
      <c r="J51" s="4" t="str">
        <f t="shared" si="47"/>
        <v>ਥਰੈਸ਼ਹੋਲਡ ਵਿਸ਼ਵਾਸ ਹੈ</v>
      </c>
      <c r="K51" s="4" t="str">
        <f t="shared" si="47"/>
        <v>Threshold Glauben</v>
      </c>
      <c r="L51" s="4" t="str">
        <f t="shared" si="47"/>
        <v>iman Ambang</v>
      </c>
      <c r="M51" s="4" t="str">
        <f t="shared" si="47"/>
        <v>阈值的信心</v>
      </c>
      <c r="N51" s="4" t="str">
        <f t="shared" si="47"/>
        <v>閾值的信心</v>
      </c>
      <c r="O51" s="4" t="str">
        <f t="shared" si="47"/>
        <v>iman threshold</v>
      </c>
      <c r="P51" s="4" t="str">
        <f t="shared" si="47"/>
        <v>త్రెష్ విశ్వాసం</v>
      </c>
      <c r="Q51" s="4" t="str">
        <f t="shared" si="47"/>
        <v>đức tin ngưỡng</v>
      </c>
      <c r="R51" s="4" t="str">
        <f t="shared" si="47"/>
        <v>임계 믿음</v>
      </c>
      <c r="S51" s="4" t="str">
        <f t="shared" si="47"/>
        <v>foi Seuil</v>
      </c>
      <c r="T51" s="4" t="str">
        <f t="shared" si="47"/>
        <v>सीमा विश्वास</v>
      </c>
      <c r="U51" s="4" t="str">
        <f t="shared" si="47"/>
        <v>ஆரம்பம் நம்பிக்கை</v>
      </c>
    </row>
    <row r="52">
      <c r="A52" s="5" t="s">
        <v>410</v>
      </c>
      <c r="B52" s="8" t="s">
        <v>483</v>
      </c>
      <c r="C52" s="4" t="str">
        <f t="shared" ref="C52:U52" si="48">IFERROR(__xludf.DUMMYFUNCTION("GoogleTranslate($B52, $B$2, C$2)"),"Atributo de ruta de base")</f>
        <v>Atributo de ruta de base</v>
      </c>
      <c r="D52" s="4" t="str">
        <f t="shared" si="48"/>
        <v>आधार पथ गुण</v>
      </c>
      <c r="E52" s="4" t="str">
        <f t="shared" si="48"/>
        <v>السمة مسار قاعدة</v>
      </c>
      <c r="F52" s="4" t="str">
        <f t="shared" si="48"/>
        <v>Atributo caminho de base</v>
      </c>
      <c r="G52" s="4" t="str">
        <f t="shared" si="48"/>
        <v>বেস পথ অ্যাট্রিবিউট</v>
      </c>
      <c r="H52" s="4" t="str">
        <f t="shared" si="48"/>
        <v>Атрибут базовый путь</v>
      </c>
      <c r="I52" s="4" t="str">
        <f t="shared" si="48"/>
        <v>ベースパス属性</v>
      </c>
      <c r="J52" s="4" t="str">
        <f t="shared" si="48"/>
        <v>ਬੇਸ ਮਾਰਗ ਗੁਣ</v>
      </c>
      <c r="K52" s="4" t="str">
        <f t="shared" si="48"/>
        <v>Attributbasispfad</v>
      </c>
      <c r="L52" s="4" t="str">
        <f t="shared" si="48"/>
        <v>Ngubungake path basa</v>
      </c>
      <c r="M52" s="4" t="str">
        <f t="shared" si="48"/>
        <v>属性的基本路径</v>
      </c>
      <c r="N52" s="4" t="str">
        <f t="shared" si="48"/>
        <v>屬性的基本路徑</v>
      </c>
      <c r="O52" s="4" t="str">
        <f t="shared" si="48"/>
        <v>Atribut path basis</v>
      </c>
      <c r="P52" s="4" t="str">
        <f t="shared" si="48"/>
        <v>బేస్ మార్గం కేటాయించండి</v>
      </c>
      <c r="Q52" s="4" t="str">
        <f t="shared" si="48"/>
        <v>Thuộc tính đường cơ sở</v>
      </c>
      <c r="R52" s="4" t="str">
        <f t="shared" si="48"/>
        <v>기본 경로 속성</v>
      </c>
      <c r="S52" s="4" t="str">
        <f t="shared" si="48"/>
        <v>Attribut chemin de base</v>
      </c>
      <c r="T52" s="4" t="str">
        <f t="shared" si="48"/>
        <v>विशेषता आधार मार्ग</v>
      </c>
      <c r="U52" s="4" t="str">
        <f t="shared" si="48"/>
        <v>அடிப்படை பாதை பண்புக்கூற்றைத்</v>
      </c>
    </row>
    <row r="53">
      <c r="A53" s="8" t="s">
        <v>485</v>
      </c>
      <c r="B53" s="8" t="s">
        <v>486</v>
      </c>
      <c r="C53" s="4" t="str">
        <f t="shared" ref="C53:U53" si="49">IFERROR(__xludf.DUMMYFUNCTION("GoogleTranslate($B53, $B$2, C$2)"),"fuerza de la base")</f>
        <v>fuerza de la base</v>
      </c>
      <c r="D53" s="4" t="str">
        <f t="shared" si="49"/>
        <v>बेस ताकत</v>
      </c>
      <c r="E53" s="4" t="str">
        <f t="shared" si="49"/>
        <v>قوة القاعدة</v>
      </c>
      <c r="F53" s="4" t="str">
        <f t="shared" si="49"/>
        <v>a força da base</v>
      </c>
      <c r="G53" s="4" t="str">
        <f t="shared" si="49"/>
        <v>বেজ শক্তি</v>
      </c>
      <c r="H53" s="4" t="str">
        <f t="shared" si="49"/>
        <v>Базовая сила</v>
      </c>
      <c r="I53" s="4" t="str">
        <f t="shared" si="49"/>
        <v>塩基強度</v>
      </c>
      <c r="J53" s="4" t="str">
        <f t="shared" si="49"/>
        <v>ਬੇਸ ਦੀ ਤਾਕਤ</v>
      </c>
      <c r="K53" s="4" t="str">
        <f t="shared" si="49"/>
        <v>Basenstärke</v>
      </c>
      <c r="L53" s="4" t="str">
        <f t="shared" si="49"/>
        <v>kekuatan Base</v>
      </c>
      <c r="M53" s="4" t="str">
        <f t="shared" si="49"/>
        <v>基地实力</v>
      </c>
      <c r="N53" s="4" t="str">
        <f t="shared" si="49"/>
        <v>基地實力</v>
      </c>
      <c r="O53" s="4" t="str">
        <f t="shared" si="49"/>
        <v>kekuatan basis</v>
      </c>
      <c r="P53" s="4" t="str">
        <f t="shared" si="49"/>
        <v>బేస్ బలం</v>
      </c>
      <c r="Q53" s="4" t="str">
        <f t="shared" si="49"/>
        <v>sức mạnh cơ sở</v>
      </c>
      <c r="R53" s="4" t="str">
        <f t="shared" si="49"/>
        <v>자료 강도</v>
      </c>
      <c r="S53" s="4" t="str">
        <f t="shared" si="49"/>
        <v>base de force</v>
      </c>
      <c r="T53" s="4" t="str">
        <f t="shared" si="49"/>
        <v>बेस शक्ती</v>
      </c>
      <c r="U53" s="4" t="str">
        <f t="shared" si="49"/>
        <v>பேஸ் வலிமை</v>
      </c>
    </row>
    <row r="54">
      <c r="A54" s="8" t="s">
        <v>488</v>
      </c>
      <c r="B54" s="8" t="s">
        <v>489</v>
      </c>
      <c r="C54" s="4" t="str">
        <f t="shared" ref="C54:U54" si="50">IFERROR(__xludf.DUMMYFUNCTION("GoogleTranslate($B54, $B$2, C$2)"),"la resistencia de base")</f>
        <v>la resistencia de base</v>
      </c>
      <c r="D54" s="4" t="str">
        <f t="shared" si="50"/>
        <v>बेस सहनशक्ति</v>
      </c>
      <c r="E54" s="4" t="str">
        <f t="shared" si="50"/>
        <v>القدرة على التحمل قاعدة</v>
      </c>
      <c r="F54" s="4" t="str">
        <f t="shared" si="50"/>
        <v>resistência de base</v>
      </c>
      <c r="G54" s="4" t="str">
        <f t="shared" si="50"/>
        <v>বেজ মনোবল</v>
      </c>
      <c r="H54" s="4" t="str">
        <f t="shared" si="50"/>
        <v>Базовая выносливость</v>
      </c>
      <c r="I54" s="4" t="str">
        <f t="shared" si="50"/>
        <v>ベーススタミナ</v>
      </c>
      <c r="J54" s="4" t="str">
        <f t="shared" si="50"/>
        <v>ਬੇਸ ਥੱਕੋ</v>
      </c>
      <c r="K54" s="4" t="str">
        <f t="shared" si="50"/>
        <v>Basis Ausdauer</v>
      </c>
      <c r="L54" s="4" t="str">
        <f t="shared" si="50"/>
        <v>stamina Base</v>
      </c>
      <c r="M54" s="4" t="str">
        <f t="shared" si="50"/>
        <v>基地后劲</v>
      </c>
      <c r="N54" s="4" t="str">
        <f t="shared" si="50"/>
        <v>基地後勁</v>
      </c>
      <c r="O54" s="4" t="str">
        <f t="shared" si="50"/>
        <v>stamina dasar</v>
      </c>
      <c r="P54" s="4" t="str">
        <f t="shared" si="50"/>
        <v>బేస్ సత్తువ</v>
      </c>
      <c r="Q54" s="4" t="str">
        <f t="shared" si="50"/>
        <v>sức chịu đựng cơ sở</v>
      </c>
      <c r="R54" s="4" t="str">
        <f t="shared" si="50"/>
        <v>기본 체력</v>
      </c>
      <c r="S54" s="4" t="str">
        <f t="shared" si="50"/>
        <v>l'endurance de base</v>
      </c>
      <c r="T54" s="4" t="str">
        <f t="shared" si="50"/>
        <v>बेस तग धरण्याची क्षमता</v>
      </c>
      <c r="U54" s="4" t="str">
        <f t="shared" si="50"/>
        <v>பேஸ் திண்மை</v>
      </c>
    </row>
    <row r="55">
      <c r="A55" s="8" t="s">
        <v>492</v>
      </c>
      <c r="B55" s="8" t="s">
        <v>493</v>
      </c>
      <c r="C55" s="4" t="str">
        <f t="shared" ref="C55:U55" si="51">IFERROR(__xludf.DUMMYFUNCTION("GoogleTranslate($B55, $B$2, C$2)"),"la agilidad de base")</f>
        <v>la agilidad de base</v>
      </c>
      <c r="D55" s="4" t="str">
        <f t="shared" si="51"/>
        <v>बेस चपलता</v>
      </c>
      <c r="E55" s="4" t="str">
        <f t="shared" si="51"/>
        <v>رشاقة الأساس</v>
      </c>
      <c r="F55" s="4" t="str">
        <f t="shared" si="51"/>
        <v>agilidade de base</v>
      </c>
      <c r="G55" s="4" t="str">
        <f t="shared" si="51"/>
        <v>বেজ তত্পরতা</v>
      </c>
      <c r="H55" s="4" t="str">
        <f t="shared" si="51"/>
        <v>Базовая ловкость</v>
      </c>
      <c r="I55" s="4" t="str">
        <f t="shared" si="51"/>
        <v>基本敏捷性</v>
      </c>
      <c r="J55" s="4" t="str">
        <f t="shared" si="51"/>
        <v>ਬੇਸ ਚੁਸਤੀ</v>
      </c>
      <c r="K55" s="4" t="str">
        <f t="shared" si="51"/>
        <v>Basis Agilität</v>
      </c>
      <c r="L55" s="4" t="str">
        <f t="shared" si="51"/>
        <v>prigel basa</v>
      </c>
      <c r="M55" s="4" t="str">
        <f t="shared" si="51"/>
        <v>基地敏捷</v>
      </c>
      <c r="N55" s="4" t="str">
        <f t="shared" si="51"/>
        <v>基地敏捷</v>
      </c>
      <c r="O55" s="4" t="str">
        <f t="shared" si="51"/>
        <v>kelincahan dasar</v>
      </c>
      <c r="P55" s="4" t="str">
        <f t="shared" si="51"/>
        <v>బేస్ చురుకుతనం</v>
      </c>
      <c r="Q55" s="4" t="str">
        <f t="shared" si="51"/>
        <v>nhanh nhẹn cơ sở</v>
      </c>
      <c r="R55" s="4" t="str">
        <f t="shared" si="51"/>
        <v>자료 민첩성</v>
      </c>
      <c r="S55" s="4" t="str">
        <f t="shared" si="51"/>
        <v>l'agilité de base</v>
      </c>
      <c r="T55" s="4" t="str">
        <f t="shared" si="51"/>
        <v>बेस चपळाई</v>
      </c>
      <c r="U55" s="4" t="str">
        <f t="shared" si="51"/>
        <v>பேஸ் சுறுசுறுப்பு</v>
      </c>
    </row>
    <row r="56">
      <c r="A56" s="8" t="s">
        <v>496</v>
      </c>
      <c r="B56" s="8" t="s">
        <v>497</v>
      </c>
      <c r="C56" s="4" t="str">
        <f t="shared" ref="C56:U56" si="52">IFERROR(__xludf.DUMMYFUNCTION("GoogleTranslate($B56, $B$2, C$2)"),"destreza Base")</f>
        <v>destreza Base</v>
      </c>
      <c r="D56" s="4" t="str">
        <f t="shared" si="52"/>
        <v>बेस निपुणता</v>
      </c>
      <c r="E56" s="4" t="str">
        <f t="shared" si="52"/>
        <v>البراعة الأساس</v>
      </c>
      <c r="F56" s="4" t="str">
        <f t="shared" si="52"/>
        <v>destreza de base</v>
      </c>
      <c r="G56" s="4" t="str">
        <f t="shared" si="52"/>
        <v>বেজ চাতুরী</v>
      </c>
      <c r="H56" s="4" t="str">
        <f t="shared" si="52"/>
        <v>Базовая ловкость</v>
      </c>
      <c r="I56" s="4" t="str">
        <f t="shared" si="52"/>
        <v>ベース器用</v>
      </c>
      <c r="J56" s="4" t="str">
        <f t="shared" si="52"/>
        <v>ਬੇਸ dexterity</v>
      </c>
      <c r="K56" s="4" t="str">
        <f t="shared" si="52"/>
        <v>Grundfertigkeit</v>
      </c>
      <c r="L56" s="4" t="str">
        <f t="shared" si="52"/>
        <v>dexterity Base</v>
      </c>
      <c r="M56" s="4" t="str">
        <f t="shared" si="52"/>
        <v>基地灵巧</v>
      </c>
      <c r="N56" s="4" t="str">
        <f t="shared" si="52"/>
        <v>基地靈巧</v>
      </c>
      <c r="O56" s="4" t="str">
        <f t="shared" si="52"/>
        <v>ketangkasan dasar</v>
      </c>
      <c r="P56" s="4" t="str">
        <f t="shared" si="52"/>
        <v>బేస్ సామర్థ్యం</v>
      </c>
      <c r="Q56" s="4" t="str">
        <f t="shared" si="52"/>
        <v>luyện kỹ năng cơ bản</v>
      </c>
      <c r="R56" s="4" t="str">
        <f t="shared" si="52"/>
        <v>자료 손재주</v>
      </c>
      <c r="S56" s="4" t="str">
        <f t="shared" si="52"/>
        <v>dextérité de base</v>
      </c>
      <c r="T56" s="4" t="str">
        <f t="shared" si="52"/>
        <v>बेस हातोटी</v>
      </c>
      <c r="U56" s="4" t="str">
        <f t="shared" si="52"/>
        <v>பேஸ் திறமை</v>
      </c>
    </row>
    <row r="57">
      <c r="A57" s="8" t="s">
        <v>499</v>
      </c>
      <c r="B57" s="8" t="s">
        <v>500</v>
      </c>
      <c r="C57" s="4" t="str">
        <f t="shared" ref="C57:U57" si="53">IFERROR(__xludf.DUMMYFUNCTION("GoogleTranslate($B57, $B$2, C$2)"),"la percepción de base")</f>
        <v>la percepción de base</v>
      </c>
      <c r="D57" s="4" t="str">
        <f t="shared" si="53"/>
        <v>बेस धारणा</v>
      </c>
      <c r="E57" s="4" t="str">
        <f t="shared" si="53"/>
        <v>تصور قاعدة</v>
      </c>
      <c r="F57" s="4" t="str">
        <f t="shared" si="53"/>
        <v>percepção de base</v>
      </c>
      <c r="G57" s="4" t="str">
        <f t="shared" si="53"/>
        <v>বেজ উপলব্ধি</v>
      </c>
      <c r="H57" s="4" t="str">
        <f t="shared" si="53"/>
        <v>Основание восприятия</v>
      </c>
      <c r="I57" s="4" t="str">
        <f t="shared" si="53"/>
        <v>ベースの知覚</v>
      </c>
      <c r="J57" s="4" t="str">
        <f t="shared" si="53"/>
        <v>ਬੇਸ ਧਾਰਨਾ</v>
      </c>
      <c r="K57" s="4" t="str">
        <f t="shared" si="53"/>
        <v>Basis Wahrnehmung</v>
      </c>
      <c r="L57" s="4" t="str">
        <f t="shared" si="53"/>
        <v>pemahaman basa</v>
      </c>
      <c r="M57" s="4" t="str">
        <f t="shared" si="53"/>
        <v>基本的看法</v>
      </c>
      <c r="N57" s="4" t="str">
        <f t="shared" si="53"/>
        <v>基本的看法</v>
      </c>
      <c r="O57" s="4" t="str">
        <f t="shared" si="53"/>
        <v>persepsi dasar</v>
      </c>
      <c r="P57" s="4" t="str">
        <f t="shared" si="53"/>
        <v>బేస్ అవగాహన</v>
      </c>
      <c r="Q57" s="4" t="str">
        <f t="shared" si="53"/>
        <v>nhận thức cơ sở</v>
      </c>
      <c r="R57" s="4" t="str">
        <f t="shared" si="53"/>
        <v>기본 인식</v>
      </c>
      <c r="S57" s="4" t="str">
        <f t="shared" si="53"/>
        <v>perception de base</v>
      </c>
      <c r="T57" s="4" t="str">
        <f t="shared" si="53"/>
        <v>बेस समज</v>
      </c>
      <c r="U57" s="4" t="str">
        <f t="shared" si="53"/>
        <v>பேஸ் கருத்து</v>
      </c>
    </row>
    <row r="58">
      <c r="A58" s="8" t="s">
        <v>502</v>
      </c>
      <c r="B58" s="8" t="s">
        <v>503</v>
      </c>
      <c r="C58" s="4" t="str">
        <f t="shared" ref="C58:U58" si="54">IFERROR(__xludf.DUMMYFUNCTION("GoogleTranslate($B58, $B$2, C$2)"),"la fuerza de voluntad de base")</f>
        <v>la fuerza de voluntad de base</v>
      </c>
      <c r="D58" s="4" t="str">
        <f t="shared" si="54"/>
        <v>बेस इच्छा शक्ति</v>
      </c>
      <c r="E58" s="4" t="str">
        <f t="shared" si="54"/>
        <v>قوة الإرادة الأساس</v>
      </c>
      <c r="F58" s="4" t="str">
        <f t="shared" si="54"/>
        <v>a força de vontade de base</v>
      </c>
      <c r="G58" s="4" t="str">
        <f t="shared" si="54"/>
        <v>বেজ ইচ্ছাশক্তি</v>
      </c>
      <c r="H58" s="4" t="str">
        <f t="shared" si="54"/>
        <v>Базовая сила воли</v>
      </c>
      <c r="I58" s="4" t="str">
        <f t="shared" si="54"/>
        <v>ベースの意志</v>
      </c>
      <c r="J58" s="4" t="str">
        <f t="shared" si="54"/>
        <v>ਬੇਸ ਸ਼ਕਤੀ</v>
      </c>
      <c r="K58" s="4" t="str">
        <f t="shared" si="54"/>
        <v>Basis Willenskraft</v>
      </c>
      <c r="L58" s="4" t="str">
        <f t="shared" si="54"/>
        <v>Rawuhipun Base</v>
      </c>
      <c r="M58" s="4" t="str">
        <f t="shared" si="54"/>
        <v>基地意志力</v>
      </c>
      <c r="N58" s="4" t="str">
        <f t="shared" si="54"/>
        <v>基地意志力</v>
      </c>
      <c r="O58" s="4" t="str">
        <f t="shared" si="54"/>
        <v>kemauan dasar</v>
      </c>
      <c r="P58" s="4" t="str">
        <f t="shared" si="54"/>
        <v>బేస్ దృఢ నిశ్చయం</v>
      </c>
      <c r="Q58" s="4" t="str">
        <f t="shared" si="54"/>
        <v>willpower cơ sở</v>
      </c>
      <c r="R58" s="4" t="str">
        <f t="shared" si="54"/>
        <v>자료 의지력</v>
      </c>
      <c r="S58" s="4" t="str">
        <f t="shared" si="54"/>
        <v>volonté base</v>
      </c>
      <c r="T58" s="4" t="str">
        <f t="shared" si="54"/>
        <v>बेस प्रबळ इच्छाशक्ती</v>
      </c>
      <c r="U58" s="4" t="str">
        <f t="shared" si="54"/>
        <v>பேஸ் மன உறுதியால்</v>
      </c>
    </row>
    <row r="59">
      <c r="A59" s="8" t="s">
        <v>504</v>
      </c>
      <c r="B59" s="8" t="s">
        <v>505</v>
      </c>
      <c r="C59" s="4" t="str">
        <f t="shared" ref="C59:U59" si="55">IFERROR(__xludf.DUMMYFUNCTION("GoogleTranslate($B59, $B$2, C$2)"),"Base de la fe")</f>
        <v>Base de la fe</v>
      </c>
      <c r="D59" s="4" t="str">
        <f t="shared" si="55"/>
        <v>बेस विश्वास</v>
      </c>
      <c r="E59" s="4" t="str">
        <f t="shared" si="55"/>
        <v>قاعدة الايمان</v>
      </c>
      <c r="F59" s="4" t="str">
        <f t="shared" si="55"/>
        <v>fé de base</v>
      </c>
      <c r="G59" s="4" t="str">
        <f t="shared" si="55"/>
        <v>বেজ বিশ্বাস</v>
      </c>
      <c r="H59" s="4" t="str">
        <f t="shared" si="55"/>
        <v>Основание веры</v>
      </c>
      <c r="I59" s="4" t="str">
        <f t="shared" si="55"/>
        <v>ベース信仰</v>
      </c>
      <c r="J59" s="4" t="str">
        <f t="shared" si="55"/>
        <v>ਬੇਸ ਵਿਸ਼ਵਾਸ ਹੈ</v>
      </c>
      <c r="K59" s="4" t="str">
        <f t="shared" si="55"/>
        <v>Base Glauben</v>
      </c>
      <c r="L59" s="4" t="str">
        <f t="shared" si="55"/>
        <v>iman Base</v>
      </c>
      <c r="M59" s="4" t="str">
        <f t="shared" si="55"/>
        <v>基本信仰</v>
      </c>
      <c r="N59" s="4" t="str">
        <f t="shared" si="55"/>
        <v>基本信仰</v>
      </c>
      <c r="O59" s="4" t="str">
        <f t="shared" si="55"/>
        <v>iman dasar</v>
      </c>
      <c r="P59" s="4" t="str">
        <f t="shared" si="55"/>
        <v>బేస్ విశ్వాసం</v>
      </c>
      <c r="Q59" s="4" t="str">
        <f t="shared" si="55"/>
        <v>đức tin cơ sở</v>
      </c>
      <c r="R59" s="4" t="str">
        <f t="shared" si="55"/>
        <v>자료의 믿음</v>
      </c>
      <c r="S59" s="4" t="str">
        <f t="shared" si="55"/>
        <v>base de foi</v>
      </c>
      <c r="T59" s="4" t="str">
        <f t="shared" si="55"/>
        <v>बेस विश्वास</v>
      </c>
      <c r="U59" s="4" t="str">
        <f t="shared" si="55"/>
        <v>பேஸ் நம்பிக்கை</v>
      </c>
    </row>
    <row r="60">
      <c r="A60" s="13" t="s">
        <v>428</v>
      </c>
      <c r="B60" s="8" t="s">
        <v>506</v>
      </c>
      <c r="C60" s="4" t="str">
        <f t="shared" ref="C60:U60" si="56">IFERROR(__xludf.DUMMYFUNCTION("GoogleTranslate($B60, $B$2, C$2)"),"Puntos de atributo")</f>
        <v>Puntos de atributo</v>
      </c>
      <c r="D60" s="4" t="str">
        <f t="shared" si="56"/>
        <v>अंक गुण</v>
      </c>
      <c r="E60" s="4" t="str">
        <f t="shared" si="56"/>
        <v>السمة نقطة</v>
      </c>
      <c r="F60" s="4" t="str">
        <f t="shared" si="56"/>
        <v>atributo pontos</v>
      </c>
      <c r="G60" s="4" t="str">
        <f t="shared" si="56"/>
        <v>পয়েন্ট অ্যাট্রিবিউট</v>
      </c>
      <c r="H60" s="4" t="str">
        <f t="shared" si="56"/>
        <v>Атрибут точек</v>
      </c>
      <c r="I60" s="4" t="str">
        <f t="shared" si="56"/>
        <v>属性のポイント</v>
      </c>
      <c r="J60" s="4" t="str">
        <f t="shared" si="56"/>
        <v>ਅੰਕ ਗੁਣ</v>
      </c>
      <c r="K60" s="4" t="str">
        <f t="shared" si="56"/>
        <v>Attributpunkte</v>
      </c>
      <c r="L60" s="4" t="str">
        <f t="shared" si="56"/>
        <v>ngubungake TCTerms</v>
      </c>
      <c r="M60" s="4" t="str">
        <f t="shared" si="56"/>
        <v>属性点</v>
      </c>
      <c r="N60" s="4" t="str">
        <f t="shared" si="56"/>
        <v>屬性點</v>
      </c>
      <c r="O60" s="4" t="str">
        <f t="shared" si="56"/>
        <v>atribut poin</v>
      </c>
      <c r="P60" s="4" t="str">
        <f t="shared" si="56"/>
        <v>పాయింట్లు కేటాయించండి</v>
      </c>
      <c r="Q60" s="4" t="str">
        <f t="shared" si="56"/>
        <v>Điểm thuộc tính</v>
      </c>
      <c r="R60" s="4" t="str">
        <f t="shared" si="56"/>
        <v>포인트 속성</v>
      </c>
      <c r="S60" s="4" t="str">
        <f t="shared" si="56"/>
        <v>Attribut des points</v>
      </c>
      <c r="T60" s="4" t="str">
        <f t="shared" si="56"/>
        <v>विशेषता गुण</v>
      </c>
      <c r="U60" s="4" t="str">
        <f t="shared" si="56"/>
        <v>புள்ளிகள் பண்புக்கூற்றைத்</v>
      </c>
    </row>
    <row r="61">
      <c r="A61" s="13" t="s">
        <v>431</v>
      </c>
      <c r="B61" s="8" t="s">
        <v>507</v>
      </c>
      <c r="C61" s="4" t="str">
        <f t="shared" ref="C61:U61" si="57">IFERROR(__xludf.DUMMYFUNCTION("GoogleTranslate($B61, $B$2, C$2)"),"puntos gastados")</f>
        <v>puntos gastados</v>
      </c>
      <c r="D61" s="4" t="str">
        <f t="shared" si="57"/>
        <v>खर्च अंक</v>
      </c>
      <c r="E61" s="4" t="str">
        <f t="shared" si="57"/>
        <v>نقاط أمضى</v>
      </c>
      <c r="F61" s="4" t="str">
        <f t="shared" si="57"/>
        <v>pontos gastos</v>
      </c>
      <c r="G61" s="4" t="str">
        <f t="shared" si="57"/>
        <v>অতিবাহিত পয়েন্ট</v>
      </c>
      <c r="H61" s="4" t="str">
        <f t="shared" si="57"/>
        <v>отработанные точки</v>
      </c>
      <c r="I61" s="4" t="str">
        <f t="shared" si="57"/>
        <v>使用済みのポイント</v>
      </c>
      <c r="J61" s="4" t="str">
        <f t="shared" si="57"/>
        <v>ਖਰਚ ਅੰਕ</v>
      </c>
      <c r="K61" s="4" t="str">
        <f t="shared" si="57"/>
        <v>Ausgegebene Punkte</v>
      </c>
      <c r="L61" s="4" t="str">
        <f t="shared" si="57"/>
        <v>TCTerms ngginakaken</v>
      </c>
      <c r="M61" s="4" t="str">
        <f t="shared" si="57"/>
        <v>花点</v>
      </c>
      <c r="N61" s="4" t="str">
        <f t="shared" si="57"/>
        <v>花點</v>
      </c>
      <c r="O61" s="4" t="str">
        <f t="shared" si="57"/>
        <v>poin bekas pakai</v>
      </c>
      <c r="P61" s="4" t="str">
        <f t="shared" si="57"/>
        <v>ఖర్చు పాయింట్లు</v>
      </c>
      <c r="Q61" s="4" t="str">
        <f t="shared" si="57"/>
        <v>điểm dành</v>
      </c>
      <c r="R61" s="4" t="str">
        <f t="shared" si="57"/>
        <v>소비 포인트</v>
      </c>
      <c r="S61" s="4" t="str">
        <f t="shared" si="57"/>
        <v>Points utilisés</v>
      </c>
      <c r="T61" s="4" t="str">
        <f t="shared" si="57"/>
        <v>खर्च गुण</v>
      </c>
      <c r="U61" s="4" t="str">
        <f t="shared" si="57"/>
        <v>வீணான புள்ளிகள்</v>
      </c>
    </row>
    <row r="62">
      <c r="A62" s="13" t="s">
        <v>434</v>
      </c>
      <c r="B62" s="8" t="s">
        <v>508</v>
      </c>
      <c r="C62" s="4" t="str">
        <f t="shared" ref="C62:U62" si="58">IFERROR(__xludf.DUMMYFUNCTION("GoogleTranslate($B62, $B$2, C$2)"),"puntos no utilizados")</f>
        <v>puntos no utilizados</v>
      </c>
      <c r="D62" s="4" t="str">
        <f t="shared" si="58"/>
        <v>खर्च नहीं की गई अंक</v>
      </c>
      <c r="E62" s="4" t="str">
        <f t="shared" si="58"/>
        <v>نقاط غير المنفقة</v>
      </c>
      <c r="F62" s="4" t="str">
        <f t="shared" si="58"/>
        <v>pontos não gastos</v>
      </c>
      <c r="G62" s="4" t="str">
        <f t="shared" si="58"/>
        <v>অব্যয়িত পয়েন্ট</v>
      </c>
      <c r="H62" s="4" t="str">
        <f t="shared" si="58"/>
        <v>Неиспользованные точки</v>
      </c>
      <c r="I62" s="4" t="str">
        <f t="shared" si="58"/>
        <v>未使用のポイント</v>
      </c>
      <c r="J62" s="4" t="str">
        <f t="shared" si="58"/>
        <v>ਇੰਮਪਲੀਮੈੰਟਿਗ ਅੰਕ</v>
      </c>
      <c r="K62" s="4" t="str">
        <f t="shared" si="58"/>
        <v>unverbrauchte Punkte</v>
      </c>
      <c r="L62" s="4" t="str">
        <f t="shared" si="58"/>
        <v>TCTerms Unspent</v>
      </c>
      <c r="M62" s="4" t="str">
        <f t="shared" si="58"/>
        <v>未用完点</v>
      </c>
      <c r="N62" s="4" t="str">
        <f t="shared" si="58"/>
        <v>未用完點</v>
      </c>
      <c r="O62" s="4" t="str">
        <f t="shared" si="58"/>
        <v>poin terpakai</v>
      </c>
      <c r="P62" s="4" t="str">
        <f t="shared" si="58"/>
        <v>ఖర్చుకాని పాయింట్లు</v>
      </c>
      <c r="Q62" s="4" t="str">
        <f t="shared" si="58"/>
        <v>điểm chưa được sử dụng</v>
      </c>
      <c r="R62" s="4" t="str">
        <f t="shared" si="58"/>
        <v>사용되지 않은 점</v>
      </c>
      <c r="S62" s="4" t="str">
        <f t="shared" si="58"/>
        <v>les points non dépensés</v>
      </c>
      <c r="T62" s="4" t="str">
        <f t="shared" si="58"/>
        <v>unspent गुण</v>
      </c>
      <c r="U62" s="4" t="str">
        <f t="shared" si="58"/>
        <v>unspent புள்ளிகள்</v>
      </c>
    </row>
    <row r="63">
      <c r="A63" s="13" t="s">
        <v>437</v>
      </c>
      <c r="B63" s="8" t="s">
        <v>510</v>
      </c>
      <c r="C63" s="4" t="str">
        <f t="shared" ref="C63:U63" si="59">IFERROR(__xludf.DUMMYFUNCTION("GoogleTranslate($B63, $B$2, C$2)"),"experiencia dedicados")</f>
        <v>experiencia dedicados</v>
      </c>
      <c r="D63" s="4" t="str">
        <f t="shared" si="59"/>
        <v>खर्च किए अनुभव</v>
      </c>
      <c r="E63" s="4" t="str">
        <f t="shared" si="59"/>
        <v>تجربة أمضى</v>
      </c>
      <c r="F63" s="4" t="str">
        <f t="shared" si="59"/>
        <v>experiência passou</v>
      </c>
      <c r="G63" s="4" t="str">
        <f t="shared" si="59"/>
        <v>ব্যয় করা অভিজ্ঞতা</v>
      </c>
      <c r="H63" s="4" t="str">
        <f t="shared" si="59"/>
        <v>Затраченный опыт</v>
      </c>
      <c r="I63" s="4" t="str">
        <f t="shared" si="59"/>
        <v>使用済みの経験</v>
      </c>
      <c r="J63" s="4" t="str">
        <f t="shared" si="59"/>
        <v>ਖ਼ਰਚੇ ਦਾ ਤਜਰਬਾ</v>
      </c>
      <c r="K63" s="4" t="str">
        <f t="shared" si="59"/>
        <v>Verbrauchte Erfahrung</v>
      </c>
      <c r="L63" s="4" t="str">
        <f t="shared" si="59"/>
        <v>pengalaman ngginakaken</v>
      </c>
      <c r="M63" s="4" t="str">
        <f t="shared" si="59"/>
        <v>花经验</v>
      </c>
      <c r="N63" s="4" t="str">
        <f t="shared" si="59"/>
        <v>花經驗</v>
      </c>
      <c r="O63" s="4" t="str">
        <f t="shared" si="59"/>
        <v>pengalaman menghabiskan</v>
      </c>
      <c r="P63" s="4" t="str">
        <f t="shared" si="59"/>
        <v>ఖర్చు అనుభవం</v>
      </c>
      <c r="Q63" s="4" t="str">
        <f t="shared" si="59"/>
        <v>kinh nghiệm đã trải qua</v>
      </c>
      <c r="R63" s="4" t="str">
        <f t="shared" si="59"/>
        <v>지출 경험</v>
      </c>
      <c r="S63" s="4" t="str">
        <f t="shared" si="59"/>
        <v>expérience passée</v>
      </c>
      <c r="T63" s="4" t="str">
        <f t="shared" si="59"/>
        <v>खर्च अनुभव</v>
      </c>
      <c r="U63" s="4" t="str">
        <f t="shared" si="59"/>
        <v>நிதி ஆதாரம் அனுபவம்</v>
      </c>
    </row>
    <row r="64">
      <c r="A64" s="13" t="s">
        <v>440</v>
      </c>
      <c r="B64" s="8" t="s">
        <v>511</v>
      </c>
      <c r="C64" s="4" t="str">
        <f t="shared" ref="C64:U64" si="60">IFERROR(__xludf.DUMMYFUNCTION("GoogleTranslate($B64, $B$2, C$2)"),"la experiencia no utilizado")</f>
        <v>la experiencia no utilizado</v>
      </c>
      <c r="D64" s="4" t="str">
        <f t="shared" si="60"/>
        <v>अक्षय अनुभव</v>
      </c>
      <c r="E64" s="4" t="str">
        <f t="shared" si="60"/>
        <v>تجربة غير المنفقة</v>
      </c>
      <c r="F64" s="4" t="str">
        <f t="shared" si="60"/>
        <v>experiência não gasto</v>
      </c>
      <c r="G64" s="4" t="str">
        <f t="shared" si="60"/>
        <v>অব্যয়িত অভিজ্ঞতা</v>
      </c>
      <c r="H64" s="4" t="str">
        <f t="shared" si="60"/>
        <v>Неизрасходованные опыт</v>
      </c>
      <c r="I64" s="4" t="str">
        <f t="shared" si="60"/>
        <v>未使用経験</v>
      </c>
      <c r="J64" s="4" t="str">
        <f t="shared" si="60"/>
        <v>ਰਕਮ ਸਰਕਾਰ ਦਾ ਤਜਰਬਾ</v>
      </c>
      <c r="K64" s="4" t="str">
        <f t="shared" si="60"/>
        <v>unverbrauchte Erfahrung</v>
      </c>
      <c r="L64" s="4" t="str">
        <f t="shared" si="60"/>
        <v>pengalaman Unspent</v>
      </c>
      <c r="M64" s="4" t="str">
        <f t="shared" si="60"/>
        <v>未用完的经验</v>
      </c>
      <c r="N64" s="4" t="str">
        <f t="shared" si="60"/>
        <v>未用完的經驗</v>
      </c>
      <c r="O64" s="4" t="str">
        <f t="shared" si="60"/>
        <v>pengalaman terpakai</v>
      </c>
      <c r="P64" s="4" t="str">
        <f t="shared" si="60"/>
        <v>ఖర్చుకాని అనుభవం</v>
      </c>
      <c r="Q64" s="4" t="str">
        <f t="shared" si="60"/>
        <v>kinh nghiệm chưa được sử dụng</v>
      </c>
      <c r="R64" s="4" t="str">
        <f t="shared" si="60"/>
        <v>사용되지 않은 경험</v>
      </c>
      <c r="S64" s="4" t="str">
        <f t="shared" si="60"/>
        <v>expérience non dépensés</v>
      </c>
      <c r="T64" s="4" t="str">
        <f t="shared" si="60"/>
        <v>unspent अनुभव</v>
      </c>
      <c r="U64" s="4" t="str">
        <f t="shared" si="60"/>
        <v>unspent அனுபவம்</v>
      </c>
    </row>
    <row r="65">
      <c r="A65" s="13" t="s">
        <v>513</v>
      </c>
      <c r="B65" s="8" t="s">
        <v>486</v>
      </c>
      <c r="C65" s="4" t="str">
        <f t="shared" ref="C65:U65" si="61">IFERROR(__xludf.DUMMYFUNCTION("GoogleTranslate($B65, $B$2, C$2)"),"fuerza de la base")</f>
        <v>fuerza de la base</v>
      </c>
      <c r="D65" s="4" t="str">
        <f t="shared" si="61"/>
        <v>बेस ताकत</v>
      </c>
      <c r="E65" s="4" t="str">
        <f t="shared" si="61"/>
        <v>قوة القاعدة</v>
      </c>
      <c r="F65" s="4" t="str">
        <f t="shared" si="61"/>
        <v>a força da base</v>
      </c>
      <c r="G65" s="4" t="str">
        <f t="shared" si="61"/>
        <v>বেজ শক্তি</v>
      </c>
      <c r="H65" s="4" t="str">
        <f t="shared" si="61"/>
        <v>Базовая сила</v>
      </c>
      <c r="I65" s="4" t="str">
        <f t="shared" si="61"/>
        <v>塩基強度</v>
      </c>
      <c r="J65" s="4" t="str">
        <f t="shared" si="61"/>
        <v>ਬੇਸ ਦੀ ਤਾਕਤ</v>
      </c>
      <c r="K65" s="4" t="str">
        <f t="shared" si="61"/>
        <v>Basenstärke</v>
      </c>
      <c r="L65" s="4" t="str">
        <f t="shared" si="61"/>
        <v>kekuatan Base</v>
      </c>
      <c r="M65" s="4" t="str">
        <f t="shared" si="61"/>
        <v>基地实力</v>
      </c>
      <c r="N65" s="4" t="str">
        <f t="shared" si="61"/>
        <v>基地實力</v>
      </c>
      <c r="O65" s="4" t="str">
        <f t="shared" si="61"/>
        <v>kekuatan basis</v>
      </c>
      <c r="P65" s="4" t="str">
        <f t="shared" si="61"/>
        <v>బేస్ బలం</v>
      </c>
      <c r="Q65" s="4" t="str">
        <f t="shared" si="61"/>
        <v>sức mạnh cơ sở</v>
      </c>
      <c r="R65" s="4" t="str">
        <f t="shared" si="61"/>
        <v>자료 강도</v>
      </c>
      <c r="S65" s="4" t="str">
        <f t="shared" si="61"/>
        <v>base de force</v>
      </c>
      <c r="T65" s="4" t="str">
        <f t="shared" si="61"/>
        <v>बेस शक्ती</v>
      </c>
      <c r="U65" s="4" t="str">
        <f t="shared" si="61"/>
        <v>பேஸ் வலிமை</v>
      </c>
    </row>
    <row r="66">
      <c r="A66" s="13" t="s">
        <v>514</v>
      </c>
      <c r="B66" s="8" t="s">
        <v>515</v>
      </c>
      <c r="C66" s="4" t="str">
        <f t="shared" ref="C66:U66" si="62">IFERROR(__xludf.DUMMYFUNCTION("GoogleTranslate($B66, $B$2, C$2)"),"Fuerza")</f>
        <v>Fuerza</v>
      </c>
      <c r="D66" s="4" t="str">
        <f t="shared" si="62"/>
        <v>शक्ति</v>
      </c>
      <c r="E66" s="4" t="str">
        <f t="shared" si="62"/>
        <v>قوة</v>
      </c>
      <c r="F66" s="4" t="str">
        <f t="shared" si="62"/>
        <v>Força</v>
      </c>
      <c r="G66" s="4" t="str">
        <f t="shared" si="62"/>
        <v>শক্তি</v>
      </c>
      <c r="H66" s="4" t="str">
        <f t="shared" si="62"/>
        <v>Прочность</v>
      </c>
      <c r="I66" s="4" t="str">
        <f t="shared" si="62"/>
        <v>力</v>
      </c>
      <c r="J66" s="4" t="str">
        <f t="shared" si="62"/>
        <v>ਤਾਕਤ</v>
      </c>
      <c r="K66" s="4" t="str">
        <f t="shared" si="62"/>
        <v>Stärke</v>
      </c>
      <c r="L66" s="4" t="str">
        <f t="shared" si="62"/>
        <v>Strength</v>
      </c>
      <c r="M66" s="4" t="str">
        <f t="shared" si="62"/>
        <v>强度</v>
      </c>
      <c r="N66" s="4" t="str">
        <f t="shared" si="62"/>
        <v>強度</v>
      </c>
      <c r="O66" s="4" t="str">
        <f t="shared" si="62"/>
        <v>Kekuatan</v>
      </c>
      <c r="P66" s="4" t="str">
        <f t="shared" si="62"/>
        <v>బలం</v>
      </c>
      <c r="Q66" s="4" t="str">
        <f t="shared" si="62"/>
        <v>Sức mạnh</v>
      </c>
      <c r="R66" s="4" t="str">
        <f t="shared" si="62"/>
        <v>힘</v>
      </c>
      <c r="S66" s="4" t="str">
        <f t="shared" si="62"/>
        <v>Force</v>
      </c>
      <c r="T66" s="4" t="str">
        <f t="shared" si="62"/>
        <v>शक्ती</v>
      </c>
      <c r="U66" s="4" t="str">
        <f t="shared" si="62"/>
        <v>வலிமை</v>
      </c>
    </row>
    <row r="67">
      <c r="A67" s="13" t="s">
        <v>516</v>
      </c>
      <c r="B67" s="8" t="s">
        <v>517</v>
      </c>
      <c r="C67" s="4" t="str">
        <f t="shared" ref="C67:U67" si="63">IFERROR(__xludf.DUMMYFUNCTION("GoogleTranslate($B67, $B$2, C$2)"),"propagar la fuerza")</f>
        <v>propagar la fuerza</v>
      </c>
      <c r="D67" s="4" t="str">
        <f t="shared" si="63"/>
        <v>प्रचार ताकत</v>
      </c>
      <c r="E67" s="4" t="str">
        <f t="shared" si="63"/>
        <v>نشر قوة</v>
      </c>
      <c r="F67" s="4" t="str">
        <f t="shared" si="63"/>
        <v>propagar força</v>
      </c>
      <c r="G67" s="4" t="str">
        <f t="shared" si="63"/>
        <v>বংশ বিস্তার শক্তি</v>
      </c>
      <c r="H67" s="4" t="str">
        <f t="shared" si="63"/>
        <v>Размножаются прочность</v>
      </c>
      <c r="I67" s="4" t="str">
        <f t="shared" si="63"/>
        <v>強さの伝播</v>
      </c>
      <c r="J67" s="4" t="str">
        <f t="shared" si="63"/>
        <v>ਪ੍ਰਸਾਰ ਦੀ ਤਾਕਤ</v>
      </c>
      <c r="K67" s="4" t="str">
        <f t="shared" si="63"/>
        <v>propagieren Stärke</v>
      </c>
      <c r="L67" s="4" t="str">
        <f t="shared" si="63"/>
        <v>propagate kekuatan</v>
      </c>
      <c r="M67" s="4" t="str">
        <f t="shared" si="63"/>
        <v>实力传播</v>
      </c>
      <c r="N67" s="4" t="str">
        <f t="shared" si="63"/>
        <v>實力傳播</v>
      </c>
      <c r="O67" s="4" t="str">
        <f t="shared" si="63"/>
        <v>menyebarkan kekuatan</v>
      </c>
      <c r="P67" s="4" t="str">
        <f t="shared" si="63"/>
        <v>బలం ప్రచారం</v>
      </c>
      <c r="Q67" s="4" t="str">
        <f t="shared" si="63"/>
        <v>tuyên truyền sức mạnh</v>
      </c>
      <c r="R67" s="4" t="str">
        <f t="shared" si="63"/>
        <v>강도를 전파</v>
      </c>
      <c r="S67" s="4" t="str">
        <f t="shared" si="63"/>
        <v>force propager</v>
      </c>
      <c r="T67" s="4" t="str">
        <f t="shared" si="63"/>
        <v>शक्ती प्रसार</v>
      </c>
      <c r="U67" s="4" t="str">
        <f t="shared" si="63"/>
        <v>வலிமை கடத்தப்பட</v>
      </c>
    </row>
    <row r="68">
      <c r="A68" s="13" t="s">
        <v>518</v>
      </c>
      <c r="B68" s="8" t="s">
        <v>489</v>
      </c>
      <c r="C68" s="4" t="str">
        <f t="shared" ref="C68:U68" si="64">IFERROR(__xludf.DUMMYFUNCTION("GoogleTranslate($B68, $B$2, C$2)"),"la resistencia de base")</f>
        <v>la resistencia de base</v>
      </c>
      <c r="D68" s="4" t="str">
        <f t="shared" si="64"/>
        <v>बेस सहनशक्ति</v>
      </c>
      <c r="E68" s="4" t="str">
        <f t="shared" si="64"/>
        <v>القدرة على التحمل قاعدة</v>
      </c>
      <c r="F68" s="4" t="str">
        <f t="shared" si="64"/>
        <v>resistência de base</v>
      </c>
      <c r="G68" s="4" t="str">
        <f t="shared" si="64"/>
        <v>বেজ মনোবল</v>
      </c>
      <c r="H68" s="4" t="str">
        <f t="shared" si="64"/>
        <v>Базовая выносливость</v>
      </c>
      <c r="I68" s="4" t="str">
        <f t="shared" si="64"/>
        <v>ベーススタミナ</v>
      </c>
      <c r="J68" s="4" t="str">
        <f t="shared" si="64"/>
        <v>ਬੇਸ ਥੱਕੋ</v>
      </c>
      <c r="K68" s="4" t="str">
        <f t="shared" si="64"/>
        <v>Basis Ausdauer</v>
      </c>
      <c r="L68" s="4" t="str">
        <f t="shared" si="64"/>
        <v>stamina Base</v>
      </c>
      <c r="M68" s="4" t="str">
        <f t="shared" si="64"/>
        <v>基地后劲</v>
      </c>
      <c r="N68" s="4" t="str">
        <f t="shared" si="64"/>
        <v>基地後勁</v>
      </c>
      <c r="O68" s="4" t="str">
        <f t="shared" si="64"/>
        <v>stamina dasar</v>
      </c>
      <c r="P68" s="4" t="str">
        <f t="shared" si="64"/>
        <v>బేస్ సత్తువ</v>
      </c>
      <c r="Q68" s="4" t="str">
        <f t="shared" si="64"/>
        <v>sức chịu đựng cơ sở</v>
      </c>
      <c r="R68" s="4" t="str">
        <f t="shared" si="64"/>
        <v>기본 체력</v>
      </c>
      <c r="S68" s="4" t="str">
        <f t="shared" si="64"/>
        <v>l'endurance de base</v>
      </c>
      <c r="T68" s="4" t="str">
        <f t="shared" si="64"/>
        <v>बेस तग धरण्याची क्षमता</v>
      </c>
      <c r="U68" s="4" t="str">
        <f t="shared" si="64"/>
        <v>பேஸ் திண்மை</v>
      </c>
    </row>
    <row r="69">
      <c r="A69" s="13" t="s">
        <v>519</v>
      </c>
      <c r="B69" s="8" t="s">
        <v>520</v>
      </c>
      <c r="C69" s="4" t="str">
        <f t="shared" ref="C69:U69" si="65">IFERROR(__xludf.DUMMYFUNCTION("GoogleTranslate($B69, $B$2, C$2)"),"Aguante")</f>
        <v>Aguante</v>
      </c>
      <c r="D69" s="4" t="str">
        <f t="shared" si="65"/>
        <v>सहनशीलता</v>
      </c>
      <c r="E69" s="4" t="str">
        <f t="shared" si="65"/>
        <v>القدرة على الاحتمال</v>
      </c>
      <c r="F69" s="4" t="str">
        <f t="shared" si="65"/>
        <v>Energia</v>
      </c>
      <c r="G69" s="4" t="str">
        <f t="shared" si="65"/>
        <v>মনোবল</v>
      </c>
      <c r="H69" s="4" t="str">
        <f t="shared" si="65"/>
        <v>выносливость</v>
      </c>
      <c r="I69" s="4" t="str">
        <f t="shared" si="65"/>
        <v>スタミナ</v>
      </c>
      <c r="J69" s="4" t="str">
        <f t="shared" si="65"/>
        <v>ਥੱਕੋ</v>
      </c>
      <c r="K69" s="4" t="str">
        <f t="shared" si="65"/>
        <v>Ausdauer</v>
      </c>
      <c r="L69" s="4" t="str">
        <f t="shared" si="65"/>
        <v>Tenogo</v>
      </c>
      <c r="M69" s="4" t="str">
        <f t="shared" si="65"/>
        <v>耐力</v>
      </c>
      <c r="N69" s="4" t="str">
        <f t="shared" si="65"/>
        <v>耐力</v>
      </c>
      <c r="O69" s="4" t="str">
        <f t="shared" si="65"/>
        <v>Daya tahan</v>
      </c>
      <c r="P69" s="4" t="str">
        <f t="shared" si="65"/>
        <v>స్టామినా</v>
      </c>
      <c r="Q69" s="4" t="str">
        <f t="shared" si="65"/>
        <v>sức chịu đựng</v>
      </c>
      <c r="R69" s="4" t="str">
        <f t="shared" si="65"/>
        <v>내구력</v>
      </c>
      <c r="S69" s="4" t="str">
        <f t="shared" si="65"/>
        <v>Endurance</v>
      </c>
      <c r="T69" s="4" t="str">
        <f t="shared" si="65"/>
        <v>तग धरण्याची क्षमता</v>
      </c>
      <c r="U69" s="4" t="str">
        <f t="shared" si="65"/>
        <v>உடல் உறுதி</v>
      </c>
    </row>
    <row r="70">
      <c r="A70" s="13" t="s">
        <v>521</v>
      </c>
      <c r="B70" s="8" t="s">
        <v>522</v>
      </c>
      <c r="C70" s="4" t="str">
        <f t="shared" ref="C70:U70" si="66">IFERROR(__xludf.DUMMYFUNCTION("GoogleTranslate($B70, $B$2, C$2)"),"propagar la resistencia")</f>
        <v>propagar la resistencia</v>
      </c>
      <c r="D70" s="4" t="str">
        <f t="shared" si="66"/>
        <v>सहनशक्ति का प्रचार</v>
      </c>
      <c r="E70" s="4" t="str">
        <f t="shared" si="66"/>
        <v>نشر القدرة على التحمل</v>
      </c>
      <c r="F70" s="4" t="str">
        <f t="shared" si="66"/>
        <v>propagar resistência</v>
      </c>
      <c r="G70" s="4" t="str">
        <f t="shared" si="66"/>
        <v>মনোবল সঞ্চারিত</v>
      </c>
      <c r="H70" s="4" t="str">
        <f t="shared" si="66"/>
        <v>Размножается выносливость</v>
      </c>
      <c r="I70" s="4" t="str">
        <f t="shared" si="66"/>
        <v>スタミナの伝播</v>
      </c>
      <c r="J70" s="4" t="str">
        <f t="shared" si="66"/>
        <v>ਥੱਕੋ ਪ੍ਰਸਾਰ</v>
      </c>
      <c r="K70" s="4" t="str">
        <f t="shared" si="66"/>
        <v>propagieren Ausdauer</v>
      </c>
      <c r="L70" s="4" t="str">
        <f t="shared" si="66"/>
        <v>propagate stamina</v>
      </c>
      <c r="M70" s="4" t="str">
        <f t="shared" si="66"/>
        <v>传播后劲</v>
      </c>
      <c r="N70" s="4" t="str">
        <f t="shared" si="66"/>
        <v>傳播後勁</v>
      </c>
      <c r="O70" s="4" t="str">
        <f t="shared" si="66"/>
        <v>menyebarkan stamina</v>
      </c>
      <c r="P70" s="4" t="str">
        <f t="shared" si="66"/>
        <v>సత్తువ ప్రచారం</v>
      </c>
      <c r="Q70" s="4" t="str">
        <f t="shared" si="66"/>
        <v>tuyên truyền sức chịu đựng</v>
      </c>
      <c r="R70" s="4" t="str">
        <f t="shared" si="66"/>
        <v>체력을 전파</v>
      </c>
      <c r="S70" s="4" t="str">
        <f t="shared" si="66"/>
        <v>propager l'endurance</v>
      </c>
      <c r="T70" s="4" t="str">
        <f t="shared" si="66"/>
        <v>तग धरण्याची क्षमता प्रसार</v>
      </c>
      <c r="U70" s="4" t="str">
        <f t="shared" si="66"/>
        <v>திண்மை கடத்தப்பட</v>
      </c>
    </row>
    <row r="71">
      <c r="A71" s="13" t="s">
        <v>523</v>
      </c>
      <c r="B71" s="8" t="s">
        <v>493</v>
      </c>
      <c r="C71" s="4" t="str">
        <f t="shared" ref="C71:U71" si="67">IFERROR(__xludf.DUMMYFUNCTION("GoogleTranslate($B71, $B$2, C$2)"),"la agilidad de base")</f>
        <v>la agilidad de base</v>
      </c>
      <c r="D71" s="4" t="str">
        <f t="shared" si="67"/>
        <v>बेस चपलता</v>
      </c>
      <c r="E71" s="4" t="str">
        <f t="shared" si="67"/>
        <v>رشاقة الأساس</v>
      </c>
      <c r="F71" s="4" t="str">
        <f t="shared" si="67"/>
        <v>agilidade de base</v>
      </c>
      <c r="G71" s="4" t="str">
        <f t="shared" si="67"/>
        <v>বেজ তত্পরতা</v>
      </c>
      <c r="H71" s="4" t="str">
        <f t="shared" si="67"/>
        <v>Базовая ловкость</v>
      </c>
      <c r="I71" s="4" t="str">
        <f t="shared" si="67"/>
        <v>基本敏捷性</v>
      </c>
      <c r="J71" s="4" t="str">
        <f t="shared" si="67"/>
        <v>ਬੇਸ ਚੁਸਤੀ</v>
      </c>
      <c r="K71" s="4" t="str">
        <f t="shared" si="67"/>
        <v>Basis Agilität</v>
      </c>
      <c r="L71" s="4" t="str">
        <f t="shared" si="67"/>
        <v>prigel basa</v>
      </c>
      <c r="M71" s="4" t="str">
        <f t="shared" si="67"/>
        <v>基地敏捷</v>
      </c>
      <c r="N71" s="4" t="str">
        <f t="shared" si="67"/>
        <v>基地敏捷</v>
      </c>
      <c r="O71" s="4" t="str">
        <f t="shared" si="67"/>
        <v>kelincahan dasar</v>
      </c>
      <c r="P71" s="4" t="str">
        <f t="shared" si="67"/>
        <v>బేస్ చురుకుతనం</v>
      </c>
      <c r="Q71" s="4" t="str">
        <f t="shared" si="67"/>
        <v>nhanh nhẹn cơ sở</v>
      </c>
      <c r="R71" s="4" t="str">
        <f t="shared" si="67"/>
        <v>자료 민첩성</v>
      </c>
      <c r="S71" s="4" t="str">
        <f t="shared" si="67"/>
        <v>l'agilité de base</v>
      </c>
      <c r="T71" s="4" t="str">
        <f t="shared" si="67"/>
        <v>बेस चपळाई</v>
      </c>
      <c r="U71" s="4" t="str">
        <f t="shared" si="67"/>
        <v>பேஸ் சுறுசுறுப்பு</v>
      </c>
    </row>
    <row r="72">
      <c r="A72" s="13" t="s">
        <v>525</v>
      </c>
      <c r="B72" s="8" t="s">
        <v>526</v>
      </c>
      <c r="C72" s="4" t="str">
        <f t="shared" ref="C72:U72" si="68">IFERROR(__xludf.DUMMYFUNCTION("GoogleTranslate($B72, $B$2, C$2)"),"Agilidad")</f>
        <v>Agilidad</v>
      </c>
      <c r="D72" s="4" t="str">
        <f t="shared" si="68"/>
        <v>चपलता</v>
      </c>
      <c r="E72" s="4" t="str">
        <f t="shared" si="68"/>
        <v>رشاقة</v>
      </c>
      <c r="F72" s="4" t="str">
        <f t="shared" si="68"/>
        <v>Agilidade</v>
      </c>
      <c r="G72" s="4" t="str">
        <f t="shared" si="68"/>
        <v>তত্পরতা</v>
      </c>
      <c r="H72" s="4" t="str">
        <f t="shared" si="68"/>
        <v>проворство</v>
      </c>
      <c r="I72" s="4" t="str">
        <f t="shared" si="68"/>
        <v>アジリティ</v>
      </c>
      <c r="J72" s="4" t="str">
        <f t="shared" si="68"/>
        <v>ਚੁਸਤੀ</v>
      </c>
      <c r="K72" s="4" t="str">
        <f t="shared" si="68"/>
        <v>Beweglichkeit</v>
      </c>
      <c r="L72" s="4" t="str">
        <f t="shared" si="68"/>
        <v>prigel</v>
      </c>
      <c r="M72" s="4" t="str">
        <f t="shared" si="68"/>
        <v>敏捷</v>
      </c>
      <c r="N72" s="4" t="str">
        <f t="shared" si="68"/>
        <v>敏捷</v>
      </c>
      <c r="O72" s="4" t="str">
        <f t="shared" si="68"/>
        <v>Kelincahan</v>
      </c>
      <c r="P72" s="4" t="str">
        <f t="shared" si="68"/>
        <v>లాఘవము</v>
      </c>
      <c r="Q72" s="4" t="str">
        <f t="shared" si="68"/>
        <v>nhanh nhẹn</v>
      </c>
      <c r="R72" s="4" t="str">
        <f t="shared" si="68"/>
        <v>민첩</v>
      </c>
      <c r="S72" s="4" t="str">
        <f t="shared" si="68"/>
        <v>Agilité</v>
      </c>
      <c r="T72" s="4" t="str">
        <f t="shared" si="68"/>
        <v>चपळाई</v>
      </c>
      <c r="U72" s="4" t="str">
        <f t="shared" si="68"/>
        <v>விரைவு</v>
      </c>
    </row>
    <row r="73">
      <c r="A73" s="13" t="s">
        <v>527</v>
      </c>
      <c r="B73" s="8" t="s">
        <v>528</v>
      </c>
      <c r="C73" s="4" t="str">
        <f t="shared" ref="C73:U73" si="69">IFERROR(__xludf.DUMMYFUNCTION("GoogleTranslate($B73, $B$2, C$2)"),"propagar la agilidad")</f>
        <v>propagar la agilidad</v>
      </c>
      <c r="D73" s="4" t="str">
        <f t="shared" si="69"/>
        <v>चपलता का प्रचार</v>
      </c>
      <c r="E73" s="4" t="str">
        <f t="shared" si="69"/>
        <v>نشر رشاقة</v>
      </c>
      <c r="F73" s="4" t="str">
        <f t="shared" si="69"/>
        <v>propagar agilidade</v>
      </c>
      <c r="G73" s="4" t="str">
        <f t="shared" si="69"/>
        <v>তত্পরতা সঞ্চারিত</v>
      </c>
      <c r="H73" s="4" t="str">
        <f t="shared" si="69"/>
        <v>Размножаются ловкость</v>
      </c>
      <c r="I73" s="4" t="str">
        <f t="shared" si="69"/>
        <v>俊敏性を伝播します</v>
      </c>
      <c r="J73" s="4" t="str">
        <f t="shared" si="69"/>
        <v>ਚੁਸਤੀ ਪ੍ਰਸਾਰ</v>
      </c>
      <c r="K73" s="4" t="str">
        <f t="shared" si="69"/>
        <v>propagieren Agilität</v>
      </c>
      <c r="L73" s="4" t="str">
        <f t="shared" si="69"/>
        <v>propagate prigel</v>
      </c>
      <c r="M73" s="4" t="str">
        <f t="shared" si="69"/>
        <v>敏捷性传播</v>
      </c>
      <c r="N73" s="4" t="str">
        <f t="shared" si="69"/>
        <v>敏捷性傳播</v>
      </c>
      <c r="O73" s="4" t="str">
        <f t="shared" si="69"/>
        <v>menyebarkan kelincahan</v>
      </c>
      <c r="P73" s="4" t="str">
        <f t="shared" si="69"/>
        <v>చురుకుతనం ప్రచారం</v>
      </c>
      <c r="Q73" s="4" t="str">
        <f t="shared" si="69"/>
        <v>tuyên truyền nhanh nhẹn</v>
      </c>
      <c r="R73" s="4" t="str">
        <f t="shared" si="69"/>
        <v>민첩성을 전파</v>
      </c>
      <c r="S73" s="4" t="str">
        <f t="shared" si="69"/>
        <v>l'agilité propager</v>
      </c>
      <c r="T73" s="4" t="str">
        <f t="shared" si="69"/>
        <v>चपळाई प्रसार</v>
      </c>
      <c r="U73" s="4" t="str">
        <f t="shared" si="69"/>
        <v>சுறுசுறுப்பு கடத்தப்பட</v>
      </c>
    </row>
    <row r="74">
      <c r="A74" s="13" t="s">
        <v>529</v>
      </c>
      <c r="B74" s="23" t="s">
        <v>497</v>
      </c>
      <c r="C74" s="4" t="str">
        <f t="shared" ref="C74:U74" si="70">IFERROR(__xludf.DUMMYFUNCTION("GoogleTranslate($B74, $B$2, C$2)"),"destreza Base")</f>
        <v>destreza Base</v>
      </c>
      <c r="D74" s="4" t="str">
        <f t="shared" si="70"/>
        <v>बेस निपुणता</v>
      </c>
      <c r="E74" s="4" t="str">
        <f t="shared" si="70"/>
        <v>البراعة الأساس</v>
      </c>
      <c r="F74" s="4" t="str">
        <f t="shared" si="70"/>
        <v>destreza de base</v>
      </c>
      <c r="G74" s="4" t="str">
        <f t="shared" si="70"/>
        <v>বেজ চাতুরী</v>
      </c>
      <c r="H74" s="4" t="str">
        <f t="shared" si="70"/>
        <v>Базовая ловкость</v>
      </c>
      <c r="I74" s="4" t="str">
        <f t="shared" si="70"/>
        <v>ベース器用</v>
      </c>
      <c r="J74" s="4" t="str">
        <f t="shared" si="70"/>
        <v>ਬੇਸ dexterity</v>
      </c>
      <c r="K74" s="4" t="str">
        <f t="shared" si="70"/>
        <v>Grundfertigkeit</v>
      </c>
      <c r="L74" s="4" t="str">
        <f t="shared" si="70"/>
        <v>dexterity Base</v>
      </c>
      <c r="M74" s="4" t="str">
        <f t="shared" si="70"/>
        <v>基地灵巧</v>
      </c>
      <c r="N74" s="4" t="str">
        <f t="shared" si="70"/>
        <v>基地靈巧</v>
      </c>
      <c r="O74" s="4" t="str">
        <f t="shared" si="70"/>
        <v>ketangkasan dasar</v>
      </c>
      <c r="P74" s="4" t="str">
        <f t="shared" si="70"/>
        <v>బేస్ సామర్థ్యం</v>
      </c>
      <c r="Q74" s="4" t="str">
        <f t="shared" si="70"/>
        <v>luyện kỹ năng cơ bản</v>
      </c>
      <c r="R74" s="4" t="str">
        <f t="shared" si="70"/>
        <v>자료 손재주</v>
      </c>
      <c r="S74" s="4" t="str">
        <f t="shared" si="70"/>
        <v>dextérité de base</v>
      </c>
      <c r="T74" s="4" t="str">
        <f t="shared" si="70"/>
        <v>बेस हातोटी</v>
      </c>
      <c r="U74" s="4" t="str">
        <f t="shared" si="70"/>
        <v>பேஸ் திறமை</v>
      </c>
    </row>
    <row r="75">
      <c r="A75" s="13" t="s">
        <v>530</v>
      </c>
      <c r="B75" s="8" t="s">
        <v>531</v>
      </c>
      <c r="C75" s="4" t="str">
        <f t="shared" ref="C75:U75" si="71">IFERROR(__xludf.DUMMYFUNCTION("GoogleTranslate($B75, $B$2, C$2)"),"Destreza")</f>
        <v>Destreza</v>
      </c>
      <c r="D75" s="4" t="str">
        <f t="shared" si="71"/>
        <v>निपुणता</v>
      </c>
      <c r="E75" s="4" t="str">
        <f t="shared" si="71"/>
        <v>براعة</v>
      </c>
      <c r="F75" s="4" t="str">
        <f t="shared" si="71"/>
        <v>Destreza</v>
      </c>
      <c r="G75" s="4" t="str">
        <f t="shared" si="71"/>
        <v>চাতুরী</v>
      </c>
      <c r="H75" s="4" t="str">
        <f t="shared" si="71"/>
        <v>Ловкость</v>
      </c>
      <c r="I75" s="4" t="str">
        <f t="shared" si="71"/>
        <v>熟練</v>
      </c>
      <c r="J75" s="4" t="str">
        <f t="shared" si="71"/>
        <v>dexterity</v>
      </c>
      <c r="K75" s="4" t="str">
        <f t="shared" si="71"/>
        <v>Geschicklichkeit</v>
      </c>
      <c r="L75" s="4" t="str">
        <f t="shared" si="71"/>
        <v>dexterity</v>
      </c>
      <c r="M75" s="4" t="str">
        <f t="shared" si="71"/>
        <v>灵巧</v>
      </c>
      <c r="N75" s="4" t="str">
        <f t="shared" si="71"/>
        <v>靈巧</v>
      </c>
      <c r="O75" s="4" t="str">
        <f t="shared" si="71"/>
        <v>Ketangkasan</v>
      </c>
      <c r="P75" s="4" t="str">
        <f t="shared" si="71"/>
        <v>సామర్థ్యం</v>
      </c>
      <c r="Q75" s="4" t="str">
        <f t="shared" si="71"/>
        <v>khéo tay</v>
      </c>
      <c r="R75" s="4" t="str">
        <f t="shared" si="71"/>
        <v>재치</v>
      </c>
      <c r="S75" s="4" t="str">
        <f t="shared" si="71"/>
        <v>Dextérité</v>
      </c>
      <c r="T75" s="4" t="str">
        <f t="shared" si="71"/>
        <v>हातोटी</v>
      </c>
      <c r="U75" s="4" t="str">
        <f t="shared" si="71"/>
        <v>திறமை</v>
      </c>
    </row>
    <row r="76">
      <c r="A76" s="13" t="s">
        <v>532</v>
      </c>
      <c r="B76" s="8" t="s">
        <v>533</v>
      </c>
      <c r="C76" s="4" t="str">
        <f t="shared" ref="C76:U76" si="72">IFERROR(__xludf.DUMMYFUNCTION("GoogleTranslate($B76, $B$2, C$2)"),"propagar la destreza")</f>
        <v>propagar la destreza</v>
      </c>
      <c r="D76" s="4" t="str">
        <f t="shared" si="72"/>
        <v>निपुणता का प्रचार</v>
      </c>
      <c r="E76" s="4" t="str">
        <f t="shared" si="72"/>
        <v>نشر البراعة</v>
      </c>
      <c r="F76" s="4" t="str">
        <f t="shared" si="72"/>
        <v>propagar destreza</v>
      </c>
      <c r="G76" s="4" t="str">
        <f t="shared" si="72"/>
        <v>চাতুরী সঞ্চারিত</v>
      </c>
      <c r="H76" s="4" t="str">
        <f t="shared" si="72"/>
        <v>Размножаются сноровки</v>
      </c>
      <c r="I76" s="4" t="str">
        <f t="shared" si="72"/>
        <v>器用さの伝播</v>
      </c>
      <c r="J76" s="4" t="str">
        <f t="shared" si="72"/>
        <v>dexterity ਪ੍ਰਸਾਰ</v>
      </c>
      <c r="K76" s="4" t="str">
        <f t="shared" si="72"/>
        <v>propagieren Geschicklichkeit</v>
      </c>
      <c r="L76" s="4" t="str">
        <f t="shared" si="72"/>
        <v>propagate dexterity</v>
      </c>
      <c r="M76" s="4" t="str">
        <f t="shared" si="72"/>
        <v>灵巧传播</v>
      </c>
      <c r="N76" s="4" t="str">
        <f t="shared" si="72"/>
        <v>靈巧傳播</v>
      </c>
      <c r="O76" s="4" t="str">
        <f t="shared" si="72"/>
        <v>menyebarkan ketangkasan</v>
      </c>
      <c r="P76" s="4" t="str">
        <f t="shared" si="72"/>
        <v>సామర్థ్యం ప్రచారం</v>
      </c>
      <c r="Q76" s="4" t="str">
        <f t="shared" si="72"/>
        <v>tuyên truyền khéo léo</v>
      </c>
      <c r="R76" s="4" t="str">
        <f t="shared" si="72"/>
        <v>손재주를 전파</v>
      </c>
      <c r="S76" s="4" t="str">
        <f t="shared" si="72"/>
        <v>propager dextérité</v>
      </c>
      <c r="T76" s="4" t="str">
        <f t="shared" si="72"/>
        <v>हातोटी प्रसार</v>
      </c>
      <c r="U76" s="4" t="str">
        <f t="shared" si="72"/>
        <v>திறமை கடத்தப்பட</v>
      </c>
    </row>
    <row r="77">
      <c r="A77" s="13" t="s">
        <v>534</v>
      </c>
      <c r="B77" s="23" t="s">
        <v>500</v>
      </c>
      <c r="C77" s="4" t="str">
        <f t="shared" ref="C77:U77" si="73">IFERROR(__xludf.DUMMYFUNCTION("GoogleTranslate($B77, $B$2, C$2)"),"la percepción de base")</f>
        <v>la percepción de base</v>
      </c>
      <c r="D77" s="4" t="str">
        <f t="shared" si="73"/>
        <v>बेस धारणा</v>
      </c>
      <c r="E77" s="4" t="str">
        <f t="shared" si="73"/>
        <v>تصور قاعدة</v>
      </c>
      <c r="F77" s="4" t="str">
        <f t="shared" si="73"/>
        <v>percepção de base</v>
      </c>
      <c r="G77" s="4" t="str">
        <f t="shared" si="73"/>
        <v>বেজ উপলব্ধি</v>
      </c>
      <c r="H77" s="4" t="str">
        <f t="shared" si="73"/>
        <v>Основание восприятия</v>
      </c>
      <c r="I77" s="4" t="str">
        <f t="shared" si="73"/>
        <v>ベースの知覚</v>
      </c>
      <c r="J77" s="4" t="str">
        <f t="shared" si="73"/>
        <v>ਬੇਸ ਧਾਰਨਾ</v>
      </c>
      <c r="K77" s="4" t="str">
        <f t="shared" si="73"/>
        <v>Basis Wahrnehmung</v>
      </c>
      <c r="L77" s="4" t="str">
        <f t="shared" si="73"/>
        <v>pemahaman basa</v>
      </c>
      <c r="M77" s="4" t="str">
        <f t="shared" si="73"/>
        <v>基本的看法</v>
      </c>
      <c r="N77" s="4" t="str">
        <f t="shared" si="73"/>
        <v>基本的看法</v>
      </c>
      <c r="O77" s="4" t="str">
        <f t="shared" si="73"/>
        <v>persepsi dasar</v>
      </c>
      <c r="P77" s="4" t="str">
        <f t="shared" si="73"/>
        <v>బేస్ అవగాహన</v>
      </c>
      <c r="Q77" s="4" t="str">
        <f t="shared" si="73"/>
        <v>nhận thức cơ sở</v>
      </c>
      <c r="R77" s="4" t="str">
        <f t="shared" si="73"/>
        <v>기본 인식</v>
      </c>
      <c r="S77" s="4" t="str">
        <f t="shared" si="73"/>
        <v>perception de base</v>
      </c>
      <c r="T77" s="4" t="str">
        <f t="shared" si="73"/>
        <v>बेस समज</v>
      </c>
      <c r="U77" s="4" t="str">
        <f t="shared" si="73"/>
        <v>பேஸ் கருத்து</v>
      </c>
    </row>
    <row r="78">
      <c r="A78" s="13" t="s">
        <v>536</v>
      </c>
      <c r="B78" s="8" t="s">
        <v>537</v>
      </c>
      <c r="C78" s="4" t="str">
        <f t="shared" ref="C78:U78" si="74">IFERROR(__xludf.DUMMYFUNCTION("GoogleTranslate($B78, $B$2, C$2)"),"Percepción")</f>
        <v>Percepción</v>
      </c>
      <c r="D78" s="4" t="str">
        <f t="shared" si="74"/>
        <v>अनुभूति</v>
      </c>
      <c r="E78" s="4" t="str">
        <f t="shared" si="74"/>
        <v>المعرفة</v>
      </c>
      <c r="F78" s="4" t="str">
        <f t="shared" si="74"/>
        <v>Percepção</v>
      </c>
      <c r="G78" s="4" t="str">
        <f t="shared" si="74"/>
        <v>উপলব্ধি</v>
      </c>
      <c r="H78" s="4" t="str">
        <f t="shared" si="74"/>
        <v>восприятие</v>
      </c>
      <c r="I78" s="4" t="str">
        <f t="shared" si="74"/>
        <v>知覚</v>
      </c>
      <c r="J78" s="4" t="str">
        <f t="shared" si="74"/>
        <v>ਧਾਰਨਾ</v>
      </c>
      <c r="K78" s="4" t="str">
        <f t="shared" si="74"/>
        <v>Wahrnehmung</v>
      </c>
      <c r="L78" s="4" t="str">
        <f t="shared" si="74"/>
        <v>pemahaman</v>
      </c>
      <c r="M78" s="4" t="str">
        <f t="shared" si="74"/>
        <v>知觉</v>
      </c>
      <c r="N78" s="4" t="str">
        <f t="shared" si="74"/>
        <v>知覺</v>
      </c>
      <c r="O78" s="4" t="str">
        <f t="shared" si="74"/>
        <v>Persepsi</v>
      </c>
      <c r="P78" s="4" t="str">
        <f t="shared" si="74"/>
        <v>అవగాహన</v>
      </c>
      <c r="Q78" s="4" t="str">
        <f t="shared" si="74"/>
        <v>sự nhận thức</v>
      </c>
      <c r="R78" s="4" t="str">
        <f t="shared" si="74"/>
        <v>지각</v>
      </c>
      <c r="S78" s="4" t="str">
        <f t="shared" si="74"/>
        <v>la perception</v>
      </c>
      <c r="T78" s="4" t="str">
        <f t="shared" si="74"/>
        <v>समज</v>
      </c>
      <c r="U78" s="4" t="str">
        <f t="shared" si="74"/>
        <v>புலனுணர்வு</v>
      </c>
    </row>
    <row r="79">
      <c r="A79" s="13" t="s">
        <v>538</v>
      </c>
      <c r="B79" s="8" t="s">
        <v>539</v>
      </c>
      <c r="C79" s="4" t="str">
        <f t="shared" ref="C79:U79" si="75">IFERROR(__xludf.DUMMYFUNCTION("GoogleTranslate($B79, $B$2, C$2)"),"propagar la percepción")</f>
        <v>propagar la percepción</v>
      </c>
      <c r="D79" s="4" t="str">
        <f t="shared" si="75"/>
        <v>धारणा का प्रचार</v>
      </c>
      <c r="E79" s="4" t="str">
        <f t="shared" si="75"/>
        <v>نشر الإدراك</v>
      </c>
      <c r="F79" s="4" t="str">
        <f t="shared" si="75"/>
        <v>propagar percepção</v>
      </c>
      <c r="G79" s="4" t="str">
        <f t="shared" si="75"/>
        <v>উপলব্ধি সঞ্চারিত</v>
      </c>
      <c r="H79" s="4" t="str">
        <f t="shared" si="75"/>
        <v>Размножаются восприятие</v>
      </c>
      <c r="I79" s="4" t="str">
        <f t="shared" si="75"/>
        <v>認知の伝播</v>
      </c>
      <c r="J79" s="4" t="str">
        <f t="shared" si="75"/>
        <v>ਧਾਰਨਾ ਦਾ ਪ੍ਰਚਾਰ</v>
      </c>
      <c r="K79" s="4" t="str">
        <f t="shared" si="75"/>
        <v>propagieren Wahrnehmung</v>
      </c>
      <c r="L79" s="4" t="str">
        <f t="shared" si="75"/>
        <v>propagate pemahaman</v>
      </c>
      <c r="M79" s="4" t="str">
        <f t="shared" si="75"/>
        <v>传播知觉</v>
      </c>
      <c r="N79" s="4" t="str">
        <f t="shared" si="75"/>
        <v>傳播知覺</v>
      </c>
      <c r="O79" s="4" t="str">
        <f t="shared" si="75"/>
        <v>menyebarkan persepsi</v>
      </c>
      <c r="P79" s="4" t="str">
        <f t="shared" si="75"/>
        <v>అవగాహన ప్రచారం</v>
      </c>
      <c r="Q79" s="4" t="str">
        <f t="shared" si="75"/>
        <v>tuyên truyền nhận thức</v>
      </c>
      <c r="R79" s="4" t="str">
        <f t="shared" si="75"/>
        <v>인식을 전파</v>
      </c>
      <c r="S79" s="4" t="str">
        <f t="shared" si="75"/>
        <v>propager perception</v>
      </c>
      <c r="T79" s="4" t="str">
        <f t="shared" si="75"/>
        <v>समज प्रसार</v>
      </c>
      <c r="U79" s="4" t="str">
        <f t="shared" si="75"/>
        <v>கருத்து கடத்தப்பட</v>
      </c>
    </row>
    <row r="80">
      <c r="A80" s="13" t="s">
        <v>540</v>
      </c>
      <c r="B80" s="23" t="s">
        <v>503</v>
      </c>
      <c r="C80" s="4" t="str">
        <f t="shared" ref="C80:U80" si="76">IFERROR(__xludf.DUMMYFUNCTION("GoogleTranslate($B80, $B$2, C$2)"),"la fuerza de voluntad de base")</f>
        <v>la fuerza de voluntad de base</v>
      </c>
      <c r="D80" s="4" t="str">
        <f t="shared" si="76"/>
        <v>बेस इच्छा शक्ति</v>
      </c>
      <c r="E80" s="4" t="str">
        <f t="shared" si="76"/>
        <v>قوة الإرادة الأساس</v>
      </c>
      <c r="F80" s="4" t="str">
        <f t="shared" si="76"/>
        <v>a força de vontade de base</v>
      </c>
      <c r="G80" s="4" t="str">
        <f t="shared" si="76"/>
        <v>বেজ ইচ্ছাশক্তি</v>
      </c>
      <c r="H80" s="4" t="str">
        <f t="shared" si="76"/>
        <v>Базовая сила воли</v>
      </c>
      <c r="I80" s="4" t="str">
        <f t="shared" si="76"/>
        <v>ベースの意志</v>
      </c>
      <c r="J80" s="4" t="str">
        <f t="shared" si="76"/>
        <v>ਬੇਸ ਸ਼ਕਤੀ</v>
      </c>
      <c r="K80" s="4" t="str">
        <f t="shared" si="76"/>
        <v>Basis Willenskraft</v>
      </c>
      <c r="L80" s="4" t="str">
        <f t="shared" si="76"/>
        <v>Rawuhipun Base</v>
      </c>
      <c r="M80" s="4" t="str">
        <f t="shared" si="76"/>
        <v>基地意志力</v>
      </c>
      <c r="N80" s="4" t="str">
        <f t="shared" si="76"/>
        <v>基地意志力</v>
      </c>
      <c r="O80" s="4" t="str">
        <f t="shared" si="76"/>
        <v>kemauan dasar</v>
      </c>
      <c r="P80" s="4" t="str">
        <f t="shared" si="76"/>
        <v>బేస్ దృఢ నిశ్చయం</v>
      </c>
      <c r="Q80" s="4" t="str">
        <f t="shared" si="76"/>
        <v>willpower cơ sở</v>
      </c>
      <c r="R80" s="4" t="str">
        <f t="shared" si="76"/>
        <v>자료 의지력</v>
      </c>
      <c r="S80" s="4" t="str">
        <f t="shared" si="76"/>
        <v>volonté base</v>
      </c>
      <c r="T80" s="4" t="str">
        <f t="shared" si="76"/>
        <v>बेस प्रबळ इच्छाशक्ती</v>
      </c>
      <c r="U80" s="4" t="str">
        <f t="shared" si="76"/>
        <v>பேஸ் மன உறுதியால்</v>
      </c>
    </row>
    <row r="81">
      <c r="A81" s="13" t="s">
        <v>541</v>
      </c>
      <c r="B81" s="8" t="s">
        <v>542</v>
      </c>
      <c r="C81" s="4" t="str">
        <f t="shared" ref="C81:U81" si="77">IFERROR(__xludf.DUMMYFUNCTION("GoogleTranslate($B81, $B$2, C$2)"),"Fuerza de voluntad")</f>
        <v>Fuerza de voluntad</v>
      </c>
      <c r="D81" s="4" t="str">
        <f t="shared" si="77"/>
        <v>इच्छा शक्ति</v>
      </c>
      <c r="E81" s="4" t="str">
        <f t="shared" si="77"/>
        <v>قوة الإرادة</v>
      </c>
      <c r="F81" s="4" t="str">
        <f t="shared" si="77"/>
        <v>Força de vontade</v>
      </c>
      <c r="G81" s="4" t="str">
        <f t="shared" si="77"/>
        <v>ইচ্ছাশক্তি</v>
      </c>
      <c r="H81" s="4" t="str">
        <f t="shared" si="77"/>
        <v>сила воли</v>
      </c>
      <c r="I81" s="4" t="str">
        <f t="shared" si="77"/>
        <v>気力</v>
      </c>
      <c r="J81" s="4" t="str">
        <f t="shared" si="77"/>
        <v>ਸ਼ਕਤੀ</v>
      </c>
      <c r="K81" s="4" t="str">
        <f t="shared" si="77"/>
        <v>Willenskraft</v>
      </c>
      <c r="L81" s="4" t="str">
        <f t="shared" si="77"/>
        <v>Rawuhipun</v>
      </c>
      <c r="M81" s="4" t="str">
        <f t="shared" si="77"/>
        <v>意志</v>
      </c>
      <c r="N81" s="4" t="str">
        <f t="shared" si="77"/>
        <v>意志</v>
      </c>
      <c r="O81" s="4" t="str">
        <f t="shared" si="77"/>
        <v>Tekad</v>
      </c>
      <c r="P81" s="4" t="str">
        <f t="shared" si="77"/>
        <v>దృఢ నిశ్చయం</v>
      </c>
      <c r="Q81" s="4" t="str">
        <f t="shared" si="77"/>
        <v>Ý chí</v>
      </c>
      <c r="R81" s="4" t="str">
        <f t="shared" si="77"/>
        <v>의지력</v>
      </c>
      <c r="S81" s="4" t="str">
        <f t="shared" si="77"/>
        <v>willpower</v>
      </c>
      <c r="T81" s="4" t="str">
        <f t="shared" si="77"/>
        <v>प्रबळ इच्छाशक्ती</v>
      </c>
      <c r="U81" s="4" t="str">
        <f t="shared" si="77"/>
        <v>மன உறுதியால்</v>
      </c>
    </row>
    <row r="82">
      <c r="A82" s="13" t="s">
        <v>543</v>
      </c>
      <c r="B82" s="8" t="s">
        <v>544</v>
      </c>
      <c r="C82" s="4" t="str">
        <f t="shared" ref="C82:U82" si="78">IFERROR(__xludf.DUMMYFUNCTION("GoogleTranslate($B82, $B$2, C$2)"),"propagar la fuerza de voluntad")</f>
        <v>propagar la fuerza de voluntad</v>
      </c>
      <c r="D82" s="4" t="str">
        <f t="shared" si="78"/>
        <v>इच्छा शक्ति का प्रचार</v>
      </c>
      <c r="E82" s="4" t="str">
        <f t="shared" si="78"/>
        <v>نشر قوة الإرادة</v>
      </c>
      <c r="F82" s="4" t="str">
        <f t="shared" si="78"/>
        <v>propagar a força de vontade</v>
      </c>
      <c r="G82" s="4" t="str">
        <f t="shared" si="78"/>
        <v>ইচ্ছাশক্তি সঞ্চারিত</v>
      </c>
      <c r="H82" s="4" t="str">
        <f t="shared" si="78"/>
        <v>Распространить силу воли</v>
      </c>
      <c r="I82" s="4" t="str">
        <f t="shared" si="78"/>
        <v>意志力の伝播</v>
      </c>
      <c r="J82" s="4" t="str">
        <f t="shared" si="78"/>
        <v>ਸ਼ਕਤੀ ਦਾ ਪ੍ਰਚਾਰ</v>
      </c>
      <c r="K82" s="4" t="str">
        <f t="shared" si="78"/>
        <v>propagieren Wille</v>
      </c>
      <c r="L82" s="4" t="str">
        <f t="shared" si="78"/>
        <v>propagate Rawuhipun</v>
      </c>
      <c r="M82" s="4" t="str">
        <f t="shared" si="78"/>
        <v>传播意志力</v>
      </c>
      <c r="N82" s="4" t="str">
        <f t="shared" si="78"/>
        <v>傳播意志力</v>
      </c>
      <c r="O82" s="4" t="str">
        <f t="shared" si="78"/>
        <v>menyebarkan kemauan</v>
      </c>
      <c r="P82" s="4" t="str">
        <f t="shared" si="78"/>
        <v>దృఢ నిశ్చయం ప్రచారం</v>
      </c>
      <c r="Q82" s="4" t="str">
        <f t="shared" si="78"/>
        <v>tuyên truyền ý chí</v>
      </c>
      <c r="R82" s="4" t="str">
        <f t="shared" si="78"/>
        <v>의지를 전파</v>
      </c>
      <c r="S82" s="4" t="str">
        <f t="shared" si="78"/>
        <v>propager volonté</v>
      </c>
      <c r="T82" s="4" t="str">
        <f t="shared" si="78"/>
        <v>प्रबळ इच्छाशक्ती प्रसार</v>
      </c>
      <c r="U82" s="4" t="str">
        <f t="shared" si="78"/>
        <v>மன உறுதியால் கடத்தப்பட</v>
      </c>
    </row>
    <row r="83">
      <c r="A83" s="13" t="s">
        <v>545</v>
      </c>
      <c r="B83" s="23" t="s">
        <v>505</v>
      </c>
      <c r="C83" s="4" t="str">
        <f t="shared" ref="C83:U83" si="79">IFERROR(__xludf.DUMMYFUNCTION("GoogleTranslate($B83, $B$2, C$2)"),"Base de la fe")</f>
        <v>Base de la fe</v>
      </c>
      <c r="D83" s="4" t="str">
        <f t="shared" si="79"/>
        <v>बेस विश्वास</v>
      </c>
      <c r="E83" s="4" t="str">
        <f t="shared" si="79"/>
        <v>قاعدة الايمان</v>
      </c>
      <c r="F83" s="4" t="str">
        <f t="shared" si="79"/>
        <v>fé de base</v>
      </c>
      <c r="G83" s="4" t="str">
        <f t="shared" si="79"/>
        <v>বেজ বিশ্বাস</v>
      </c>
      <c r="H83" s="4" t="str">
        <f t="shared" si="79"/>
        <v>Основание веры</v>
      </c>
      <c r="I83" s="4" t="str">
        <f t="shared" si="79"/>
        <v>ベース信仰</v>
      </c>
      <c r="J83" s="4" t="str">
        <f t="shared" si="79"/>
        <v>ਬੇਸ ਵਿਸ਼ਵਾਸ ਹੈ</v>
      </c>
      <c r="K83" s="4" t="str">
        <f t="shared" si="79"/>
        <v>Base Glauben</v>
      </c>
      <c r="L83" s="4" t="str">
        <f t="shared" si="79"/>
        <v>iman Base</v>
      </c>
      <c r="M83" s="4" t="str">
        <f t="shared" si="79"/>
        <v>基本信仰</v>
      </c>
      <c r="N83" s="4" t="str">
        <f t="shared" si="79"/>
        <v>基本信仰</v>
      </c>
      <c r="O83" s="4" t="str">
        <f t="shared" si="79"/>
        <v>iman dasar</v>
      </c>
      <c r="P83" s="4" t="str">
        <f t="shared" si="79"/>
        <v>బేస్ విశ్వాసం</v>
      </c>
      <c r="Q83" s="4" t="str">
        <f t="shared" si="79"/>
        <v>đức tin cơ sở</v>
      </c>
      <c r="R83" s="4" t="str">
        <f t="shared" si="79"/>
        <v>자료의 믿음</v>
      </c>
      <c r="S83" s="4" t="str">
        <f t="shared" si="79"/>
        <v>base de foi</v>
      </c>
      <c r="T83" s="4" t="str">
        <f t="shared" si="79"/>
        <v>बेस विश्वास</v>
      </c>
      <c r="U83" s="4" t="str">
        <f t="shared" si="79"/>
        <v>பேஸ் நம்பிக்கை</v>
      </c>
    </row>
    <row r="84">
      <c r="A84" s="13" t="s">
        <v>546</v>
      </c>
      <c r="B84" s="8" t="s">
        <v>547</v>
      </c>
      <c r="C84" s="4" t="str">
        <f t="shared" ref="C84:U84" si="80">IFERROR(__xludf.DUMMYFUNCTION("GoogleTranslate($B84, $B$2, C$2)"),"Fe")</f>
        <v>Fe</v>
      </c>
      <c r="D84" s="4" t="str">
        <f t="shared" si="80"/>
        <v>आस्था</v>
      </c>
      <c r="E84" s="4" t="str">
        <f t="shared" si="80"/>
        <v>إيمان</v>
      </c>
      <c r="F84" s="4" t="str">
        <f t="shared" si="80"/>
        <v>Fé</v>
      </c>
      <c r="G84" s="4" t="str">
        <f t="shared" si="80"/>
        <v>বিশ্বাস</v>
      </c>
      <c r="H84" s="4" t="str">
        <f t="shared" si="80"/>
        <v>Вера</v>
      </c>
      <c r="I84" s="4" t="str">
        <f t="shared" si="80"/>
        <v>信仰</v>
      </c>
      <c r="J84" s="4" t="str">
        <f t="shared" si="80"/>
        <v>ਨਿਹਚਾ ਦੀ</v>
      </c>
      <c r="K84" s="4" t="str">
        <f t="shared" si="80"/>
        <v>Glauben</v>
      </c>
      <c r="L84" s="4" t="str">
        <f t="shared" si="80"/>
        <v>iman</v>
      </c>
      <c r="M84" s="4" t="str">
        <f t="shared" si="80"/>
        <v>信仰</v>
      </c>
      <c r="N84" s="4" t="str">
        <f t="shared" si="80"/>
        <v>信仰</v>
      </c>
      <c r="O84" s="4" t="str">
        <f t="shared" si="80"/>
        <v>Iman</v>
      </c>
      <c r="P84" s="4" t="str">
        <f t="shared" si="80"/>
        <v>ఫెయిత్</v>
      </c>
      <c r="Q84" s="4" t="str">
        <f t="shared" si="80"/>
        <v>lòng tin</v>
      </c>
      <c r="R84" s="4" t="str">
        <f t="shared" si="80"/>
        <v>신앙</v>
      </c>
      <c r="S84" s="4" t="str">
        <f t="shared" si="80"/>
        <v>Foi</v>
      </c>
      <c r="T84" s="4" t="str">
        <f t="shared" si="80"/>
        <v>विश्वास</v>
      </c>
      <c r="U84" s="4" t="str">
        <f t="shared" si="80"/>
        <v>நம்பிக்கை</v>
      </c>
    </row>
    <row r="85">
      <c r="A85" s="13" t="s">
        <v>549</v>
      </c>
      <c r="B85" s="8" t="s">
        <v>550</v>
      </c>
      <c r="C85" s="4" t="str">
        <f t="shared" ref="C85:U85" si="81">IFERROR(__xludf.DUMMYFUNCTION("GoogleTranslate($B85, $B$2, C$2)"),"propagar la fe")</f>
        <v>propagar la fe</v>
      </c>
      <c r="D85" s="4" t="str">
        <f t="shared" si="81"/>
        <v>विश्वास का प्रचार</v>
      </c>
      <c r="E85" s="4" t="str">
        <f t="shared" si="81"/>
        <v>نشر الإيمان</v>
      </c>
      <c r="F85" s="4" t="str">
        <f t="shared" si="81"/>
        <v>propagar a fé</v>
      </c>
      <c r="G85" s="4" t="str">
        <f t="shared" si="81"/>
        <v>বিশ্বাস সঞ্চারিত</v>
      </c>
      <c r="H85" s="4" t="str">
        <f t="shared" si="81"/>
        <v>Размножаются веры</v>
      </c>
      <c r="I85" s="4" t="str">
        <f t="shared" si="81"/>
        <v>信仰の伝播</v>
      </c>
      <c r="J85" s="4" t="str">
        <f t="shared" si="81"/>
        <v>ਧਰਮ ਦੇ ਪ੍ਰਚਾਰ</v>
      </c>
      <c r="K85" s="4" t="str">
        <f t="shared" si="81"/>
        <v>propagieren Glauben</v>
      </c>
      <c r="L85" s="4" t="str">
        <f t="shared" si="81"/>
        <v>propagate iman</v>
      </c>
      <c r="M85" s="4" t="str">
        <f t="shared" si="81"/>
        <v>传播信仰</v>
      </c>
      <c r="N85" s="4" t="str">
        <f t="shared" si="81"/>
        <v>傳播信仰</v>
      </c>
      <c r="O85" s="4" t="str">
        <f t="shared" si="81"/>
        <v>menyebarkan iman</v>
      </c>
      <c r="P85" s="4" t="str">
        <f t="shared" si="81"/>
        <v>విశ్వాసం ప్రచారం</v>
      </c>
      <c r="Q85" s="4" t="str">
        <f t="shared" si="81"/>
        <v>tuyên truyền đức tin</v>
      </c>
      <c r="R85" s="4" t="str">
        <f t="shared" si="81"/>
        <v>믿음을 전파</v>
      </c>
      <c r="S85" s="4" t="str">
        <f t="shared" si="81"/>
        <v>propager la foi</v>
      </c>
      <c r="T85" s="4" t="str">
        <f t="shared" si="81"/>
        <v>विश्वास प्रसार</v>
      </c>
      <c r="U85" s="4" t="str">
        <f t="shared" si="81"/>
        <v>நம்பிக்கை கடத்தப்பட</v>
      </c>
    </row>
    <row r="86">
      <c r="A86" s="13" t="s">
        <v>551</v>
      </c>
      <c r="B86" s="23" t="s">
        <v>552</v>
      </c>
      <c r="C86" s="4" t="str">
        <f t="shared" ref="C86:U86" si="82">IFERROR(__xludf.DUMMYFUNCTION("GoogleTranslate($B86, $B$2, C$2)"),"la coordinación de base")</f>
        <v>la coordinación de base</v>
      </c>
      <c r="D86" s="4" t="str">
        <f t="shared" si="82"/>
        <v>बेस समन्वय</v>
      </c>
      <c r="E86" s="4" t="str">
        <f t="shared" si="82"/>
        <v>تنسيق قاعدة</v>
      </c>
      <c r="F86" s="4" t="str">
        <f t="shared" si="82"/>
        <v>coordenação de base</v>
      </c>
      <c r="G86" s="4" t="str">
        <f t="shared" si="82"/>
        <v>বেজ সমন্বয়</v>
      </c>
      <c r="H86" s="4" t="str">
        <f t="shared" si="82"/>
        <v>координация базы</v>
      </c>
      <c r="I86" s="4" t="str">
        <f t="shared" si="82"/>
        <v>基本コーディネート</v>
      </c>
      <c r="J86" s="4" t="str">
        <f t="shared" si="82"/>
        <v>ਬੇਸ ਤਾਲਮੇਲ</v>
      </c>
      <c r="K86" s="4" t="str">
        <f t="shared" si="82"/>
        <v>Basis Koordination</v>
      </c>
      <c r="L86" s="4" t="str">
        <f t="shared" si="82"/>
        <v>sesambungan Base</v>
      </c>
      <c r="M86" s="4" t="str">
        <f t="shared" si="82"/>
        <v>基地协调</v>
      </c>
      <c r="N86" s="4" t="str">
        <f t="shared" si="82"/>
        <v>基地協調</v>
      </c>
      <c r="O86" s="4" t="str">
        <f t="shared" si="82"/>
        <v>koordinasi basis</v>
      </c>
      <c r="P86" s="4" t="str">
        <f t="shared" si="82"/>
        <v>బేస్ సమన్వయం</v>
      </c>
      <c r="Q86" s="4" t="str">
        <f t="shared" si="82"/>
        <v>phối hợp cơ sở</v>
      </c>
      <c r="R86" s="4" t="str">
        <f t="shared" si="82"/>
        <v>기본 조정</v>
      </c>
      <c r="S86" s="4" t="str">
        <f t="shared" si="82"/>
        <v>Coordination de base</v>
      </c>
      <c r="T86" s="4" t="str">
        <f t="shared" si="82"/>
        <v>बेस समन्वय</v>
      </c>
      <c r="U86" s="4" t="str">
        <f t="shared" si="82"/>
        <v>பேஸ் ஒருங்கிணைப்பு</v>
      </c>
    </row>
    <row r="87">
      <c r="A87" s="13" t="s">
        <v>553</v>
      </c>
      <c r="B87" s="8" t="s">
        <v>554</v>
      </c>
      <c r="C87" s="4" t="str">
        <f t="shared" ref="C87:U87" si="83">IFERROR(__xludf.DUMMYFUNCTION("GoogleTranslate($B87, $B$2, C$2)"),"Coordinación")</f>
        <v>Coordinación</v>
      </c>
      <c r="D87" s="4" t="str">
        <f t="shared" si="83"/>
        <v>समन्वय</v>
      </c>
      <c r="E87" s="4" t="str">
        <f t="shared" si="83"/>
        <v>تنسيق</v>
      </c>
      <c r="F87" s="4" t="str">
        <f t="shared" si="83"/>
        <v>Coordenação</v>
      </c>
      <c r="G87" s="4" t="str">
        <f t="shared" si="83"/>
        <v>সমন্বয়</v>
      </c>
      <c r="H87" s="4" t="str">
        <f t="shared" si="83"/>
        <v>координация</v>
      </c>
      <c r="I87" s="4" t="str">
        <f t="shared" si="83"/>
        <v>コーディネーション</v>
      </c>
      <c r="J87" s="4" t="str">
        <f t="shared" si="83"/>
        <v>ਤਾਲਮੇਲ</v>
      </c>
      <c r="K87" s="4" t="str">
        <f t="shared" si="83"/>
        <v>Koordinierung</v>
      </c>
      <c r="L87" s="4" t="str">
        <f t="shared" si="83"/>
        <v>Sesambungan</v>
      </c>
      <c r="M87" s="4" t="str">
        <f t="shared" si="83"/>
        <v>协调</v>
      </c>
      <c r="N87" s="4" t="str">
        <f t="shared" si="83"/>
        <v>協調</v>
      </c>
      <c r="O87" s="4" t="str">
        <f t="shared" si="83"/>
        <v>Koordinasi</v>
      </c>
      <c r="P87" s="4" t="str">
        <f t="shared" si="83"/>
        <v>సమన్వయ</v>
      </c>
      <c r="Q87" s="4" t="str">
        <f t="shared" si="83"/>
        <v>phối hợp</v>
      </c>
      <c r="R87" s="4" t="str">
        <f t="shared" si="83"/>
        <v>동등</v>
      </c>
      <c r="S87" s="4" t="str">
        <f t="shared" si="83"/>
        <v>Coordination</v>
      </c>
      <c r="T87" s="4" t="str">
        <f t="shared" si="83"/>
        <v>समन्वय</v>
      </c>
      <c r="U87" s="4" t="str">
        <f t="shared" si="83"/>
        <v>ஒருங்கிணைப்பு</v>
      </c>
    </row>
    <row r="88">
      <c r="A88" s="13" t="s">
        <v>555</v>
      </c>
      <c r="B88" s="8" t="s">
        <v>556</v>
      </c>
      <c r="C88" s="4" t="str">
        <f t="shared" ref="C88:U88" si="84">IFERROR(__xludf.DUMMYFUNCTION("GoogleTranslate($B88, $B$2, C$2)"),"propagar la coordinación")</f>
        <v>propagar la coordinación</v>
      </c>
      <c r="D88" s="4" t="str">
        <f t="shared" si="84"/>
        <v>समन्वय का प्रचार</v>
      </c>
      <c r="E88" s="4" t="str">
        <f t="shared" si="84"/>
        <v>نشر التنسيق</v>
      </c>
      <c r="F88" s="4" t="str">
        <f t="shared" si="84"/>
        <v>propagar coordenação</v>
      </c>
      <c r="G88" s="4" t="str">
        <f t="shared" si="84"/>
        <v>সমন্বয় সঞ্চারিত</v>
      </c>
      <c r="H88" s="4" t="str">
        <f t="shared" si="84"/>
        <v>Размножаются координации</v>
      </c>
      <c r="I88" s="4" t="str">
        <f t="shared" si="84"/>
        <v>コーディネートの伝播</v>
      </c>
      <c r="J88" s="4" t="str">
        <f t="shared" si="84"/>
        <v>ਤਾਲਮੇਲ ਪ੍ਰਸਾਰ</v>
      </c>
      <c r="K88" s="4" t="str">
        <f t="shared" si="84"/>
        <v>propagieren Koordination</v>
      </c>
      <c r="L88" s="4" t="str">
        <f t="shared" si="84"/>
        <v>propagate sesambungan</v>
      </c>
      <c r="M88" s="4" t="str">
        <f t="shared" si="84"/>
        <v>传播协调</v>
      </c>
      <c r="N88" s="4" t="str">
        <f t="shared" si="84"/>
        <v>傳播協調</v>
      </c>
      <c r="O88" s="4" t="str">
        <f t="shared" si="84"/>
        <v>menyebarkan koordinasi</v>
      </c>
      <c r="P88" s="4" t="str">
        <f t="shared" si="84"/>
        <v>సమన్వయ ప్రచారం</v>
      </c>
      <c r="Q88" s="4" t="str">
        <f t="shared" si="84"/>
        <v>tuyên truyền phối hợp</v>
      </c>
      <c r="R88" s="4" t="str">
        <f t="shared" si="84"/>
        <v>조정을 전파</v>
      </c>
      <c r="S88" s="4" t="str">
        <f t="shared" si="84"/>
        <v>coordination propager</v>
      </c>
      <c r="T88" s="4" t="str">
        <f t="shared" si="84"/>
        <v>समन्वय प्रसार</v>
      </c>
      <c r="U88" s="4" t="str">
        <f t="shared" si="84"/>
        <v>ஒருங்கிணைப்பு கடத்தப்பட</v>
      </c>
    </row>
    <row r="89">
      <c r="A89" s="13" t="s">
        <v>557</v>
      </c>
      <c r="B89" s="23" t="s">
        <v>558</v>
      </c>
      <c r="C89" s="4" t="str">
        <f t="shared" ref="C89:U89" si="85">IFERROR(__xludf.DUMMYFUNCTION("GoogleTranslate($B89, $B$2, C$2)"),"el vigor de base")</f>
        <v>el vigor de base</v>
      </c>
      <c r="D89" s="4" t="str">
        <f t="shared" si="85"/>
        <v>बेस ताक़त</v>
      </c>
      <c r="E89" s="4" t="str">
        <f t="shared" si="85"/>
        <v>قوة الأساس</v>
      </c>
      <c r="F89" s="4" t="str">
        <f t="shared" si="85"/>
        <v>vigor de base</v>
      </c>
      <c r="G89" s="4" t="str">
        <f t="shared" si="85"/>
        <v>বেজ তেজ</v>
      </c>
      <c r="H89" s="4" t="str">
        <f t="shared" si="85"/>
        <v>Базовая сила</v>
      </c>
      <c r="I89" s="4" t="str">
        <f t="shared" si="85"/>
        <v>ベース活力</v>
      </c>
      <c r="J89" s="4" t="str">
        <f t="shared" si="85"/>
        <v>ਬੇਸ ਜੋਸ਼</v>
      </c>
      <c r="K89" s="4" t="str">
        <f t="shared" si="85"/>
        <v>Basis Kraft</v>
      </c>
      <c r="L89" s="4" t="str">
        <f t="shared" si="85"/>
        <v>vigor Base</v>
      </c>
      <c r="M89" s="4" t="str">
        <f t="shared" si="85"/>
        <v>基地活力</v>
      </c>
      <c r="N89" s="4" t="str">
        <f t="shared" si="85"/>
        <v>基地活力</v>
      </c>
      <c r="O89" s="4" t="str">
        <f t="shared" si="85"/>
        <v>semangat dasar</v>
      </c>
      <c r="P89" s="4" t="str">
        <f t="shared" si="85"/>
        <v>బేస్ ఓజస్సును</v>
      </c>
      <c r="Q89" s="4" t="str">
        <f t="shared" si="85"/>
        <v>sức mạnh cơ sở</v>
      </c>
      <c r="R89" s="4" t="str">
        <f t="shared" si="85"/>
        <v>자료 활기</v>
      </c>
      <c r="S89" s="4" t="str">
        <f t="shared" si="85"/>
        <v>base de vigueur</v>
      </c>
      <c r="T89" s="4" t="str">
        <f t="shared" si="85"/>
        <v>बेस जोम</v>
      </c>
      <c r="U89" s="4" t="str">
        <f t="shared" si="85"/>
        <v>பேஸ் வீரியம்</v>
      </c>
    </row>
    <row r="90">
      <c r="A90" s="13" t="s">
        <v>559</v>
      </c>
      <c r="B90" s="8" t="s">
        <v>560</v>
      </c>
      <c r="C90" s="4" t="str">
        <f t="shared" ref="C90:U90" si="86">IFERROR(__xludf.DUMMYFUNCTION("GoogleTranslate($B90, $B$2, C$2)"),"Vigor")</f>
        <v>Vigor</v>
      </c>
      <c r="D90" s="4" t="str">
        <f t="shared" si="86"/>
        <v>ताक़त</v>
      </c>
      <c r="E90" s="4" t="str">
        <f t="shared" si="86"/>
        <v>قوة</v>
      </c>
      <c r="F90" s="4" t="str">
        <f t="shared" si="86"/>
        <v>Vigor</v>
      </c>
      <c r="G90" s="4" t="str">
        <f t="shared" si="86"/>
        <v>তেজ</v>
      </c>
      <c r="H90" s="4" t="str">
        <f t="shared" si="86"/>
        <v>сила</v>
      </c>
      <c r="I90" s="4" t="str">
        <f t="shared" si="86"/>
        <v>活力</v>
      </c>
      <c r="J90" s="4" t="str">
        <f t="shared" si="86"/>
        <v>ਜੋਸ਼</v>
      </c>
      <c r="K90" s="4" t="str">
        <f t="shared" si="86"/>
        <v>Kraft</v>
      </c>
      <c r="L90" s="4" t="str">
        <f t="shared" si="86"/>
        <v>vigor</v>
      </c>
      <c r="M90" s="4" t="str">
        <f t="shared" si="86"/>
        <v>活力</v>
      </c>
      <c r="N90" s="4" t="str">
        <f t="shared" si="86"/>
        <v>活力</v>
      </c>
      <c r="O90" s="4" t="str">
        <f t="shared" si="86"/>
        <v>Semangat</v>
      </c>
      <c r="P90" s="4" t="str">
        <f t="shared" si="86"/>
        <v>ఓజస్సును</v>
      </c>
      <c r="Q90" s="4" t="str">
        <f t="shared" si="86"/>
        <v>sức mạnh</v>
      </c>
      <c r="R90" s="4" t="str">
        <f t="shared" si="86"/>
        <v>활기</v>
      </c>
      <c r="S90" s="4" t="str">
        <f t="shared" si="86"/>
        <v>Vigueur</v>
      </c>
      <c r="T90" s="4" t="str">
        <f t="shared" si="86"/>
        <v>जोम</v>
      </c>
      <c r="U90" s="4" t="str">
        <f t="shared" si="86"/>
        <v>வீரியம்</v>
      </c>
    </row>
    <row r="91">
      <c r="A91" s="13" t="s">
        <v>561</v>
      </c>
      <c r="B91" s="8" t="s">
        <v>562</v>
      </c>
      <c r="C91" s="4" t="str">
        <f t="shared" ref="C91:U91" si="87">IFERROR(__xludf.DUMMYFUNCTION("GoogleTranslate($B91, $B$2, C$2)"),"propagar el vigor")</f>
        <v>propagar el vigor</v>
      </c>
      <c r="D91" s="4" t="str">
        <f t="shared" si="87"/>
        <v>ताक़त का प्रचार</v>
      </c>
      <c r="E91" s="4" t="str">
        <f t="shared" si="87"/>
        <v>نشر قوة</v>
      </c>
      <c r="F91" s="4" t="str">
        <f t="shared" si="87"/>
        <v>propagar vigor</v>
      </c>
      <c r="G91" s="4" t="str">
        <f t="shared" si="87"/>
        <v>তেজ সঞ্চারিত</v>
      </c>
      <c r="H91" s="4" t="str">
        <f t="shared" si="87"/>
        <v>Размножаются бодрость</v>
      </c>
      <c r="I91" s="4" t="str">
        <f t="shared" si="87"/>
        <v>活力の伝播</v>
      </c>
      <c r="J91" s="4" t="str">
        <f t="shared" si="87"/>
        <v>ਜੋਸ਼ ਪ੍ਰਸਾਰ</v>
      </c>
      <c r="K91" s="4" t="str">
        <f t="shared" si="87"/>
        <v>propagieren Kraft</v>
      </c>
      <c r="L91" s="4" t="str">
        <f t="shared" si="87"/>
        <v>propagate vigor</v>
      </c>
      <c r="M91" s="4" t="str">
        <f t="shared" si="87"/>
        <v>传播活力</v>
      </c>
      <c r="N91" s="4" t="str">
        <f t="shared" si="87"/>
        <v>傳播活力</v>
      </c>
      <c r="O91" s="4" t="str">
        <f t="shared" si="87"/>
        <v>menyebarkan semangat</v>
      </c>
      <c r="P91" s="4" t="str">
        <f t="shared" si="87"/>
        <v>ఓజస్సును ప్రచారం</v>
      </c>
      <c r="Q91" s="4" t="str">
        <f t="shared" si="87"/>
        <v>tuyên truyền sức sống</v>
      </c>
      <c r="R91" s="4" t="str">
        <f t="shared" si="87"/>
        <v>활기를 전파</v>
      </c>
      <c r="S91" s="4" t="str">
        <f t="shared" si="87"/>
        <v>propager vigueur</v>
      </c>
      <c r="T91" s="4" t="str">
        <f t="shared" si="87"/>
        <v>जोम प्रसार</v>
      </c>
      <c r="U91" s="4" t="str">
        <f t="shared" si="87"/>
        <v>வீரியம் கடத்தப்பட</v>
      </c>
    </row>
    <row r="92">
      <c r="A92" s="13" t="s">
        <v>564</v>
      </c>
      <c r="B92" s="23" t="s">
        <v>565</v>
      </c>
      <c r="C92" s="4" t="str">
        <f t="shared" ref="C92:U92" si="88">IFERROR(__xludf.DUMMYFUNCTION("GoogleTranslate($B92, $B$2, C$2)"),"Base mano / ojo")</f>
        <v>Base mano / ojo</v>
      </c>
      <c r="D92" s="4" t="str">
        <f t="shared" si="88"/>
        <v>बेस हाथ / आंख</v>
      </c>
      <c r="E92" s="4" t="str">
        <f t="shared" si="88"/>
        <v>ومن ناحية الأساس / العين</v>
      </c>
      <c r="F92" s="4" t="str">
        <f t="shared" si="88"/>
        <v>Base de Dados de mão / olho</v>
      </c>
      <c r="G92" s="4" t="str">
        <f t="shared" si="88"/>
        <v>বেজ হাত / চক্ষু</v>
      </c>
      <c r="H92" s="4" t="str">
        <f t="shared" si="88"/>
        <v>База руки / глаза</v>
      </c>
      <c r="I92" s="4" t="str">
        <f t="shared" si="88"/>
        <v>ベース手/眼</v>
      </c>
      <c r="J92" s="4" t="str">
        <f t="shared" si="88"/>
        <v>ਬੇਸ ਹੱਥ / ਅੱਖ</v>
      </c>
      <c r="K92" s="4" t="str">
        <f t="shared" si="88"/>
        <v>Basis Hand / Auge</v>
      </c>
      <c r="L92" s="4" t="str">
        <f t="shared" si="88"/>
        <v>tangan Base / mripat</v>
      </c>
      <c r="M92" s="4" t="str">
        <f t="shared" si="88"/>
        <v>基本手/眼</v>
      </c>
      <c r="N92" s="4" t="str">
        <f t="shared" si="88"/>
        <v>基本手/眼</v>
      </c>
      <c r="O92" s="4" t="str">
        <f t="shared" si="88"/>
        <v>tangan Base / eye</v>
      </c>
      <c r="P92" s="4" t="str">
        <f t="shared" si="88"/>
        <v>బేస్ చేతి / కంటి</v>
      </c>
      <c r="Q92" s="4" t="str">
        <f t="shared" si="88"/>
        <v>Mặt Base / mắt</v>
      </c>
      <c r="R92" s="4" t="str">
        <f t="shared" si="88"/>
        <v>자료 손 / 눈</v>
      </c>
      <c r="S92" s="4" t="str">
        <f t="shared" si="88"/>
        <v>main / oeil base</v>
      </c>
      <c r="T92" s="4" t="str">
        <f t="shared" si="88"/>
        <v>बेस हात / डोळा</v>
      </c>
      <c r="U92" s="4" t="str">
        <f t="shared" si="88"/>
        <v>பேஸ் கை / கண்</v>
      </c>
    </row>
    <row r="93">
      <c r="A93" s="13" t="s">
        <v>566</v>
      </c>
      <c r="B93" s="8" t="s">
        <v>567</v>
      </c>
      <c r="C93" s="4" t="str">
        <f t="shared" ref="C93:U93" si="89">IFERROR(__xludf.DUMMYFUNCTION("GoogleTranslate($B93, $B$2, C$2)"),"Manual / visual")</f>
        <v>Manual / visual</v>
      </c>
      <c r="D93" s="4" t="str">
        <f t="shared" si="89"/>
        <v>हाथ / आंख</v>
      </c>
      <c r="E93" s="4" t="str">
        <f t="shared" si="89"/>
        <v>ومن ناحية / العين</v>
      </c>
      <c r="F93" s="4" t="str">
        <f t="shared" si="89"/>
        <v>Mão / olho</v>
      </c>
      <c r="G93" s="4" t="str">
        <f t="shared" si="89"/>
        <v>হাতের / চক্ষু</v>
      </c>
      <c r="H93" s="4" t="str">
        <f t="shared" si="89"/>
        <v>Ручной / глаз</v>
      </c>
      <c r="I93" s="4" t="str">
        <f t="shared" si="89"/>
        <v>ハンド/眼</v>
      </c>
      <c r="J93" s="4" t="str">
        <f t="shared" si="89"/>
        <v>ਹੱਥ / ਅੱਖ</v>
      </c>
      <c r="K93" s="4" t="str">
        <f t="shared" si="89"/>
        <v>Hand / Auge</v>
      </c>
      <c r="L93" s="4" t="str">
        <f t="shared" si="89"/>
        <v>Hand / mripat</v>
      </c>
      <c r="M93" s="4" t="str">
        <f t="shared" si="89"/>
        <v>手/眼</v>
      </c>
      <c r="N93" s="4" t="str">
        <f t="shared" si="89"/>
        <v>手/眼</v>
      </c>
      <c r="O93" s="4" t="str">
        <f t="shared" si="89"/>
        <v>Tangan / mata</v>
      </c>
      <c r="P93" s="4" t="str">
        <f t="shared" si="89"/>
        <v>హ్యాండ్ / కంటి</v>
      </c>
      <c r="Q93" s="4" t="str">
        <f t="shared" si="89"/>
        <v>Tay / mắt</v>
      </c>
      <c r="R93" s="4" t="str">
        <f t="shared" si="89"/>
        <v>손 / 눈</v>
      </c>
      <c r="S93" s="4" t="str">
        <f t="shared" si="89"/>
        <v>Main / oeil</v>
      </c>
      <c r="T93" s="4" t="str">
        <f t="shared" si="89"/>
        <v>हाताचा / डोळा</v>
      </c>
      <c r="U93" s="4" t="str">
        <f t="shared" si="89"/>
        <v>கை / கண்</v>
      </c>
    </row>
    <row r="94">
      <c r="A94" s="13" t="s">
        <v>568</v>
      </c>
      <c r="B94" s="8" t="s">
        <v>569</v>
      </c>
      <c r="C94" s="4" t="str">
        <f t="shared" ref="C94:U94" si="90">IFERROR(__xludf.DUMMYFUNCTION("GoogleTranslate($B94, $B$2, C$2)"),"Propagar la mano / ojo")</f>
        <v>Propagar la mano / ojo</v>
      </c>
      <c r="D94" s="4" t="str">
        <f t="shared" si="90"/>
        <v>प्रचार हाथ / आंख</v>
      </c>
      <c r="E94" s="4" t="str">
        <f t="shared" si="90"/>
        <v>نشر اليد / العين</v>
      </c>
      <c r="F94" s="4" t="str">
        <f t="shared" si="90"/>
        <v>Propagar mão / olho</v>
      </c>
      <c r="G94" s="4" t="str">
        <f t="shared" si="90"/>
        <v>বংশ বিস্তার হাত / চক্ষু</v>
      </c>
      <c r="H94" s="4" t="str">
        <f t="shared" si="90"/>
        <v>Размножьтесь рук / глаз</v>
      </c>
      <c r="I94" s="4" t="str">
        <f t="shared" si="90"/>
        <v>手/目の伝播</v>
      </c>
      <c r="J94" s="4" t="str">
        <f t="shared" si="90"/>
        <v>ਪ੍ਰਸਾਰ ਹੱਥ / ਅੱਖ</v>
      </c>
      <c r="K94" s="4" t="str">
        <f t="shared" si="90"/>
        <v>Propagieren Hand / Auge</v>
      </c>
      <c r="L94" s="4" t="str">
        <f t="shared" si="90"/>
        <v>Propagate tangan / mripat</v>
      </c>
      <c r="M94" s="4" t="str">
        <f t="shared" si="90"/>
        <v>传播手/眼</v>
      </c>
      <c r="N94" s="4" t="str">
        <f t="shared" si="90"/>
        <v>傳播手/眼</v>
      </c>
      <c r="O94" s="4" t="str">
        <f t="shared" si="90"/>
        <v>Menyebarkan tangan / mata</v>
      </c>
      <c r="P94" s="4" t="str">
        <f t="shared" si="90"/>
        <v>చేతి / కంటి ప్రచారం</v>
      </c>
      <c r="Q94" s="4" t="str">
        <f t="shared" si="90"/>
        <v>Tuyên truyền tay / mắt</v>
      </c>
      <c r="R94" s="4" t="str">
        <f t="shared" si="90"/>
        <v>손 / 눈을 전파</v>
      </c>
      <c r="S94" s="4" t="str">
        <f t="shared" si="90"/>
        <v>Propager main / oeil</v>
      </c>
      <c r="T94" s="4" t="str">
        <f t="shared" si="90"/>
        <v>हात / डोळा प्रसार</v>
      </c>
      <c r="U94" s="4" t="str">
        <f t="shared" si="90"/>
        <v>கை / கண் கடத்தப்பட</v>
      </c>
    </row>
    <row r="95">
      <c r="A95" s="13" t="s">
        <v>570</v>
      </c>
      <c r="B95" s="23" t="s">
        <v>571</v>
      </c>
      <c r="C95" s="4" t="str">
        <f t="shared" ref="C95:U95" si="91">IFERROR(__xludf.DUMMYFUNCTION("GoogleTranslate($B95, $B$2, C$2)"),"Brawn Base")</f>
        <v>Brawn Base</v>
      </c>
      <c r="D95" s="4" t="str">
        <f t="shared" si="91"/>
        <v>बेस मांसपेशी</v>
      </c>
      <c r="E95" s="4" t="str">
        <f t="shared" si="91"/>
        <v>العضلات قاعدة</v>
      </c>
      <c r="F95" s="4" t="str">
        <f t="shared" si="91"/>
        <v>brawn de base</v>
      </c>
      <c r="G95" s="4" t="str">
        <f t="shared" si="91"/>
        <v>বেজ মাংসপেশী</v>
      </c>
      <c r="H95" s="4" t="str">
        <f t="shared" si="91"/>
        <v>База холодец</v>
      </c>
      <c r="I95" s="4" t="str">
        <f t="shared" si="91"/>
        <v>ベースブラウン</v>
      </c>
      <c r="J95" s="4" t="str">
        <f t="shared" si="91"/>
        <v>ਬੇਸ ਇਕਾਨਮੀ ਰੇਟ</v>
      </c>
      <c r="K95" s="4" t="str">
        <f t="shared" si="91"/>
        <v>Basis Sülze</v>
      </c>
      <c r="L95" s="4" t="str">
        <f t="shared" si="91"/>
        <v>brawn Base</v>
      </c>
      <c r="M95" s="4" t="str">
        <f t="shared" si="91"/>
        <v>基地膂力</v>
      </c>
      <c r="N95" s="4" t="str">
        <f t="shared" si="91"/>
        <v>基地膂力</v>
      </c>
      <c r="O95" s="4" t="str">
        <f t="shared" si="91"/>
        <v>otot dasar</v>
      </c>
      <c r="P95" s="4" t="str">
        <f t="shared" si="91"/>
        <v>బేస్ బ్రాన్</v>
      </c>
      <c r="Q95" s="4" t="str">
        <f t="shared" si="91"/>
        <v>bắp cơ sở</v>
      </c>
      <c r="R95" s="4" t="str">
        <f t="shared" si="91"/>
        <v>자료 힘</v>
      </c>
      <c r="S95" s="4" t="str">
        <f t="shared" si="91"/>
        <v>base de Brawn</v>
      </c>
      <c r="T95" s="4" t="str">
        <f t="shared" si="91"/>
        <v>बेस शक्ती</v>
      </c>
      <c r="U95" s="4" t="str">
        <f t="shared" si="91"/>
        <v>பேஸ் தசை நார்</v>
      </c>
    </row>
    <row r="96">
      <c r="A96" s="13" t="s">
        <v>572</v>
      </c>
      <c r="B96" s="8" t="s">
        <v>573</v>
      </c>
      <c r="C96" s="4" t="str">
        <f t="shared" ref="C96:U96" si="92">IFERROR(__xludf.DUMMYFUNCTION("GoogleTranslate($B96, $B$2, C$2)"),"Queso de cerdo")</f>
        <v>Queso de cerdo</v>
      </c>
      <c r="D96" s="4" t="str">
        <f t="shared" si="92"/>
        <v>मांसपेशी</v>
      </c>
      <c r="E96" s="4" t="str">
        <f t="shared" si="92"/>
        <v>عضلات قوية</v>
      </c>
      <c r="F96" s="4" t="str">
        <f t="shared" si="92"/>
        <v>músculo</v>
      </c>
      <c r="G96" s="4" t="str">
        <f t="shared" si="92"/>
        <v>মাংসপেশী</v>
      </c>
      <c r="H96" s="4" t="str">
        <f t="shared" si="92"/>
        <v>мускульная сила</v>
      </c>
      <c r="I96" s="4" t="str">
        <f t="shared" si="92"/>
        <v>筋肉</v>
      </c>
      <c r="J96" s="4" t="str">
        <f t="shared" si="92"/>
        <v>ਇਕਾਨਮੀ ਰੇਟ</v>
      </c>
      <c r="K96" s="4" t="str">
        <f t="shared" si="92"/>
        <v>Sülze</v>
      </c>
      <c r="L96" s="4" t="str">
        <f t="shared" si="92"/>
        <v>Brawn</v>
      </c>
      <c r="M96" s="4" t="str">
        <f t="shared" si="92"/>
        <v>膂力</v>
      </c>
      <c r="N96" s="4" t="str">
        <f t="shared" si="92"/>
        <v>膂力</v>
      </c>
      <c r="O96" s="4" t="str">
        <f t="shared" si="92"/>
        <v>Otot</v>
      </c>
      <c r="P96" s="4" t="str">
        <f t="shared" si="92"/>
        <v>బ్రాన్</v>
      </c>
      <c r="Q96" s="4" t="str">
        <f t="shared" si="92"/>
        <v>bắp thịt</v>
      </c>
      <c r="R96" s="4" t="str">
        <f t="shared" si="92"/>
        <v>근육</v>
      </c>
      <c r="S96" s="4" t="str">
        <f t="shared" si="92"/>
        <v>Brawn</v>
      </c>
      <c r="T96" s="4" t="str">
        <f t="shared" si="92"/>
        <v>शक्ती</v>
      </c>
      <c r="U96" s="4" t="str">
        <f t="shared" si="92"/>
        <v>தசை நார்</v>
      </c>
    </row>
    <row r="97">
      <c r="A97" s="13" t="s">
        <v>574</v>
      </c>
      <c r="B97" s="8" t="s">
        <v>575</v>
      </c>
      <c r="C97" s="4" t="str">
        <f t="shared" ref="C97:U97" si="93">IFERROR(__xludf.DUMMYFUNCTION("GoogleTranslate($B97, $B$2, C$2)"),"propagar el queso de cerdo")</f>
        <v>propagar el queso de cerdo</v>
      </c>
      <c r="D97" s="4" t="str">
        <f t="shared" si="93"/>
        <v>मांसपेशी का प्रचार</v>
      </c>
      <c r="E97" s="4" t="str">
        <f t="shared" si="93"/>
        <v>نشر العضلات</v>
      </c>
      <c r="F97" s="4" t="str">
        <f t="shared" si="93"/>
        <v>propagar brawn</v>
      </c>
      <c r="G97" s="4" t="str">
        <f t="shared" si="93"/>
        <v>মাংসপেশী সঞ্চারিত</v>
      </c>
      <c r="H97" s="4" t="str">
        <f t="shared" si="93"/>
        <v>Размножаются холодец</v>
      </c>
      <c r="I97" s="4" t="str">
        <f t="shared" si="93"/>
        <v>筋肉の伝播</v>
      </c>
      <c r="J97" s="4" t="str">
        <f t="shared" si="93"/>
        <v>ਇਕਾਨਮੀ ਰੇਟ ਪ੍ਰਸਾਰ</v>
      </c>
      <c r="K97" s="4" t="str">
        <f t="shared" si="93"/>
        <v>propagieren Sülze</v>
      </c>
      <c r="L97" s="4" t="str">
        <f t="shared" si="93"/>
        <v>propagate brawn</v>
      </c>
      <c r="M97" s="4" t="str">
        <f t="shared" si="93"/>
        <v>传播膂力</v>
      </c>
      <c r="N97" s="4" t="str">
        <f t="shared" si="93"/>
        <v>傳播膂力</v>
      </c>
      <c r="O97" s="4" t="str">
        <f t="shared" si="93"/>
        <v>menyebarkan otot</v>
      </c>
      <c r="P97" s="4" t="str">
        <f t="shared" si="93"/>
        <v>బ్రాన్ ప్రచారం</v>
      </c>
      <c r="Q97" s="4" t="str">
        <f t="shared" si="93"/>
        <v>tuyên truyền cơ bắp</v>
      </c>
      <c r="R97" s="4" t="str">
        <f t="shared" si="93"/>
        <v>힘을 전파</v>
      </c>
      <c r="S97" s="4" t="str">
        <f t="shared" si="93"/>
        <v>propager Brawn</v>
      </c>
      <c r="T97" s="4" t="str">
        <f t="shared" si="93"/>
        <v>शक्ती प्रसार</v>
      </c>
      <c r="U97" s="4" t="str">
        <f t="shared" si="93"/>
        <v>தசை நார் கடத்தப்பட</v>
      </c>
    </row>
    <row r="98">
      <c r="A98" s="13" t="s">
        <v>577</v>
      </c>
      <c r="B98" s="23" t="s">
        <v>578</v>
      </c>
      <c r="C98" s="4" t="str">
        <f t="shared" ref="C98:U98" si="94">IFERROR(__xludf.DUMMYFUNCTION("GoogleTranslate($B98, $B$2, C$2)"),"carisma Base")</f>
        <v>carisma Base</v>
      </c>
      <c r="D98" s="4" t="str">
        <f t="shared" si="94"/>
        <v>बेस करिश्मे</v>
      </c>
      <c r="E98" s="4" t="str">
        <f t="shared" si="94"/>
        <v>الكاريزما الأساس</v>
      </c>
      <c r="F98" s="4" t="str">
        <f t="shared" si="94"/>
        <v>carisma de base</v>
      </c>
      <c r="G98" s="4" t="str">
        <f t="shared" si="94"/>
        <v>বেজ সহজাত দক্ষতা</v>
      </c>
      <c r="H98" s="4" t="str">
        <f t="shared" si="94"/>
        <v>База харизма</v>
      </c>
      <c r="I98" s="4" t="str">
        <f t="shared" si="94"/>
        <v>ベースカリスマ</v>
      </c>
      <c r="J98" s="4" t="str">
        <f t="shared" si="94"/>
        <v>ਬੇਸ ਕ੍ਰਿਸ਼ਮੇ</v>
      </c>
      <c r="K98" s="4" t="str">
        <f t="shared" si="94"/>
        <v>Basis Charisma</v>
      </c>
      <c r="L98" s="4" t="str">
        <f t="shared" si="94"/>
        <v>karisma Base</v>
      </c>
      <c r="M98" s="4" t="str">
        <f t="shared" si="94"/>
        <v>基地的魅力</v>
      </c>
      <c r="N98" s="4" t="str">
        <f t="shared" si="94"/>
        <v>基地的魅力</v>
      </c>
      <c r="O98" s="4" t="str">
        <f t="shared" si="94"/>
        <v>karisma dasar</v>
      </c>
      <c r="P98" s="4" t="str">
        <f t="shared" si="94"/>
        <v>బేస్ తేజస్సు</v>
      </c>
      <c r="Q98" s="4" t="str">
        <f t="shared" si="94"/>
        <v>uy tín cơ sở</v>
      </c>
      <c r="R98" s="4" t="str">
        <f t="shared" si="94"/>
        <v>자료 카리스마</v>
      </c>
      <c r="S98" s="4" t="str">
        <f t="shared" si="94"/>
        <v>base de charisme</v>
      </c>
      <c r="T98" s="4" t="str">
        <f t="shared" si="94"/>
        <v>बेस दैवी सामर्थ्य</v>
      </c>
      <c r="U98" s="4" t="str">
        <f t="shared" si="94"/>
        <v>பேஸ் கவர்ச்சி</v>
      </c>
    </row>
    <row r="99">
      <c r="A99" s="13" t="s">
        <v>579</v>
      </c>
      <c r="B99" s="8" t="s">
        <v>580</v>
      </c>
      <c r="C99" s="4" t="str">
        <f t="shared" ref="C99:U99" si="95">IFERROR(__xludf.DUMMYFUNCTION("GoogleTranslate($B99, $B$2, C$2)"),"Carisma")</f>
        <v>Carisma</v>
      </c>
      <c r="D99" s="4" t="str">
        <f t="shared" si="95"/>
        <v>प्रतिभा</v>
      </c>
      <c r="E99" s="4" t="str">
        <f t="shared" si="95"/>
        <v>جاذبية</v>
      </c>
      <c r="F99" s="4" t="str">
        <f t="shared" si="95"/>
        <v>Carisma</v>
      </c>
      <c r="G99" s="4" t="str">
        <f t="shared" si="95"/>
        <v>অনন্যসাধারণ প্রতিভা</v>
      </c>
      <c r="H99" s="4" t="str">
        <f t="shared" si="95"/>
        <v>харизма</v>
      </c>
      <c r="I99" s="4" t="str">
        <f t="shared" si="95"/>
        <v>カリスマ</v>
      </c>
      <c r="J99" s="4" t="str">
        <f t="shared" si="95"/>
        <v>ਗਰੁੱਪ</v>
      </c>
      <c r="K99" s="4" t="str">
        <f t="shared" si="95"/>
        <v>Charisma</v>
      </c>
      <c r="L99" s="4" t="str">
        <f t="shared" si="95"/>
        <v>karisma</v>
      </c>
      <c r="M99" s="4" t="str">
        <f t="shared" si="95"/>
        <v>魅力</v>
      </c>
      <c r="N99" s="4" t="str">
        <f t="shared" si="95"/>
        <v>魅力</v>
      </c>
      <c r="O99" s="4" t="str">
        <f t="shared" si="95"/>
        <v>Karisma</v>
      </c>
      <c r="P99" s="4" t="str">
        <f t="shared" si="95"/>
        <v>చరిష్మా</v>
      </c>
      <c r="Q99" s="4" t="str">
        <f t="shared" si="95"/>
        <v>uy tín</v>
      </c>
      <c r="R99" s="4" t="str">
        <f t="shared" si="95"/>
        <v>카리스마</v>
      </c>
      <c r="S99" s="4" t="str">
        <f t="shared" si="95"/>
        <v>Charisme</v>
      </c>
      <c r="T99" s="4" t="str">
        <f t="shared" si="95"/>
        <v>दैवी सामर्थ्य</v>
      </c>
      <c r="U99" s="4" t="str">
        <f t="shared" si="95"/>
        <v>கரிஸ்மா</v>
      </c>
    </row>
    <row r="100">
      <c r="A100" s="13" t="s">
        <v>581</v>
      </c>
      <c r="B100" s="8" t="s">
        <v>582</v>
      </c>
      <c r="C100" s="4" t="str">
        <f t="shared" ref="C100:U100" si="96">IFERROR(__xludf.DUMMYFUNCTION("GoogleTranslate($B100, $B$2, C$2)"),"propagar el carisma")</f>
        <v>propagar el carisma</v>
      </c>
      <c r="D100" s="4" t="str">
        <f t="shared" si="96"/>
        <v>करिश्मे का प्रचार</v>
      </c>
      <c r="E100" s="4" t="str">
        <f t="shared" si="96"/>
        <v>نشر الكاريزما</v>
      </c>
      <c r="F100" s="4" t="str">
        <f t="shared" si="96"/>
        <v>propagar o carisma</v>
      </c>
      <c r="G100" s="4" t="str">
        <f t="shared" si="96"/>
        <v>সহজাত দক্ষতা সঞ্চারিত</v>
      </c>
      <c r="H100" s="4" t="str">
        <f t="shared" si="96"/>
        <v>Размножаются харизмой</v>
      </c>
      <c r="I100" s="4" t="str">
        <f t="shared" si="96"/>
        <v>カリスマの伝播</v>
      </c>
      <c r="J100" s="4" t="str">
        <f t="shared" si="96"/>
        <v>ਕ੍ਰਿਸ਼ਮਾ ਦਾ ਪ੍ਰਚਾਰ</v>
      </c>
      <c r="K100" s="4" t="str">
        <f t="shared" si="96"/>
        <v>propagieren Charisma</v>
      </c>
      <c r="L100" s="4" t="str">
        <f t="shared" si="96"/>
        <v>propagate karisma</v>
      </c>
      <c r="M100" s="4" t="str">
        <f t="shared" si="96"/>
        <v>传播魅力</v>
      </c>
      <c r="N100" s="4" t="str">
        <f t="shared" si="96"/>
        <v>傳播魅力</v>
      </c>
      <c r="O100" s="4" t="str">
        <f t="shared" si="96"/>
        <v>menyebarkan karisma</v>
      </c>
      <c r="P100" s="4" t="str">
        <f t="shared" si="96"/>
        <v>తేజస్సు ప్రచారం</v>
      </c>
      <c r="Q100" s="4" t="str">
        <f t="shared" si="96"/>
        <v>tuyên truyền uy tín</v>
      </c>
      <c r="R100" s="4" t="str">
        <f t="shared" si="96"/>
        <v>카리스마를 전파</v>
      </c>
      <c r="S100" s="4" t="str">
        <f t="shared" si="96"/>
        <v>charisme propager</v>
      </c>
      <c r="T100" s="4" t="str">
        <f t="shared" si="96"/>
        <v>दैवी सामर्थ्य प्रसार</v>
      </c>
      <c r="U100" s="4" t="str">
        <f t="shared" si="96"/>
        <v>கவர்ச்சி கடத்தப்பட</v>
      </c>
    </row>
    <row r="101">
      <c r="A101" s="13" t="s">
        <v>583</v>
      </c>
      <c r="B101" s="23" t="s">
        <v>584</v>
      </c>
      <c r="C101" s="4" t="str">
        <f t="shared" ref="C101:U101" si="97">IFERROR(__xludf.DUMMYFUNCTION("GoogleTranslate($B101, $B$2, C$2)"),"Base de inteligencia")</f>
        <v>Base de inteligencia</v>
      </c>
      <c r="D101" s="4" t="str">
        <f t="shared" si="97"/>
        <v>बेस खुफिया</v>
      </c>
      <c r="E101" s="4" t="str">
        <f t="shared" si="97"/>
        <v>المخابرات قاعدة</v>
      </c>
      <c r="F101" s="4" t="str">
        <f t="shared" si="97"/>
        <v>inteligência de base</v>
      </c>
      <c r="G101" s="4" t="str">
        <f t="shared" si="97"/>
        <v>বেজ বুদ্ধিমত্তা</v>
      </c>
      <c r="H101" s="4" t="str">
        <f t="shared" si="97"/>
        <v>Базовый интеллект</v>
      </c>
      <c r="I101" s="4" t="str">
        <f t="shared" si="97"/>
        <v>基本インテリジェンス</v>
      </c>
      <c r="J101" s="4" t="str">
        <f t="shared" si="97"/>
        <v>ਬੇਸ ਖੁਫੀਆ</v>
      </c>
      <c r="K101" s="4" t="str">
        <f t="shared" si="97"/>
        <v>Base Intelligenz</v>
      </c>
      <c r="L101" s="4" t="str">
        <f t="shared" si="97"/>
        <v>Base Intelligence</v>
      </c>
      <c r="M101" s="4" t="str">
        <f t="shared" si="97"/>
        <v>基础智力</v>
      </c>
      <c r="N101" s="4" t="str">
        <f t="shared" si="97"/>
        <v>基礎智力</v>
      </c>
      <c r="O101" s="4" t="str">
        <f t="shared" si="97"/>
        <v>dasar kecerdasan</v>
      </c>
      <c r="P101" s="4" t="str">
        <f t="shared" si="97"/>
        <v>బేస్ మేధస్సు</v>
      </c>
      <c r="Q101" s="4" t="str">
        <f t="shared" si="97"/>
        <v>cơ sở tình báo</v>
      </c>
      <c r="R101" s="4" t="str">
        <f t="shared" si="97"/>
        <v>기본 정보</v>
      </c>
      <c r="S101" s="4" t="str">
        <f t="shared" si="97"/>
        <v>l'intelligence de base</v>
      </c>
      <c r="T101" s="4" t="str">
        <f t="shared" si="97"/>
        <v>बेस बुद्धिमत्ता</v>
      </c>
      <c r="U101" s="4" t="str">
        <f t="shared" si="97"/>
        <v>பேஸ் உளவுத்துறை</v>
      </c>
    </row>
    <row r="102">
      <c r="A102" s="13" t="s">
        <v>585</v>
      </c>
      <c r="B102" s="8" t="s">
        <v>586</v>
      </c>
      <c r="C102" s="4" t="str">
        <f t="shared" ref="C102:U102" si="98">IFERROR(__xludf.DUMMYFUNCTION("GoogleTranslate($B102, $B$2, C$2)"),"Inteligencia")</f>
        <v>Inteligencia</v>
      </c>
      <c r="D102" s="4" t="str">
        <f t="shared" si="98"/>
        <v>बुद्धि</v>
      </c>
      <c r="E102" s="4" t="str">
        <f t="shared" si="98"/>
        <v>المخابرات</v>
      </c>
      <c r="F102" s="4" t="str">
        <f t="shared" si="98"/>
        <v>Inteligência</v>
      </c>
      <c r="G102" s="4" t="str">
        <f t="shared" si="98"/>
        <v>বুদ্ধিমত্তা</v>
      </c>
      <c r="H102" s="4" t="str">
        <f t="shared" si="98"/>
        <v>интеллект</v>
      </c>
      <c r="I102" s="4" t="str">
        <f t="shared" si="98"/>
        <v>インテリジェンス</v>
      </c>
      <c r="J102" s="4" t="str">
        <f t="shared" si="98"/>
        <v>ਖੁਫੀਆ</v>
      </c>
      <c r="K102" s="4" t="str">
        <f t="shared" si="98"/>
        <v>Intelligenz</v>
      </c>
      <c r="L102" s="4" t="str">
        <f t="shared" si="98"/>
        <v>Intelligence</v>
      </c>
      <c r="M102" s="4" t="str">
        <f t="shared" si="98"/>
        <v>情报</v>
      </c>
      <c r="N102" s="4" t="str">
        <f t="shared" si="98"/>
        <v>情報</v>
      </c>
      <c r="O102" s="4" t="str">
        <f t="shared" si="98"/>
        <v>Intelijen</v>
      </c>
      <c r="P102" s="4" t="str">
        <f t="shared" si="98"/>
        <v>ఇంటెలిజెన్స్</v>
      </c>
      <c r="Q102" s="4" t="str">
        <f t="shared" si="98"/>
        <v>Sự thông minh</v>
      </c>
      <c r="R102" s="4" t="str">
        <f t="shared" si="98"/>
        <v>지성</v>
      </c>
      <c r="S102" s="4" t="str">
        <f t="shared" si="98"/>
        <v>Intelligence</v>
      </c>
      <c r="T102" s="4" t="str">
        <f t="shared" si="98"/>
        <v>बुद्धिमत्ता</v>
      </c>
      <c r="U102" s="4" t="str">
        <f t="shared" si="98"/>
        <v>புலனாய்வு</v>
      </c>
    </row>
    <row r="103">
      <c r="A103" s="13" t="s">
        <v>587</v>
      </c>
      <c r="B103" s="8" t="s">
        <v>588</v>
      </c>
      <c r="C103" s="4" t="str">
        <f t="shared" ref="C103:U103" si="99">IFERROR(__xludf.DUMMYFUNCTION("GoogleTranslate($B103, $B$2, C$2)"),"propagar la inteligencia")</f>
        <v>propagar la inteligencia</v>
      </c>
      <c r="D103" s="4" t="str">
        <f t="shared" si="99"/>
        <v>खुफिया प्रचार</v>
      </c>
      <c r="E103" s="4" t="str">
        <f t="shared" si="99"/>
        <v>نشر الاستخبارات</v>
      </c>
      <c r="F103" s="4" t="str">
        <f t="shared" si="99"/>
        <v>propagar inteligência</v>
      </c>
      <c r="G103" s="4" t="str">
        <f t="shared" si="99"/>
        <v>বুদ্ধিমত্তা সঞ্চারিত</v>
      </c>
      <c r="H103" s="4" t="str">
        <f t="shared" si="99"/>
        <v>Размножаются интеллект</v>
      </c>
      <c r="I103" s="4" t="str">
        <f t="shared" si="99"/>
        <v>インテリジェンスの伝播</v>
      </c>
      <c r="J103" s="4" t="str">
        <f t="shared" si="99"/>
        <v>ਖੁਫੀਆ ਪ੍ਰਸਾਰ</v>
      </c>
      <c r="K103" s="4" t="str">
        <f t="shared" si="99"/>
        <v>propagieren Intelligenz</v>
      </c>
      <c r="L103" s="4" t="str">
        <f t="shared" si="99"/>
        <v>propagate Intelligence</v>
      </c>
      <c r="M103" s="4" t="str">
        <f t="shared" si="99"/>
        <v>情报传播</v>
      </c>
      <c r="N103" s="4" t="str">
        <f t="shared" si="99"/>
        <v>情報傳播</v>
      </c>
      <c r="O103" s="4" t="str">
        <f t="shared" si="99"/>
        <v>menyebarkan intelijen</v>
      </c>
      <c r="P103" s="4" t="str">
        <f t="shared" si="99"/>
        <v>నిఘా ప్రచారం</v>
      </c>
      <c r="Q103" s="4" t="str">
        <f t="shared" si="99"/>
        <v>tuyên truyền thông tin tình báo</v>
      </c>
      <c r="R103" s="4" t="str">
        <f t="shared" si="99"/>
        <v>정보를 전파</v>
      </c>
      <c r="S103" s="4" t="str">
        <f t="shared" si="99"/>
        <v>l'intelligence propager</v>
      </c>
      <c r="T103" s="4" t="str">
        <f t="shared" si="99"/>
        <v>बुद्धिमत्ता प्रसार</v>
      </c>
      <c r="U103" s="4" t="str">
        <f t="shared" si="99"/>
        <v>உளவுத்துறை கடத்தப்பட</v>
      </c>
    </row>
    <row r="104">
      <c r="A104" s="13" t="s">
        <v>589</v>
      </c>
      <c r="B104" s="23" t="s">
        <v>590</v>
      </c>
      <c r="C104" s="4" t="str">
        <f t="shared" ref="C104:U104" si="100">IFERROR(__xludf.DUMMYFUNCTION("GoogleTranslate($B104, $B$2, C$2)"),"velocidad base")</f>
        <v>velocidad base</v>
      </c>
      <c r="D104" s="4" t="str">
        <f t="shared" si="100"/>
        <v>बेस गति</v>
      </c>
      <c r="E104" s="4" t="str">
        <f t="shared" si="100"/>
        <v>سرعة قاعدة</v>
      </c>
      <c r="F104" s="4" t="str">
        <f t="shared" si="100"/>
        <v>velocidade de base</v>
      </c>
      <c r="G104" s="4" t="str">
        <f t="shared" si="100"/>
        <v>বেজ গতি</v>
      </c>
      <c r="H104" s="4" t="str">
        <f t="shared" si="100"/>
        <v>скорость полета на предпосадочной прямой</v>
      </c>
      <c r="I104" s="4" t="str">
        <f t="shared" si="100"/>
        <v>基本速度</v>
      </c>
      <c r="J104" s="4" t="str">
        <f t="shared" si="100"/>
        <v>ਬੇਸ ਦੀ ਗਤੀ</v>
      </c>
      <c r="K104" s="4" t="str">
        <f t="shared" si="100"/>
        <v>Grundgeschwindigkeit</v>
      </c>
      <c r="L104" s="4" t="str">
        <f t="shared" si="100"/>
        <v>kacepetan Base</v>
      </c>
      <c r="M104" s="4" t="str">
        <f t="shared" si="100"/>
        <v>基本速度</v>
      </c>
      <c r="N104" s="4" t="str">
        <f t="shared" si="100"/>
        <v>基本速度</v>
      </c>
      <c r="O104" s="4" t="str">
        <f t="shared" si="100"/>
        <v>kecepatan dasar</v>
      </c>
      <c r="P104" s="4" t="str">
        <f t="shared" si="100"/>
        <v>బేస్ వేగం</v>
      </c>
      <c r="Q104" s="4" t="str">
        <f t="shared" si="100"/>
        <v>tốc độ cơ sở</v>
      </c>
      <c r="R104" s="4" t="str">
        <f t="shared" si="100"/>
        <v>기본 속도</v>
      </c>
      <c r="S104" s="4" t="str">
        <f t="shared" si="100"/>
        <v>vitesse de base</v>
      </c>
      <c r="T104" s="4" t="str">
        <f t="shared" si="100"/>
        <v>बेस गती</v>
      </c>
      <c r="U104" s="4" t="str">
        <f t="shared" si="100"/>
        <v>பேஸ் வேகம்</v>
      </c>
    </row>
    <row r="105">
      <c r="A105" s="13" t="s">
        <v>591</v>
      </c>
      <c r="B105" s="8" t="s">
        <v>592</v>
      </c>
      <c r="C105" s="4" t="str">
        <f t="shared" ref="C105:U105" si="101">IFERROR(__xludf.DUMMYFUNCTION("GoogleTranslate($B105, $B$2, C$2)"),"Velocidad")</f>
        <v>Velocidad</v>
      </c>
      <c r="D105" s="4" t="str">
        <f t="shared" si="101"/>
        <v>गति</v>
      </c>
      <c r="E105" s="4" t="str">
        <f t="shared" si="101"/>
        <v>سرعة</v>
      </c>
      <c r="F105" s="4" t="str">
        <f t="shared" si="101"/>
        <v>Rapidez</v>
      </c>
      <c r="G105" s="4" t="str">
        <f t="shared" si="101"/>
        <v>গতি</v>
      </c>
      <c r="H105" s="4" t="str">
        <f t="shared" si="101"/>
        <v>скорость</v>
      </c>
      <c r="I105" s="4" t="str">
        <f t="shared" si="101"/>
        <v>速度</v>
      </c>
      <c r="J105" s="4" t="str">
        <f t="shared" si="101"/>
        <v>ਸਪੀਡ</v>
      </c>
      <c r="K105" s="4" t="str">
        <f t="shared" si="101"/>
        <v>Geschwindigkeit</v>
      </c>
      <c r="L105" s="4" t="str">
        <f t="shared" si="101"/>
        <v>kacepetan</v>
      </c>
      <c r="M105" s="4" t="str">
        <f t="shared" si="101"/>
        <v>速度</v>
      </c>
      <c r="N105" s="4" t="str">
        <f t="shared" si="101"/>
        <v>速度</v>
      </c>
      <c r="O105" s="4" t="str">
        <f t="shared" si="101"/>
        <v>Kecepatan</v>
      </c>
      <c r="P105" s="4" t="str">
        <f t="shared" si="101"/>
        <v>స్పీడ్</v>
      </c>
      <c r="Q105" s="4" t="str">
        <f t="shared" si="101"/>
        <v>Tốc độ</v>
      </c>
      <c r="R105" s="4" t="str">
        <f t="shared" si="101"/>
        <v>속도</v>
      </c>
      <c r="S105" s="4" t="str">
        <f t="shared" si="101"/>
        <v>La vitesse</v>
      </c>
      <c r="T105" s="4" t="str">
        <f t="shared" si="101"/>
        <v>गती</v>
      </c>
      <c r="U105" s="4" t="str">
        <f t="shared" si="101"/>
        <v>வேகம்</v>
      </c>
    </row>
    <row r="106">
      <c r="A106" s="13" t="s">
        <v>593</v>
      </c>
      <c r="B106" s="8" t="s">
        <v>594</v>
      </c>
      <c r="C106" s="4" t="str">
        <f t="shared" ref="C106:U106" si="102">IFERROR(__xludf.DUMMYFUNCTION("GoogleTranslate($B106, $B$2, C$2)"),"Como mucho, el personaje puede moverse en __U__ cuando no esté gravado")</f>
        <v>Como mucho, el personaje puede moverse en __U__ cuando no esté gravado</v>
      </c>
      <c r="D106" s="4" t="str">
        <f t="shared" si="102"/>
        <v>कितनी दूर चरित्र __U__ में स्थानांतरित कर सकते हैं जब भारग्रस्त नहीं</v>
      </c>
      <c r="E106" s="4" t="str">
        <f t="shared" si="102"/>
        <v>إلى أي مدى يمكن للشخصية تتحرك في __U__ عندما لا المرهونة</v>
      </c>
      <c r="F106" s="4" t="str">
        <f t="shared" si="102"/>
        <v>Até onde o personagem pode se mover em __U__ quando não sobrecarregados</v>
      </c>
      <c r="G106" s="4" t="str">
        <f t="shared" si="102"/>
        <v>কতদূর চরিত্র __U__ মধ্যে স্থানান্তর করতে পারেন যখন ভারাক্রান্ত না</v>
      </c>
      <c r="H106" s="4" t="str">
        <f t="shared" si="102"/>
        <v>Насколько персонаж может двигаться в __U__ когда не обремененные</v>
      </c>
      <c r="I106" s="4" t="str">
        <f t="shared" si="102"/>
        <v>妨げられていないとき、どのように遠くの文字が__U__に移動することができます</v>
      </c>
      <c r="J106" s="4" t="str">
        <f t="shared" si="102"/>
        <v>ਕਿੰਨੀ ਦੂਰ ਅੱਖਰ __U__ ਵਿੱਚ ਜਾਣ ਸਕਦਾ ਹੈ, ਜਦ ਸੀਮਿਤ ਨਾ</v>
      </c>
      <c r="K106" s="4" t="str">
        <f t="shared" si="102"/>
        <v>Wie weit kann der Charakter in __U__ bewegen, wenn nicht belastet</v>
      </c>
      <c r="L106" s="4" t="str">
        <f t="shared" si="102"/>
        <v>How far karakter bisa mindhah ing __U__ nalika ora encumbered</v>
      </c>
      <c r="M106" s="4" t="str">
        <f t="shared" si="102"/>
        <v>多远的角色可以在__U__不移动时，拖累</v>
      </c>
      <c r="N106" s="4" t="str">
        <f t="shared" si="102"/>
        <v>多遠的角色可以在__U__不移動時，拖累</v>
      </c>
      <c r="O106" s="4" t="str">
        <f t="shared" si="102"/>
        <v>Seberapa jauh karakter dapat bergerak di __U__ ketika tidak dibebani</v>
      </c>
      <c r="P106" s="4" t="str">
        <f t="shared" si="102"/>
        <v>రుణగ్రస్త కాదు ఉన్నప్పుడు పాత్ర లో __U__ తరలించవచ్చు ఎంతవరకు</v>
      </c>
      <c r="Q106" s="4" t="str">
        <f t="shared" si="102"/>
        <v>Làm thế nào đến nay là nhân vật có thể di chuyển trong __U__ khi không vướng bận</v>
      </c>
      <c r="R106" s="4" t="str">
        <f t="shared" si="102"/>
        <v>방해를하지 않을 경우 문자 __U__에 이동할 수 있는지</v>
      </c>
      <c r="S106" s="4" t="str">
        <f t="shared" si="102"/>
        <v>Dans quelle mesure le personnage peut se déplacer dans __U__ lorsqu'ils ne sont pas grevés</v>
      </c>
      <c r="T106" s="4" t="str">
        <f t="shared" si="102"/>
        <v>खाली येत नाही तेव्हा __U__ मध्ये वर्ण किती लांब हलवू शकता</v>
      </c>
      <c r="U106" s="4" t="str">
        <f t="shared" si="102"/>
        <v>encumbered போது __U__ குணசித்திர எவ்வளவு தூரம் நகர்த்த முடியும்</v>
      </c>
    </row>
    <row r="107">
      <c r="A107" s="13" t="s">
        <v>597</v>
      </c>
      <c r="B107" s="23" t="s">
        <v>598</v>
      </c>
      <c r="C107" s="4" t="str">
        <f t="shared" ref="C107:U107" si="103">IFERROR(__xludf.DUMMYFUNCTION("GoogleTranslate($B107, $B$2, C$2)"),"velocidad gravados")</f>
        <v>velocidad gravados</v>
      </c>
      <c r="D107" s="4" t="str">
        <f t="shared" si="103"/>
        <v>भारग्रस्त गति</v>
      </c>
      <c r="E107" s="4" t="str">
        <f t="shared" si="103"/>
        <v>سرعة المرهونة</v>
      </c>
      <c r="F107" s="4" t="str">
        <f t="shared" si="103"/>
        <v>velocidade oneradas</v>
      </c>
      <c r="G107" s="4" t="str">
        <f t="shared" si="103"/>
        <v>ভারাক্রান্ত গতি</v>
      </c>
      <c r="H107" s="4" t="str">
        <f t="shared" si="103"/>
        <v>Обремененная скорость</v>
      </c>
      <c r="I107" s="4" t="str">
        <f t="shared" si="103"/>
        <v>妨げスピード</v>
      </c>
      <c r="J107" s="4" t="str">
        <f t="shared" si="103"/>
        <v>ਸੀਮਿਤ ਦੀ ਗਤੀ</v>
      </c>
      <c r="K107" s="4" t="str">
        <f t="shared" si="103"/>
        <v>belastete Geschwindigkeit</v>
      </c>
      <c r="L107" s="4" t="str">
        <f t="shared" si="103"/>
        <v>kacepetan encumbered</v>
      </c>
      <c r="M107" s="4" t="str">
        <f t="shared" si="103"/>
        <v>在职速度</v>
      </c>
      <c r="N107" s="4" t="str">
        <f t="shared" si="103"/>
        <v>在職速度</v>
      </c>
      <c r="O107" s="4" t="str">
        <f t="shared" si="103"/>
        <v>kecepatan dibebani</v>
      </c>
      <c r="P107" s="4" t="str">
        <f t="shared" si="103"/>
        <v>రుణగ్రస్త వేగం</v>
      </c>
      <c r="Q107" s="4" t="str">
        <f t="shared" si="103"/>
        <v>tốc độ vướng víu</v>
      </c>
      <c r="R107" s="4" t="str">
        <f t="shared" si="103"/>
        <v>계루 속도</v>
      </c>
      <c r="S107" s="4" t="str">
        <f t="shared" si="103"/>
        <v>vitesse grevés</v>
      </c>
      <c r="T107" s="4" t="str">
        <f t="shared" si="103"/>
        <v>खाली येत गती</v>
      </c>
      <c r="U107" s="4" t="str">
        <f t="shared" si="103"/>
        <v>பாதிப்பு காணப்படும் வேகம்</v>
      </c>
    </row>
    <row r="108">
      <c r="A108" s="13" t="s">
        <v>599</v>
      </c>
      <c r="B108" s="8" t="s">
        <v>600</v>
      </c>
      <c r="C108" s="4" t="str">
        <f t="shared" ref="C108:U108" si="104">IFERROR(__xludf.DUMMYFUNCTION("GoogleTranslate($B108, $B$2, C$2)"),"Como mucho, el personaje puede moverse en __U__")</f>
        <v>Como mucho, el personaje puede moverse en __U__</v>
      </c>
      <c r="D108" s="4" t="str">
        <f t="shared" si="104"/>
        <v>कितनी दूर चरित्र __U__ में स्थानांतरित कर सकते हैं</v>
      </c>
      <c r="E108" s="4" t="str">
        <f t="shared" si="104"/>
        <v>إلى أي مدى يمكن للشخصية تتحرك في __U__</v>
      </c>
      <c r="F108" s="4" t="str">
        <f t="shared" si="104"/>
        <v>Até onde o personagem pode se mover em __U__</v>
      </c>
      <c r="G108" s="4" t="str">
        <f t="shared" si="104"/>
        <v>কতদূর চরিত্র __U__ মধ্যে স্থানান্তর করতে পারেন</v>
      </c>
      <c r="H108" s="4" t="str">
        <f t="shared" si="104"/>
        <v>Насколько персонаж может двигаться в __U__</v>
      </c>
      <c r="I108" s="4" t="str">
        <f t="shared" si="104"/>
        <v>どこまで文字が__U__に移動することができます</v>
      </c>
      <c r="J108" s="4" t="str">
        <f t="shared" si="104"/>
        <v>ਕਿੰਨੀ ਦੂਰ ਅੱਖਰ __U__ ਵਿੱਚ ਜਾਣ ਸਕਦਾ ਹੈ</v>
      </c>
      <c r="K108" s="4" t="str">
        <f t="shared" si="104"/>
        <v>Wie weit kann der Charakter in __U__ bewegen</v>
      </c>
      <c r="L108" s="4" t="str">
        <f t="shared" si="104"/>
        <v>How far karakter bisa mindhah ing __U__</v>
      </c>
      <c r="M108" s="4" t="str">
        <f t="shared" si="104"/>
        <v>多远的角色可以在__U__移动</v>
      </c>
      <c r="N108" s="4" t="str">
        <f t="shared" si="104"/>
        <v>多遠的角色可以在__U__移動</v>
      </c>
      <c r="O108" s="4" t="str">
        <f t="shared" si="104"/>
        <v>Seberapa jauh karakter dapat bergerak di __U__</v>
      </c>
      <c r="P108" s="4" t="str">
        <f t="shared" si="104"/>
        <v>పాత్ర లో __U__ తరలించవచ్చు ఎంతవరకు</v>
      </c>
      <c r="Q108" s="4" t="str">
        <f t="shared" si="104"/>
        <v>Làm thế nào đến nay là nhân vật có thể di chuyển trong __U__</v>
      </c>
      <c r="R108" s="4" t="str">
        <f t="shared" si="104"/>
        <v>문자는 __U__에 이동할 수 있는지</v>
      </c>
      <c r="S108" s="4" t="str">
        <f t="shared" si="104"/>
        <v>Dans quelle mesure le personnage peut se déplacer dans __U__</v>
      </c>
      <c r="T108" s="4" t="str">
        <f t="shared" si="104"/>
        <v>वर्ण __U__ मध्ये किती लांब हलवू शकता</v>
      </c>
      <c r="U108" s="4" t="str">
        <f t="shared" si="104"/>
        <v>எவ்வளவு தூரம் பாத்திரம் __U__ உள்ள நகர்த்த முடியும்</v>
      </c>
    </row>
    <row r="109">
      <c r="A109" s="13" t="s">
        <v>601</v>
      </c>
      <c r="B109" s="8" t="s">
        <v>602</v>
      </c>
      <c r="C109" s="4" t="str">
        <f t="shared" ref="C109:U109" si="105">IFERROR(__xludf.DUMMYFUNCTION("GoogleTranslate($B109, $B$2, C$2)"),"propagar la velocidad")</f>
        <v>propagar la velocidad</v>
      </c>
      <c r="D109" s="4" t="str">
        <f t="shared" si="105"/>
        <v>गति का प्रचार</v>
      </c>
      <c r="E109" s="4" t="str">
        <f t="shared" si="105"/>
        <v>نشر سرعة</v>
      </c>
      <c r="F109" s="4" t="str">
        <f t="shared" si="105"/>
        <v>propagar velocidade</v>
      </c>
      <c r="G109" s="4" t="str">
        <f t="shared" si="105"/>
        <v>গতি সঞ্চারিত</v>
      </c>
      <c r="H109" s="4" t="str">
        <f t="shared" si="105"/>
        <v>Размножаются скорость</v>
      </c>
      <c r="I109" s="4" t="str">
        <f t="shared" si="105"/>
        <v>スピードの伝播</v>
      </c>
      <c r="J109" s="4" t="str">
        <f t="shared" si="105"/>
        <v>ਦੀ ਗਤੀ ਪ੍ਰਸਾਰ</v>
      </c>
      <c r="K109" s="4" t="str">
        <f t="shared" si="105"/>
        <v>propagieren Geschwindigkeit</v>
      </c>
      <c r="L109" s="4" t="str">
        <f t="shared" si="105"/>
        <v>propagate kacepetan</v>
      </c>
      <c r="M109" s="4" t="str">
        <f t="shared" si="105"/>
        <v>传播速度</v>
      </c>
      <c r="N109" s="4" t="str">
        <f t="shared" si="105"/>
        <v>傳播速度</v>
      </c>
      <c r="O109" s="4" t="str">
        <f t="shared" si="105"/>
        <v>menyebarkan kecepatan</v>
      </c>
      <c r="P109" s="4" t="str">
        <f t="shared" si="105"/>
        <v>వేగం ప్రచారం</v>
      </c>
      <c r="Q109" s="4" t="str">
        <f t="shared" si="105"/>
        <v>tuyên truyền tốc độ</v>
      </c>
      <c r="R109" s="4" t="str">
        <f t="shared" si="105"/>
        <v>속도를 전파</v>
      </c>
      <c r="S109" s="4" t="str">
        <f t="shared" si="105"/>
        <v>propager vitesse</v>
      </c>
      <c r="T109" s="4" t="str">
        <f t="shared" si="105"/>
        <v>गती प्रसार</v>
      </c>
      <c r="U109" s="4" t="str">
        <f t="shared" si="105"/>
        <v>வேகம் கடத்தப்பட</v>
      </c>
    </row>
    <row r="110">
      <c r="A110" s="13" t="s">
        <v>603</v>
      </c>
      <c r="B110" s="23" t="s">
        <v>604</v>
      </c>
      <c r="C110" s="4" t="str">
        <f t="shared" ref="C110:U110" si="106">IFERROR(__xludf.DUMMYFUNCTION("GoogleTranslate($B110, $B$2, C$2)"),"tolerancia a los daños Base")</f>
        <v>tolerancia a los daños Base</v>
      </c>
      <c r="D110" s="4" t="str">
        <f t="shared" si="106"/>
        <v>बेस क्षति सहिष्णुता</v>
      </c>
      <c r="E110" s="4" t="str">
        <f t="shared" si="106"/>
        <v>التسامح الضرر قاعدة</v>
      </c>
      <c r="F110" s="4" t="str">
        <f t="shared" si="106"/>
        <v>tolerância base dano</v>
      </c>
      <c r="G110" s="4" t="str">
        <f t="shared" si="106"/>
        <v>বেজ ক্ষতি সহনশীলতা</v>
      </c>
      <c r="H110" s="4" t="str">
        <f t="shared" si="106"/>
        <v>Базовая устойчивость к повреждениям</v>
      </c>
      <c r="I110" s="4" t="str">
        <f t="shared" si="106"/>
        <v>ベース損傷許容</v>
      </c>
      <c r="J110" s="4" t="str">
        <f t="shared" si="106"/>
        <v>ਬੇਸ ਨੂੰ ਨੁਕਸਾਨ ਸਹਿਣਸ਼ੀਲਤਾ</v>
      </c>
      <c r="K110" s="4" t="str">
        <f t="shared" si="106"/>
        <v>Grundschadenstoleranz</v>
      </c>
      <c r="L110" s="4" t="str">
        <f t="shared" si="106"/>
        <v>toleransi karusakan Base</v>
      </c>
      <c r="M110" s="4" t="str">
        <f t="shared" si="106"/>
        <v>基地损伤容限</v>
      </c>
      <c r="N110" s="4" t="str">
        <f t="shared" si="106"/>
        <v>基地損傷容限</v>
      </c>
      <c r="O110" s="4" t="str">
        <f t="shared" si="106"/>
        <v>toleransi kerusakan dasar</v>
      </c>
      <c r="P110" s="4" t="str">
        <f t="shared" si="106"/>
        <v>బేస్ నష్టం సహనం</v>
      </c>
      <c r="Q110" s="4" t="str">
        <f t="shared" si="106"/>
        <v>khoan dung thiệt hại cơ sở</v>
      </c>
      <c r="R110" s="4" t="str">
        <f t="shared" si="106"/>
        <v>자료 손상 허용</v>
      </c>
      <c r="S110" s="4" t="str">
        <f t="shared" si="106"/>
        <v>Tolérance de dégâts de base</v>
      </c>
      <c r="T110" s="4" t="str">
        <f t="shared" si="106"/>
        <v>बेस नुकसान सहिष्णुता</v>
      </c>
      <c r="U110" s="4" t="str">
        <f t="shared" si="106"/>
        <v>பேஸ் சேதம் சகிப்புத்தன்மை</v>
      </c>
    </row>
    <row r="111">
      <c r="A111" s="13" t="s">
        <v>445</v>
      </c>
      <c r="B111" s="8" t="s">
        <v>605</v>
      </c>
      <c r="C111" s="4" t="str">
        <f t="shared" ref="C111:U111" si="107">IFERROR(__xludf.DUMMYFUNCTION("GoogleTranslate($B111, $B$2, C$2)"),"máxima salud")</f>
        <v>máxima salud</v>
      </c>
      <c r="D111" s="4" t="str">
        <f t="shared" si="107"/>
        <v>मैक्स हेल्थ</v>
      </c>
      <c r="E111" s="4" t="str">
        <f t="shared" si="107"/>
        <v>الصحة القصوى</v>
      </c>
      <c r="F111" s="4" t="str">
        <f t="shared" si="107"/>
        <v>saúde máxima</v>
      </c>
      <c r="G111" s="4" t="str">
        <f t="shared" si="107"/>
        <v>সর্বোচ্চ স্বাস্থ্য</v>
      </c>
      <c r="H111" s="4" t="str">
        <f t="shared" si="107"/>
        <v>максимальное здоровье</v>
      </c>
      <c r="I111" s="4" t="str">
        <f t="shared" si="107"/>
        <v>マックス・健康</v>
      </c>
      <c r="J111" s="4" t="str">
        <f t="shared" si="107"/>
        <v>ਮੈਕਸ ਦੀ ਸਿਹਤ</v>
      </c>
      <c r="K111" s="4" t="str">
        <f t="shared" si="107"/>
        <v>Maximale Gesundheit</v>
      </c>
      <c r="L111" s="4" t="str">
        <f t="shared" si="107"/>
        <v>kesehatan Max</v>
      </c>
      <c r="M111" s="4" t="str">
        <f t="shared" si="107"/>
        <v>最大健康</v>
      </c>
      <c r="N111" s="4" t="str">
        <f t="shared" si="107"/>
        <v>最大健康</v>
      </c>
      <c r="O111" s="4" t="str">
        <f t="shared" si="107"/>
        <v>kesehatan Max</v>
      </c>
      <c r="P111" s="4" t="str">
        <f t="shared" si="107"/>
        <v>మాక్స్ ఆరోగ్య</v>
      </c>
      <c r="Q111" s="4" t="str">
        <f t="shared" si="107"/>
        <v>tràn đầy sức khỏe</v>
      </c>
      <c r="R111" s="4" t="str">
        <f t="shared" si="107"/>
        <v>최대 건강</v>
      </c>
      <c r="S111" s="4" t="str">
        <f t="shared" si="107"/>
        <v>santé maximale</v>
      </c>
      <c r="T111" s="4" t="str">
        <f t="shared" si="107"/>
        <v>कमाल आरोग्य</v>
      </c>
      <c r="U111" s="4" t="str">
        <f t="shared" si="107"/>
        <v>மேக்ஸ் சுகாதார</v>
      </c>
    </row>
    <row r="112">
      <c r="A112" s="13" t="s">
        <v>606</v>
      </c>
      <c r="B112" s="8" t="s">
        <v>607</v>
      </c>
      <c r="C112" s="4" t="str">
        <f t="shared" ref="C112:U112" si="108">IFERROR(__xludf.DUMMYFUNCTION("GoogleTranslate($B112, $B$2, C$2)"),"propagar la salud")</f>
        <v>propagar la salud</v>
      </c>
      <c r="D112" s="4" t="str">
        <f t="shared" si="108"/>
        <v>स्वास्थ्य का प्रचार</v>
      </c>
      <c r="E112" s="4" t="str">
        <f t="shared" si="108"/>
        <v>نشر الصحية</v>
      </c>
      <c r="F112" s="4" t="str">
        <f t="shared" si="108"/>
        <v>propagar saúde</v>
      </c>
      <c r="G112" s="4" t="str">
        <f t="shared" si="108"/>
        <v>স্বাস্থ্য সঞ্চারিত</v>
      </c>
      <c r="H112" s="4" t="str">
        <f t="shared" si="108"/>
        <v>Размножаются здоровье</v>
      </c>
      <c r="I112" s="4" t="str">
        <f t="shared" si="108"/>
        <v>健康の伝播</v>
      </c>
      <c r="J112" s="4" t="str">
        <f t="shared" si="108"/>
        <v>ਦੀ ਸਿਹਤ ਦਾ ਪ੍ਰਚਾਰ</v>
      </c>
      <c r="K112" s="4" t="str">
        <f t="shared" si="108"/>
        <v>propagieren Gesundheit</v>
      </c>
      <c r="L112" s="4" t="str">
        <f t="shared" si="108"/>
        <v>propagate kesehatan</v>
      </c>
      <c r="M112" s="4" t="str">
        <f t="shared" si="108"/>
        <v>传播健康</v>
      </c>
      <c r="N112" s="4" t="str">
        <f t="shared" si="108"/>
        <v>傳播健康</v>
      </c>
      <c r="O112" s="4" t="str">
        <f t="shared" si="108"/>
        <v>menyebarkan kesehatan</v>
      </c>
      <c r="P112" s="4" t="str">
        <f t="shared" si="108"/>
        <v>ఆరోగ్య ప్రచారం</v>
      </c>
      <c r="Q112" s="4" t="str">
        <f t="shared" si="108"/>
        <v>tuyên truyền sức khỏe</v>
      </c>
      <c r="R112" s="4" t="str">
        <f t="shared" si="108"/>
        <v>건강을 전파</v>
      </c>
      <c r="S112" s="4" t="str">
        <f t="shared" si="108"/>
        <v>propager santé</v>
      </c>
      <c r="T112" s="4" t="str">
        <f t="shared" si="108"/>
        <v>आरोग्य प्रसार</v>
      </c>
      <c r="U112" s="4" t="str">
        <f t="shared" si="108"/>
        <v>சுகாதார கடத்தப்பட</v>
      </c>
    </row>
    <row r="113">
      <c r="A113" s="13" t="s">
        <v>610</v>
      </c>
      <c r="B113" s="23" t="s">
        <v>611</v>
      </c>
      <c r="C113" s="4" t="str">
        <f t="shared" ref="C113:U113" si="109">IFERROR(__xludf.DUMMYFUNCTION("GoogleTranslate($B113, $B$2, C$2)"),"Base diario tasa de curar")</f>
        <v>Base diario tasa de curar</v>
      </c>
      <c r="D113" s="4" t="str">
        <f t="shared" si="109"/>
        <v>बेस डेली चंगा दर</v>
      </c>
      <c r="E113" s="4" t="str">
        <f t="shared" si="109"/>
        <v>قاعدة اليومية شفاء معدل</v>
      </c>
      <c r="F113" s="4" t="str">
        <f t="shared" si="109"/>
        <v>Base de dados de diário curar taxa</v>
      </c>
      <c r="G113" s="4" t="str">
        <f t="shared" si="109"/>
        <v>বেজ দৈনিক আরোগ্য হার</v>
      </c>
      <c r="H113" s="4" t="str">
        <f t="shared" si="109"/>
        <v>База Daily заживают скорость</v>
      </c>
      <c r="I113" s="4" t="str">
        <f t="shared" si="109"/>
        <v>基本デイリー率を癒します</v>
      </c>
      <c r="J113" s="4" t="str">
        <f t="shared" si="109"/>
        <v>ਬੇਸ ਰੋਜ਼ਾਨਾ ਨੂੰ ਚੰਗਾ ਦੀ ਦਰ</v>
      </c>
      <c r="K113" s="4" t="str">
        <f t="shared" si="109"/>
        <v>Base Täglich Heilungsrate</v>
      </c>
      <c r="L113" s="4" t="str">
        <f t="shared" si="109"/>
        <v>Base Saben waras tingkat</v>
      </c>
      <c r="M113" s="4" t="str">
        <f t="shared" si="109"/>
        <v>基地每日治愈率</v>
      </c>
      <c r="N113" s="4" t="str">
        <f t="shared" si="109"/>
        <v>基地每日治愈率</v>
      </c>
      <c r="O113" s="4" t="str">
        <f t="shared" si="109"/>
        <v>Basis Harian menyembuhkan tingkat</v>
      </c>
      <c r="P113" s="4" t="str">
        <f t="shared" si="109"/>
        <v>బేస్ డైలీ నయం రేటు</v>
      </c>
      <c r="Q113" s="4" t="str">
        <f t="shared" si="109"/>
        <v>Cơ sở hàng ngày lành tốc độ</v>
      </c>
      <c r="R113" s="4" t="str">
        <f t="shared" si="109"/>
        <v>자료 매일 속도를 치유</v>
      </c>
      <c r="S113" s="4" t="str">
        <f t="shared" si="109"/>
        <v>Base de Daily guérir taux</v>
      </c>
      <c r="T113" s="4" t="str">
        <f t="shared" si="109"/>
        <v>बेस दैनिक दर बरे</v>
      </c>
      <c r="U113" s="4" t="str">
        <f t="shared" si="109"/>
        <v>பேஸ் டெய்லி குணமடைய விகிதம்</v>
      </c>
    </row>
    <row r="114">
      <c r="A114" s="13" t="s">
        <v>612</v>
      </c>
      <c r="B114" s="8" t="s">
        <v>613</v>
      </c>
      <c r="C114" s="4" t="str">
        <f t="shared" ref="C114:U114" si="110">IFERROR(__xludf.DUMMYFUNCTION("GoogleTranslate($B114, $B$2, C$2)"),"tasa diaria curar")</f>
        <v>tasa diaria curar</v>
      </c>
      <c r="D114" s="4" t="str">
        <f t="shared" si="110"/>
        <v>डेली चंगा दर</v>
      </c>
      <c r="E114" s="4" t="str">
        <f t="shared" si="110"/>
        <v>معدل شفاء اليومي</v>
      </c>
      <c r="F114" s="4" t="str">
        <f t="shared" si="110"/>
        <v>taxa de curar diária</v>
      </c>
      <c r="G114" s="4" t="str">
        <f t="shared" si="110"/>
        <v>দৈনিক আরোগ্য হার</v>
      </c>
      <c r="H114" s="4" t="str">
        <f t="shared" si="110"/>
        <v>Суточная норма заживают</v>
      </c>
      <c r="I114" s="4" t="str">
        <f t="shared" si="110"/>
        <v>デイリー率を癒します</v>
      </c>
      <c r="J114" s="4" t="str">
        <f t="shared" si="110"/>
        <v>ਰੋਜ਼ਾਨਾ ਨੂੰ ਚੰਗਾ ਦੀ ਦਰ</v>
      </c>
      <c r="K114" s="4" t="str">
        <f t="shared" si="110"/>
        <v>Täglich Heilungsrate</v>
      </c>
      <c r="L114" s="4" t="str">
        <f t="shared" si="110"/>
        <v>Saben waras tingkat</v>
      </c>
      <c r="M114" s="4" t="str">
        <f t="shared" si="110"/>
        <v>每日治愈率</v>
      </c>
      <c r="N114" s="4" t="str">
        <f t="shared" si="110"/>
        <v>每日治愈率</v>
      </c>
      <c r="O114" s="4" t="str">
        <f t="shared" si="110"/>
        <v>Harian menyembuhkan tingkat</v>
      </c>
      <c r="P114" s="4" t="str">
        <f t="shared" si="110"/>
        <v>డైలీ నయం రేటు</v>
      </c>
      <c r="Q114" s="4" t="str">
        <f t="shared" si="110"/>
        <v>tỷ lệ chữa lành hàng ngày</v>
      </c>
      <c r="R114" s="4" t="str">
        <f t="shared" si="110"/>
        <v>매일 치유 속도</v>
      </c>
      <c r="S114" s="4" t="str">
        <f t="shared" si="110"/>
        <v>taux de guérir tous les jours</v>
      </c>
      <c r="T114" s="4" t="str">
        <f t="shared" si="110"/>
        <v>दैनिक बरे दर</v>
      </c>
      <c r="U114" s="4" t="str">
        <f t="shared" si="110"/>
        <v>டெய்லி குணமடைய விகிதம்</v>
      </c>
    </row>
    <row r="115">
      <c r="A115" s="13" t="s">
        <v>614</v>
      </c>
      <c r="B115" s="8" t="s">
        <v>615</v>
      </c>
      <c r="C115" s="4" t="str">
        <f t="shared" ref="C115:U115" si="111">IFERROR(__xludf.DUMMYFUNCTION("GoogleTranslate($B115, $B$2, C$2)"),"Propagar diaria curar tasa")</f>
        <v>Propagar diaria curar tasa</v>
      </c>
      <c r="D115" s="4" t="str">
        <f t="shared" si="111"/>
        <v>दैनिक प्रचार चंगा दर</v>
      </c>
      <c r="E115" s="4" t="str">
        <f t="shared" si="111"/>
        <v>نشر يوميا معدل شفاء</v>
      </c>
      <c r="F115" s="4" t="str">
        <f t="shared" si="111"/>
        <v>Propagar diária curar taxa</v>
      </c>
      <c r="G115" s="4" t="str">
        <f t="shared" si="111"/>
        <v>দৈনন্দিন সঞ্চারিত আরোগ্য হার</v>
      </c>
      <c r="H115" s="4" t="str">
        <f t="shared" si="111"/>
        <v>Размножаются ежедневно скорость заживают</v>
      </c>
      <c r="I115" s="4" t="str">
        <f t="shared" si="111"/>
        <v>毎日伝播する率を癒します</v>
      </c>
      <c r="J115" s="4" t="str">
        <f t="shared" si="111"/>
        <v>ਰੋਜ਼ਾਨਾ ਪ੍ਰਸਾਰ ਨੂੰ ਚੰਗਾ ਦੀ ਦਰ</v>
      </c>
      <c r="K115" s="4" t="str">
        <f t="shared" si="111"/>
        <v>Propagieren täglich Heilungsrate</v>
      </c>
      <c r="L115" s="4" t="str">
        <f t="shared" si="111"/>
        <v>Propagate dina waras tingkat</v>
      </c>
      <c r="M115" s="4" t="str">
        <f t="shared" si="111"/>
        <v>每天传播治愈率</v>
      </c>
      <c r="N115" s="4" t="str">
        <f t="shared" si="111"/>
        <v>每天傳播治愈率</v>
      </c>
      <c r="O115" s="4" t="str">
        <f t="shared" si="111"/>
        <v>Menyebarkan harian menyembuhkan tingkat</v>
      </c>
      <c r="P115" s="4" t="str">
        <f t="shared" si="111"/>
        <v>రోజువారీ ప్రచారం రేటు నయం</v>
      </c>
      <c r="Q115" s="4" t="str">
        <f t="shared" si="111"/>
        <v>Tuyên truyền hàng ngày tỷ lệ chữa lành</v>
      </c>
      <c r="R115" s="4" t="str">
        <f t="shared" si="111"/>
        <v>속도를 치유 매일 전파</v>
      </c>
      <c r="S115" s="4" t="str">
        <f t="shared" si="111"/>
        <v>Propager guérir tous les jours taux</v>
      </c>
      <c r="T115" s="4" t="str">
        <f t="shared" si="111"/>
        <v>दररोज प्रसार दर बरे</v>
      </c>
      <c r="U115" s="4" t="str">
        <f t="shared" si="111"/>
        <v>குணமடைய விகிதம் தினசரி கடத்தப்பட</v>
      </c>
    </row>
    <row r="116">
      <c r="A116" s="13" t="s">
        <v>616</v>
      </c>
      <c r="B116" s="23" t="s">
        <v>617</v>
      </c>
      <c r="C116" s="4" t="str">
        <f t="shared" ref="C116:U116" si="112">IFERROR(__xludf.DUMMYFUNCTION("GoogleTranslate($B116, $B$2, C$2)"),"defensa brutos de base")</f>
        <v>defensa brutos de base</v>
      </c>
      <c r="D116" s="4" t="str">
        <f t="shared" si="112"/>
        <v>बेस कच्चे रक्षा</v>
      </c>
      <c r="E116" s="4" t="str">
        <f t="shared" si="112"/>
        <v>الدفاع الخام قاعدة</v>
      </c>
      <c r="F116" s="4" t="str">
        <f t="shared" si="112"/>
        <v>defesa Raw base de</v>
      </c>
      <c r="G116" s="4" t="str">
        <f t="shared" si="112"/>
        <v>বেজ কাঁচা প্রতিরক্ষা</v>
      </c>
      <c r="H116" s="4" t="str">
        <f t="shared" si="112"/>
        <v>База Сырых обороны</v>
      </c>
      <c r="I116" s="4" t="str">
        <f t="shared" si="112"/>
        <v>ベース生の防衛</v>
      </c>
      <c r="J116" s="4" t="str">
        <f t="shared" si="112"/>
        <v>ਬੇਸ ਰਾਅ ਰੱਖਿਆ</v>
      </c>
      <c r="K116" s="4" t="str">
        <f t="shared" si="112"/>
        <v>Basis Raw Verteidigung</v>
      </c>
      <c r="L116" s="4" t="str">
        <f t="shared" si="112"/>
        <v>nimbali Raw Base</v>
      </c>
      <c r="M116" s="4" t="str">
        <f t="shared" si="112"/>
        <v>基地原国防</v>
      </c>
      <c r="N116" s="4" t="str">
        <f t="shared" si="112"/>
        <v>基地原國防</v>
      </c>
      <c r="O116" s="4" t="str">
        <f t="shared" si="112"/>
        <v>pertahanan baku dasar</v>
      </c>
      <c r="P116" s="4" t="str">
        <f t="shared" si="112"/>
        <v>బేస్ రా రక్షణ</v>
      </c>
      <c r="Q116" s="4" t="str">
        <f t="shared" si="112"/>
        <v>quốc phòng Raw cơ sở</v>
      </c>
      <c r="R116" s="4" t="str">
        <f t="shared" si="112"/>
        <v>자료 원시 방어</v>
      </c>
      <c r="S116" s="4" t="str">
        <f t="shared" si="112"/>
        <v>Base de défense Raw</v>
      </c>
      <c r="T116" s="4" t="str">
        <f t="shared" si="112"/>
        <v>बेस कच्चा संरक्षण</v>
      </c>
      <c r="U116" s="4" t="str">
        <f t="shared" si="112"/>
        <v>பேஸ் ரா பாதுகாப்பு</v>
      </c>
    </row>
    <row r="117">
      <c r="A117" s="13" t="s">
        <v>618</v>
      </c>
      <c r="B117" s="8" t="s">
        <v>619</v>
      </c>
      <c r="C117" s="4" t="str">
        <f t="shared" ref="C117:U117" si="113">IFERROR(__xludf.DUMMYFUNCTION("GoogleTranslate($B117, $B$2, C$2)"),"defensa prima")</f>
        <v>defensa prima</v>
      </c>
      <c r="D117" s="4" t="str">
        <f t="shared" si="113"/>
        <v>कच्चे रक्षा</v>
      </c>
      <c r="E117" s="4" t="str">
        <f t="shared" si="113"/>
        <v>الدفاع الخام</v>
      </c>
      <c r="F117" s="4" t="str">
        <f t="shared" si="113"/>
        <v>defesa Raw</v>
      </c>
      <c r="G117" s="4" t="str">
        <f t="shared" si="113"/>
        <v>কাঁচা প্রতিরক্ষা</v>
      </c>
      <c r="H117" s="4" t="str">
        <f t="shared" si="113"/>
        <v>Сырая оборона</v>
      </c>
      <c r="I117" s="4" t="str">
        <f t="shared" si="113"/>
        <v>生の防衛</v>
      </c>
      <c r="J117" s="4" t="str">
        <f t="shared" si="113"/>
        <v>ਰਾਅ ਰੱਖਿਆ</v>
      </c>
      <c r="K117" s="4" t="str">
        <f t="shared" si="113"/>
        <v>Raw Verteidigung</v>
      </c>
      <c r="L117" s="4" t="str">
        <f t="shared" si="113"/>
        <v>nimbali raw</v>
      </c>
      <c r="M117" s="4" t="str">
        <f t="shared" si="113"/>
        <v>原国防</v>
      </c>
      <c r="N117" s="4" t="str">
        <f t="shared" si="113"/>
        <v>原國防</v>
      </c>
      <c r="O117" s="4" t="str">
        <f t="shared" si="113"/>
        <v>pertahanan baku</v>
      </c>
      <c r="P117" s="4" t="str">
        <f t="shared" si="113"/>
        <v>రా రక్షణ</v>
      </c>
      <c r="Q117" s="4" t="str">
        <f t="shared" si="113"/>
        <v>vệ thô</v>
      </c>
      <c r="R117" s="4" t="str">
        <f t="shared" si="113"/>
        <v>원시 방어</v>
      </c>
      <c r="S117" s="4" t="str">
        <f t="shared" si="113"/>
        <v>Raw défense</v>
      </c>
      <c r="T117" s="4" t="str">
        <f t="shared" si="113"/>
        <v>कच्चा संरक्षण</v>
      </c>
      <c r="U117" s="4" t="str">
        <f t="shared" si="113"/>
        <v>ரா பாதுகாப்பு</v>
      </c>
    </row>
    <row r="118">
      <c r="A118" s="13" t="s">
        <v>620</v>
      </c>
      <c r="B118" s="8" t="s">
        <v>621</v>
      </c>
      <c r="C118" s="4" t="str">
        <f t="shared" ref="C118:U118" si="114">IFERROR(__xludf.DUMMYFUNCTION("GoogleTranslate($B118, $B$2, C$2)"),"Propagar defensa prima")</f>
        <v>Propagar defensa prima</v>
      </c>
      <c r="D118" s="4" t="str">
        <f t="shared" si="114"/>
        <v>कच्चे रक्षा का प्रचार</v>
      </c>
      <c r="E118" s="4" t="str">
        <f t="shared" si="114"/>
        <v>نشر الدفاع الخام</v>
      </c>
      <c r="F118" s="4" t="str">
        <f t="shared" si="114"/>
        <v>Propagar defesa crua</v>
      </c>
      <c r="G118" s="4" t="str">
        <f t="shared" si="114"/>
        <v>কাঁচা প্রতিরক্ষা সঞ্চারিত</v>
      </c>
      <c r="H118" s="4" t="str">
        <f t="shared" si="114"/>
        <v>Размножаются сырец обороны</v>
      </c>
      <c r="I118" s="4" t="str">
        <f t="shared" si="114"/>
        <v>生の防衛の伝播</v>
      </c>
      <c r="J118" s="4" t="str">
        <f t="shared" si="114"/>
        <v>ਕੱਚਾ ਰੱਖਿਆ ਪ੍ਰਸਾਰ</v>
      </c>
      <c r="K118" s="4" t="str">
        <f t="shared" si="114"/>
        <v>Propagieren roh Verteidigung</v>
      </c>
      <c r="L118" s="4" t="str">
        <f t="shared" si="114"/>
        <v>Propagate nimbali mentahan</v>
      </c>
      <c r="M118" s="4" t="str">
        <f t="shared" si="114"/>
        <v>传播原始防御</v>
      </c>
      <c r="N118" s="4" t="str">
        <f t="shared" si="114"/>
        <v>傳播原始防禦</v>
      </c>
      <c r="O118" s="4" t="str">
        <f t="shared" si="114"/>
        <v>Menyebarkan pertahanan baku</v>
      </c>
      <c r="P118" s="4" t="str">
        <f t="shared" si="114"/>
        <v>ముడి రక్షణ ప్రచారం</v>
      </c>
      <c r="Q118" s="4" t="str">
        <f t="shared" si="114"/>
        <v>Tuyên truyền bảo vệ thô</v>
      </c>
      <c r="R118" s="4" t="str">
        <f t="shared" si="114"/>
        <v>원시 방어를 전파</v>
      </c>
      <c r="S118" s="4" t="str">
        <f t="shared" si="114"/>
        <v>Propager défense brute</v>
      </c>
      <c r="T118" s="4" t="str">
        <f t="shared" si="114"/>
        <v>कच्चा संरक्षण प्रसार</v>
      </c>
      <c r="U118" s="4" t="str">
        <f t="shared" si="114"/>
        <v>மூல பாதுகாப்பு கடத்தப்பட</v>
      </c>
    </row>
    <row r="119">
      <c r="A119" s="13" t="s">
        <v>622</v>
      </c>
      <c r="B119" s="23" t="s">
        <v>623</v>
      </c>
      <c r="C119" s="4" t="str">
        <f t="shared" ref="C119:U119" si="115">IFERROR(__xludf.DUMMYFUNCTION("GoogleTranslate($B119, $B$2, C$2)"),"inconsciente umbral de base")</f>
        <v>inconsciente umbral de base</v>
      </c>
      <c r="D119" s="4" t="str">
        <f t="shared" si="115"/>
        <v>बेस बेहोश सीमा</v>
      </c>
      <c r="E119" s="4" t="str">
        <f t="shared" si="115"/>
        <v>عتبة اللاوعي الأساس</v>
      </c>
      <c r="F119" s="4" t="str">
        <f t="shared" si="115"/>
        <v>Base de Dados de limiar inconsciente</v>
      </c>
      <c r="G119" s="4" t="str">
        <f t="shared" si="115"/>
        <v>বেজ অজ্ঞান থ্রেশহোল্ড</v>
      </c>
      <c r="H119" s="4" t="str">
        <f t="shared" si="115"/>
        <v>База бессознательного порога</v>
      </c>
      <c r="I119" s="4" t="str">
        <f t="shared" si="115"/>
        <v>ベース無意識のしきい値</v>
      </c>
      <c r="J119" s="4" t="str">
        <f t="shared" si="115"/>
        <v>ਬੇਸ ਬੇਹੋਸ਼ ਥਰੈਸ਼ਹੋਲਡ</v>
      </c>
      <c r="K119" s="4" t="str">
        <f t="shared" si="115"/>
        <v>Base bewusstlos Schwelle</v>
      </c>
      <c r="L119" s="4" t="str">
        <f t="shared" si="115"/>
        <v>batesan semaput Base</v>
      </c>
      <c r="M119" s="4" t="str">
        <f t="shared" si="115"/>
        <v>基地无意识门槛</v>
      </c>
      <c r="N119" s="4" t="str">
        <f t="shared" si="115"/>
        <v>基地無意識門檻</v>
      </c>
      <c r="O119" s="4" t="str">
        <f t="shared" si="115"/>
        <v>ambang sadar basis</v>
      </c>
      <c r="P119" s="4" t="str">
        <f t="shared" si="115"/>
        <v>బేస్ అపస్మారక ప్రవేశ</v>
      </c>
      <c r="Q119" s="4" t="str">
        <f t="shared" si="115"/>
        <v>ngưỡng vô thức cơ sở</v>
      </c>
      <c r="R119" s="4" t="str">
        <f t="shared" si="115"/>
        <v>자료 의식이 임계 값</v>
      </c>
      <c r="S119" s="4" t="str">
        <f t="shared" si="115"/>
        <v>Base de seuil inconscient</v>
      </c>
      <c r="T119" s="4" t="str">
        <f t="shared" si="115"/>
        <v>बेस बेशुद्ध आरंभ</v>
      </c>
      <c r="U119" s="4" t="str">
        <f t="shared" si="115"/>
        <v>பேஸ் சுயநினைவற்ற தொடக்கநிலை</v>
      </c>
    </row>
    <row r="120">
      <c r="A120" s="13" t="s">
        <v>624</v>
      </c>
      <c r="B120" s="8" t="s">
        <v>625</v>
      </c>
      <c r="C120" s="4" t="str">
        <f t="shared" ref="C120:U120" si="116">IFERROR(__xludf.DUMMYFUNCTION("GoogleTranslate($B120, $B$2, C$2)"),"umbral inconsciente")</f>
        <v>umbral inconsciente</v>
      </c>
      <c r="D120" s="4" t="str">
        <f t="shared" si="116"/>
        <v>बेहोश सीमा</v>
      </c>
      <c r="E120" s="4" t="str">
        <f t="shared" si="116"/>
        <v>عتبة اللاوعي</v>
      </c>
      <c r="F120" s="4" t="str">
        <f t="shared" si="116"/>
        <v>limiar inconsciente</v>
      </c>
      <c r="G120" s="4" t="str">
        <f t="shared" si="116"/>
        <v>অবচেতন থ্রেশহোল্ড</v>
      </c>
      <c r="H120" s="4" t="str">
        <f t="shared" si="116"/>
        <v>Бессознательное порог</v>
      </c>
      <c r="I120" s="4" t="str">
        <f t="shared" si="116"/>
        <v>無意識のしきい値</v>
      </c>
      <c r="J120" s="4" t="str">
        <f t="shared" si="116"/>
        <v>ਬੇਹੋਸ਼ ਥਰੈਸ਼ਹੋਲਡ</v>
      </c>
      <c r="K120" s="4" t="str">
        <f t="shared" si="116"/>
        <v>bewusstlos Schwelle</v>
      </c>
      <c r="L120" s="4" t="str">
        <f t="shared" si="116"/>
        <v>batesan semaput</v>
      </c>
      <c r="M120" s="4" t="str">
        <f t="shared" si="116"/>
        <v>无意识门槛</v>
      </c>
      <c r="N120" s="4" t="str">
        <f t="shared" si="116"/>
        <v>無意識門檻</v>
      </c>
      <c r="O120" s="4" t="str">
        <f t="shared" si="116"/>
        <v>ambang sadar</v>
      </c>
      <c r="P120" s="4" t="str">
        <f t="shared" si="116"/>
        <v>అన్కాన్షియస్ ప్రవేశ</v>
      </c>
      <c r="Q120" s="4" t="str">
        <f t="shared" si="116"/>
        <v>ngưỡng bất tỉnh</v>
      </c>
      <c r="R120" s="4" t="str">
        <f t="shared" si="116"/>
        <v>무의식 임계 값</v>
      </c>
      <c r="S120" s="4" t="str">
        <f t="shared" si="116"/>
        <v>inconscient seuil</v>
      </c>
      <c r="T120" s="4" t="str">
        <f t="shared" si="116"/>
        <v>बेशुद्ध आरंभ</v>
      </c>
      <c r="U120" s="4" t="str">
        <f t="shared" si="116"/>
        <v>சுயநினைவிழுந்த தொடக்கநிலை</v>
      </c>
    </row>
    <row r="121">
      <c r="A121" s="13" t="s">
        <v>626</v>
      </c>
      <c r="B121" s="8" t="s">
        <v>627</v>
      </c>
      <c r="C121" s="4" t="str">
        <f t="shared" ref="C121:U121" si="117">IFERROR(__xludf.DUMMYFUNCTION("GoogleTranslate($B121, $B$2, C$2)"),"Personaje cae inconsciente si la salud cae beneith este valor")</f>
        <v>Personaje cae inconsciente si la salud cae beneith este valor</v>
      </c>
      <c r="D121" s="4" t="str">
        <f t="shared" si="117"/>
        <v>चरित्र बेहोश हो जाता है, तो स्वास्थ्य यह मान beneith गिर जाता है</v>
      </c>
      <c r="E121" s="4" t="str">
        <f t="shared" si="117"/>
        <v>الطابع يسقط فاقدا للوعي إذا انخفضت الصحة beneith هذه القيمة</v>
      </c>
      <c r="F121" s="4" t="str">
        <f t="shared" si="117"/>
        <v>Personagem cai inconsciente se a saúde cai beneith este valor</v>
      </c>
      <c r="G121" s="4" t="str">
        <f t="shared" si="117"/>
        <v>ক্যারেক্টার অজ্ঞান পড়ে যদি স্বাস্থ্য এই মান beneith পড়ে</v>
      </c>
      <c r="H121" s="4" t="str">
        <f t="shared" si="117"/>
        <v>Характер падает без сознания, если здоровье падает beneith этого значения</v>
      </c>
      <c r="I121" s="4" t="str">
        <f t="shared" si="117"/>
        <v>健康は、この値beneith低下した場合の文字が無意識落ちます</v>
      </c>
      <c r="J121" s="4" t="str">
        <f t="shared" si="117"/>
        <v>ਅੱਖਰ ਬੇਹੋਸ਼ ਡਿੱਗ ਜੇ ਤੁਹਾਡੀ ਸਿਹਤ ਇਸ ਦਾ ਮੁੱਲ beneith ਡਿੱਗਦਾ</v>
      </c>
      <c r="K121" s="4" t="str">
        <f t="shared" si="117"/>
        <v>Charakter fällt in Ohnmacht, wenn Gesundheit beneith diesen Wert fällt</v>
      </c>
      <c r="L121" s="4" t="str">
        <f t="shared" si="117"/>
        <v>Karakter tumiba semaput yen kesehatan tumiba beneith Nilai iki</v>
      </c>
      <c r="M121" s="4" t="str">
        <f t="shared" si="117"/>
        <v>人物陷入昏迷，如果健康落在beneith这个值</v>
      </c>
      <c r="N121" s="4" t="str">
        <f t="shared" si="117"/>
        <v>人物陷入昏迷，如果健康落在beneith這個值</v>
      </c>
      <c r="O121" s="4" t="str">
        <f t="shared" si="117"/>
        <v>Karakter jatuh pingsan jika kesehatan jatuh beneith nilai ini</v>
      </c>
      <c r="P121" s="4" t="str">
        <f t="shared" si="117"/>
        <v>ఆరోగ్య ఈ విలువ beneith పడిపోతే అక్షర స్పృహ కోల్పోతాడు</v>
      </c>
      <c r="Q121" s="4" t="str">
        <f t="shared" si="117"/>
        <v>Nhân vật té ngã bất tỉnh nếu sức khỏe rơi beneith giá trị này</v>
      </c>
      <c r="R121" s="4" t="str">
        <f t="shared" si="117"/>
        <v>건강이 값 beneith 떨어지면 문자는 의식이 떨어진다</v>
      </c>
      <c r="S121" s="4" t="str">
        <f t="shared" si="117"/>
        <v>Personnage tombe inconscient si la santé tombe beneith cette valeur</v>
      </c>
      <c r="T121" s="4" t="str">
        <f t="shared" si="117"/>
        <v>आरोग्य हे मूल्य beneith पडले, तर अक्षर बेशुद्ध पडतो</v>
      </c>
      <c r="U121" s="4" t="str">
        <f t="shared" si="117"/>
        <v>சுகாதார இந்த மதிப்பு beneith வீழும் எனில் எழுத்து மயக்கமடைந்துவிடுவான்</v>
      </c>
    </row>
    <row r="122">
      <c r="A122" s="13" t="s">
        <v>628</v>
      </c>
      <c r="B122" s="8" t="s">
        <v>629</v>
      </c>
      <c r="C122" s="4" t="str">
        <f t="shared" ref="C122:U122" si="118">IFERROR(__xludf.DUMMYFUNCTION("GoogleTranslate($B122, $B$2, C$2)"),"Propagar umbral inconsciente")</f>
        <v>Propagar umbral inconsciente</v>
      </c>
      <c r="D122" s="4" t="str">
        <f t="shared" si="118"/>
        <v>बेहोश सीमा का प्रचार</v>
      </c>
      <c r="E122" s="4" t="str">
        <f t="shared" si="118"/>
        <v>نشر عتبة اللاوعي</v>
      </c>
      <c r="F122" s="4" t="str">
        <f t="shared" si="118"/>
        <v>Propagar limiar inconsciente</v>
      </c>
      <c r="G122" s="4" t="str">
        <f t="shared" si="118"/>
        <v>অজ্ঞান থ্রেশহোল্ড সঞ্চারিত</v>
      </c>
      <c r="H122" s="4" t="str">
        <f t="shared" si="118"/>
        <v>Размножается бессознательный порог</v>
      </c>
      <c r="I122" s="4" t="str">
        <f t="shared" si="118"/>
        <v>無意識のしきい値を伝播します</v>
      </c>
      <c r="J122" s="4" t="str">
        <f t="shared" si="118"/>
        <v>ਬੇਹੋਸ਼ ਥਰੈਸ਼ਹੋਲਡ ਪ੍ਰਸਾਰ</v>
      </c>
      <c r="K122" s="4" t="str">
        <f t="shared" si="118"/>
        <v>Propagieren unbewusste Schwelle</v>
      </c>
      <c r="L122" s="4" t="str">
        <f t="shared" si="118"/>
        <v>Propagate batesan semaput</v>
      </c>
      <c r="M122" s="4" t="str">
        <f t="shared" si="118"/>
        <v>无意识传播门槛</v>
      </c>
      <c r="N122" s="4" t="str">
        <f t="shared" si="118"/>
        <v>無意識傳播門檻</v>
      </c>
      <c r="O122" s="4" t="str">
        <f t="shared" si="118"/>
        <v>Menyebarkan ambang sadar</v>
      </c>
      <c r="P122" s="4" t="str">
        <f t="shared" si="118"/>
        <v>అపస్మారక ప్రవేశ ప్రచారం</v>
      </c>
      <c r="Q122" s="4" t="str">
        <f t="shared" si="118"/>
        <v>Tuyên truyền ngưỡng bất tỉnh</v>
      </c>
      <c r="R122" s="4" t="str">
        <f t="shared" si="118"/>
        <v>의식이 임계 값을 전파</v>
      </c>
      <c r="S122" s="4" t="str">
        <f t="shared" si="118"/>
        <v>Propager seuil inconscient</v>
      </c>
      <c r="T122" s="4" t="str">
        <f t="shared" si="118"/>
        <v>बेशुद्ध आरंभ प्रसार</v>
      </c>
      <c r="U122" s="4" t="str">
        <f t="shared" si="118"/>
        <v>நினைவிழந்த வாசலில் கடத்தப்பட</v>
      </c>
    </row>
    <row r="123">
      <c r="A123" s="13" t="s">
        <v>630</v>
      </c>
      <c r="B123" s="23" t="s">
        <v>631</v>
      </c>
      <c r="C123" s="4" t="str">
        <f t="shared" ref="C123:U123" si="119">IFERROR(__xludf.DUMMYFUNCTION("GoogleTranslate($B123, $B$2, C$2)"),"umbral de la muerte Base")</f>
        <v>umbral de la muerte Base</v>
      </c>
      <c r="D123" s="4" t="str">
        <f t="shared" si="119"/>
        <v>बेस मौत सीमा</v>
      </c>
      <c r="E123" s="4" t="str">
        <f t="shared" si="119"/>
        <v>عتبة الموت الأساس</v>
      </c>
      <c r="F123" s="4" t="str">
        <f t="shared" si="119"/>
        <v>limiar da morte de base</v>
      </c>
      <c r="G123" s="4" t="str">
        <f t="shared" si="119"/>
        <v>বেজ মৃত্যুর থ্রেশহোল্ড</v>
      </c>
      <c r="H123" s="4" t="str">
        <f t="shared" si="119"/>
        <v>Порог базовой смерти</v>
      </c>
      <c r="I123" s="4" t="str">
        <f t="shared" si="119"/>
        <v>ベース死しきい値</v>
      </c>
      <c r="J123" s="4" t="str">
        <f t="shared" si="119"/>
        <v>ਬੇਸ ਮੌਤ ਥਰੈਸ਼ਹੋਲਡ</v>
      </c>
      <c r="K123" s="4" t="str">
        <f t="shared" si="119"/>
        <v>Basis Tod Schwelle</v>
      </c>
      <c r="L123" s="4" t="str">
        <f t="shared" si="119"/>
        <v>batesan pati Base</v>
      </c>
      <c r="M123" s="4" t="str">
        <f t="shared" si="119"/>
        <v>基地死亡门槛</v>
      </c>
      <c r="N123" s="4" t="str">
        <f t="shared" si="119"/>
        <v>基地死亡門檻</v>
      </c>
      <c r="O123" s="4" t="str">
        <f t="shared" si="119"/>
        <v>ambang kematian basis</v>
      </c>
      <c r="P123" s="4" t="str">
        <f t="shared" si="119"/>
        <v>బేస్ మరణం ప్రవేశ</v>
      </c>
      <c r="Q123" s="4" t="str">
        <f t="shared" si="119"/>
        <v>ngưỡng chết cơ sở</v>
      </c>
      <c r="R123" s="4" t="str">
        <f t="shared" si="119"/>
        <v>자료 죽음의 문턱</v>
      </c>
      <c r="S123" s="4" t="str">
        <f t="shared" si="119"/>
        <v>seuil de la mort de base</v>
      </c>
      <c r="T123" s="4" t="str">
        <f t="shared" si="119"/>
        <v>बेस मृत्यू आरंभ</v>
      </c>
      <c r="U123" s="4" t="str">
        <f t="shared" si="119"/>
        <v>பேஸ் மரணம் தொடக்கநிலை</v>
      </c>
    </row>
    <row r="124">
      <c r="A124" s="13" t="s">
        <v>632</v>
      </c>
      <c r="B124" s="8" t="s">
        <v>633</v>
      </c>
      <c r="C124" s="4" t="str">
        <f t="shared" ref="C124:U124" si="120">IFERROR(__xludf.DUMMYFUNCTION("GoogleTranslate($B124, $B$2, C$2)"),"umbral de la muerte")</f>
        <v>umbral de la muerte</v>
      </c>
      <c r="D124" s="4" t="str">
        <f t="shared" si="120"/>
        <v>मौत सीमा</v>
      </c>
      <c r="E124" s="4" t="str">
        <f t="shared" si="120"/>
        <v>عتبة الموت</v>
      </c>
      <c r="F124" s="4" t="str">
        <f t="shared" si="120"/>
        <v>limiar de morte</v>
      </c>
      <c r="G124" s="4" t="str">
        <f t="shared" si="120"/>
        <v>ডেথ থ্রেশহোল্ড</v>
      </c>
      <c r="H124" s="4" t="str">
        <f t="shared" si="120"/>
        <v>порог смерти</v>
      </c>
      <c r="I124" s="4" t="str">
        <f t="shared" si="120"/>
        <v>死のしきい値</v>
      </c>
      <c r="J124" s="4" t="str">
        <f t="shared" si="120"/>
        <v>ਮੌਤ ਥਰੈਸ਼ਹੋਲਡ</v>
      </c>
      <c r="K124" s="4" t="str">
        <f t="shared" si="120"/>
        <v>Todesschwelle</v>
      </c>
      <c r="L124" s="4" t="str">
        <f t="shared" si="120"/>
        <v>batesan pati</v>
      </c>
      <c r="M124" s="4" t="str">
        <f t="shared" si="120"/>
        <v>死亡门槛</v>
      </c>
      <c r="N124" s="4" t="str">
        <f t="shared" si="120"/>
        <v>死亡門檻</v>
      </c>
      <c r="O124" s="4" t="str">
        <f t="shared" si="120"/>
        <v>ambang kematian</v>
      </c>
      <c r="P124" s="4" t="str">
        <f t="shared" si="120"/>
        <v>డెత్ ప్రవేశ</v>
      </c>
      <c r="Q124" s="4" t="str">
        <f t="shared" si="120"/>
        <v>ngưỡng chết</v>
      </c>
      <c r="R124" s="4" t="str">
        <f t="shared" si="120"/>
        <v>죽음의 문턱</v>
      </c>
      <c r="S124" s="4" t="str">
        <f t="shared" si="120"/>
        <v>seuil de la mort</v>
      </c>
      <c r="T124" s="4" t="str">
        <f t="shared" si="120"/>
        <v>मृत्यू आरंभ</v>
      </c>
      <c r="U124" s="4" t="str">
        <f t="shared" si="120"/>
        <v>இறப்பு தொடக்கநிலை</v>
      </c>
    </row>
    <row r="125">
      <c r="A125" s="13" t="s">
        <v>634</v>
      </c>
      <c r="B125" s="8" t="s">
        <v>635</v>
      </c>
      <c r="C125" s="4" t="str">
        <f t="shared" ref="C125:U125" si="121">IFERROR(__xludf.DUMMYFUNCTION("GoogleTranslate($B125, $B$2, C$2)"),"El personaje está muerto si la salud cae beneith este valor")</f>
        <v>El personaje está muerto si la salud cae beneith este valor</v>
      </c>
      <c r="D125" s="4" t="str">
        <f t="shared" si="121"/>
        <v>चरित्र मर चुका है अगर स्वास्थ्य यह मान beneith गिर जाता है</v>
      </c>
      <c r="E125" s="4" t="str">
        <f t="shared" si="121"/>
        <v>الحرف هو ميت إذا انخفضت صحة beneith هذه القيمة</v>
      </c>
      <c r="F125" s="4" t="str">
        <f t="shared" si="121"/>
        <v>O personagem é morto, se a saúde cai beneith este valor</v>
      </c>
      <c r="G125" s="4" t="str">
        <f t="shared" si="121"/>
        <v>চরিত্র মৃত হলে স্বাস্থ্য এই মান beneith পড়ে</v>
      </c>
      <c r="H125" s="4" t="str">
        <f t="shared" si="121"/>
        <v>Персонаж мертв, если здоровье падает beneith этого значения</v>
      </c>
      <c r="I125" s="4" t="str">
        <f t="shared" si="121"/>
        <v>健康は、この値beneith低下した場合の文字が死んでいます</v>
      </c>
      <c r="J125" s="4" t="str">
        <f t="shared" si="121"/>
        <v>ਅੱਖਰ ਮਰ ਗਿਆ ਹੈ, ਜੇਕਰ ਸਿਹਤ ਦਾ ਇਹ ਮੁੱਲ beneith ਡਿੱਗਦਾ</v>
      </c>
      <c r="K125" s="4" t="str">
        <f t="shared" si="121"/>
        <v>Der Charakter ist tot, wenn die Gesundheit beneith diesen Wert fällt</v>
      </c>
      <c r="L125" s="4" t="str">
        <f t="shared" si="121"/>
        <v>karakter iku mati yen kesehatan tumiba beneith Nilai iki</v>
      </c>
      <c r="M125" s="4" t="str">
        <f t="shared" si="121"/>
        <v>字符是死的，如果落在健康这个beneith值</v>
      </c>
      <c r="N125" s="4" t="str">
        <f t="shared" si="121"/>
        <v>字符是死的，如果落在健康這個beneith值</v>
      </c>
      <c r="O125" s="4" t="str">
        <f t="shared" si="121"/>
        <v>karakter mati jika kesehatan jatuh beneith nilai ini</v>
      </c>
      <c r="P125" s="4" t="str">
        <f t="shared" si="121"/>
        <v>ఆరోగ్య ఈ విలువ beneith పడిపోతే పాత్ర మరణించాడా</v>
      </c>
      <c r="Q125" s="4" t="str">
        <f t="shared" si="121"/>
        <v>Các nhân vật đã chết nếu sức khỏe rơi beneith giá trị này</v>
      </c>
      <c r="R125" s="4" t="str">
        <f t="shared" si="121"/>
        <v>건강이 값 beneith 떨어지면 캐릭터는 죽은</v>
      </c>
      <c r="S125" s="4" t="str">
        <f t="shared" si="121"/>
        <v>Le personnage est mort si la santé tombe beneith cette valeur</v>
      </c>
      <c r="T125" s="4" t="str">
        <f t="shared" si="121"/>
        <v>आरोग्य हे मूल्य beneith पडले, तर वर्ण मृत आहे</v>
      </c>
      <c r="U125" s="4" t="str">
        <f t="shared" si="121"/>
        <v>சுகாதார இந்த மதிப்பு beneith விழும் விஷயத்தையும் பண்புருத் இறந்துவிட்டாள்</v>
      </c>
    </row>
    <row r="126">
      <c r="A126" s="13" t="s">
        <v>638</v>
      </c>
      <c r="B126" s="8" t="s">
        <v>639</v>
      </c>
      <c r="C126" s="4" t="str">
        <f t="shared" ref="C126:U126" si="122">IFERROR(__xludf.DUMMYFUNCTION("GoogleTranslate($B126, $B$2, C$2)"),"Propagar umbral de la muerte")</f>
        <v>Propagar umbral de la muerte</v>
      </c>
      <c r="D126" s="4" t="str">
        <f t="shared" si="122"/>
        <v>मौत सीमा का प्रचार</v>
      </c>
      <c r="E126" s="4" t="str">
        <f t="shared" si="122"/>
        <v>نشر عتبة الموت</v>
      </c>
      <c r="F126" s="4" t="str">
        <f t="shared" si="122"/>
        <v>Propagar limiar da morte</v>
      </c>
      <c r="G126" s="4" t="str">
        <f t="shared" si="122"/>
        <v>মৃত্যুর থ্রেশহোল্ড সঞ্চারিত</v>
      </c>
      <c r="H126" s="4" t="str">
        <f t="shared" si="122"/>
        <v>Размножаются порог смерти</v>
      </c>
      <c r="I126" s="4" t="str">
        <f t="shared" si="122"/>
        <v>死のしきい値を伝播</v>
      </c>
      <c r="J126" s="4" t="str">
        <f t="shared" si="122"/>
        <v>ਮੌਤ ਥਰੈਸ਼ਹੋਲਡ ਪ੍ਰਸਾਰ</v>
      </c>
      <c r="K126" s="4" t="str">
        <f t="shared" si="122"/>
        <v>Propagieren Tod Schwelle</v>
      </c>
      <c r="L126" s="4" t="str">
        <f t="shared" si="122"/>
        <v>Propagate batesan pati</v>
      </c>
      <c r="M126" s="4" t="str">
        <f t="shared" si="122"/>
        <v>传播死亡门槛</v>
      </c>
      <c r="N126" s="4" t="str">
        <f t="shared" si="122"/>
        <v>傳播死亡門檻</v>
      </c>
      <c r="O126" s="4" t="str">
        <f t="shared" si="122"/>
        <v>Menyebarkan ambang kematian</v>
      </c>
      <c r="P126" s="4" t="str">
        <f t="shared" si="122"/>
        <v>మరణం ప్రవేశ ప్రచారం</v>
      </c>
      <c r="Q126" s="4" t="str">
        <f t="shared" si="122"/>
        <v>Tuyên truyền ngưỡng chết</v>
      </c>
      <c r="R126" s="4" t="str">
        <f t="shared" si="122"/>
        <v>죽음의 문턱을 전파</v>
      </c>
      <c r="S126" s="4" t="str">
        <f t="shared" si="122"/>
        <v>Propager seuil de la mort</v>
      </c>
      <c r="T126" s="4" t="str">
        <f t="shared" si="122"/>
        <v>मृत्यू आरंभ प्रसार</v>
      </c>
      <c r="U126" s="4" t="str">
        <f t="shared" si="122"/>
        <v>மரணம் வாசலில் கடத்தப்பட</v>
      </c>
    </row>
    <row r="127">
      <c r="A127" s="13" t="s">
        <v>640</v>
      </c>
      <c r="B127" s="23" t="s">
        <v>641</v>
      </c>
      <c r="C127" s="4" t="str">
        <f t="shared" ref="C127:U127" si="123">IFERROR(__xludf.DUMMYFUNCTION("GoogleTranslate($B127, $B$2, C$2)"),"Las clases base max")</f>
        <v>Las clases base max</v>
      </c>
      <c r="D127" s="4" t="str">
        <f t="shared" si="123"/>
        <v>बुनियादी अधिकतम कक्षाएं</v>
      </c>
      <c r="E127" s="4" t="str">
        <f t="shared" si="123"/>
        <v>دروس ماكس قاعدة</v>
      </c>
      <c r="F127" s="4" t="str">
        <f t="shared" si="123"/>
        <v>Base de Dados de aulas max</v>
      </c>
      <c r="G127" s="4" t="str">
        <f t="shared" si="123"/>
        <v>Base ম্যাক্স শ্রেণীর</v>
      </c>
      <c r="H127" s="4" t="str">
        <f t="shared" si="123"/>
        <v>Базовый макс классы</v>
      </c>
      <c r="I127" s="4" t="str">
        <f t="shared" si="123"/>
        <v>基本最大クラス</v>
      </c>
      <c r="J127" s="4" t="str">
        <f t="shared" si="123"/>
        <v>ਬੇਸ ਅਧਿਕਤਮ ਕਲਾਸ</v>
      </c>
      <c r="K127" s="4" t="str">
        <f t="shared" si="123"/>
        <v>Base max Klassen</v>
      </c>
      <c r="L127" s="4" t="str">
        <f t="shared" si="123"/>
        <v>kelas basa max</v>
      </c>
      <c r="M127" s="4" t="str">
        <f t="shared" si="123"/>
        <v>基准最高等级</v>
      </c>
      <c r="N127" s="4" t="str">
        <f t="shared" si="123"/>
        <v>基準最高等級</v>
      </c>
      <c r="O127" s="4" t="str">
        <f t="shared" si="123"/>
        <v>kelas dasar max</v>
      </c>
      <c r="P127" s="4" t="str">
        <f t="shared" si="123"/>
        <v>మూల గరిష్ట తరగతులు</v>
      </c>
      <c r="Q127" s="4" t="str">
        <f t="shared" si="123"/>
        <v>Các lớp cơ sở tối đa</v>
      </c>
      <c r="R127" s="4" t="str">
        <f t="shared" si="123"/>
        <v>기본 최대 클래스</v>
      </c>
      <c r="S127" s="4" t="str">
        <f t="shared" si="123"/>
        <v>classes de base max</v>
      </c>
      <c r="T127" s="4" t="str">
        <f t="shared" si="123"/>
        <v>आधारभूत कमाल वर्ग</v>
      </c>
      <c r="U127" s="4" t="str">
        <f t="shared" si="123"/>
        <v>அதிகபட்ச அடிப்படை வகுப்புகள்</v>
      </c>
    </row>
    <row r="128">
      <c r="A128" s="13" t="s">
        <v>642</v>
      </c>
      <c r="B128" s="8" t="s">
        <v>643</v>
      </c>
      <c r="C128" s="4" t="str">
        <f t="shared" ref="C128:U128" si="124">IFERROR(__xludf.DUMMYFUNCTION("GoogleTranslate($B128, $B$2, C$2)"),"Max clases")</f>
        <v>Max clases</v>
      </c>
      <c r="D128" s="4" t="str">
        <f t="shared" si="124"/>
        <v>मैक्स कक्षाएं</v>
      </c>
      <c r="E128" s="4" t="str">
        <f t="shared" si="124"/>
        <v>دروس ماكس</v>
      </c>
      <c r="F128" s="4" t="str">
        <f t="shared" si="124"/>
        <v>aulas de Max</v>
      </c>
      <c r="G128" s="4" t="str">
        <f t="shared" si="124"/>
        <v>সর্বাধিক শ্রেণীর</v>
      </c>
      <c r="H128" s="4" t="str">
        <f t="shared" si="124"/>
        <v>классы Max</v>
      </c>
      <c r="I128" s="4" t="str">
        <f t="shared" si="124"/>
        <v>最大クラス</v>
      </c>
      <c r="J128" s="4" t="str">
        <f t="shared" si="124"/>
        <v>ਮੈਕਸ ਕਲਾਸ</v>
      </c>
      <c r="K128" s="4" t="str">
        <f t="shared" si="124"/>
        <v>Max Klassen</v>
      </c>
      <c r="L128" s="4" t="str">
        <f t="shared" si="124"/>
        <v>kelas Max</v>
      </c>
      <c r="M128" s="4" t="str">
        <f t="shared" si="124"/>
        <v>最高等级</v>
      </c>
      <c r="N128" s="4" t="str">
        <f t="shared" si="124"/>
        <v>最高等級</v>
      </c>
      <c r="O128" s="4" t="str">
        <f t="shared" si="124"/>
        <v>kelas Max</v>
      </c>
      <c r="P128" s="4" t="str">
        <f t="shared" si="124"/>
        <v>మాక్స్ తరగతులు</v>
      </c>
      <c r="Q128" s="4" t="str">
        <f t="shared" si="124"/>
        <v>lớp học Max</v>
      </c>
      <c r="R128" s="4" t="str">
        <f t="shared" si="124"/>
        <v>최대 클래스</v>
      </c>
      <c r="S128" s="4" t="str">
        <f t="shared" si="124"/>
        <v>Max cours</v>
      </c>
      <c r="T128" s="4" t="str">
        <f t="shared" si="124"/>
        <v>कमाल वर्ग</v>
      </c>
      <c r="U128" s="4" t="str">
        <f t="shared" si="124"/>
        <v>மேக்ஸ் வகுப்புகள்</v>
      </c>
    </row>
    <row r="129">
      <c r="A129" s="13" t="s">
        <v>644</v>
      </c>
      <c r="B129" s="8" t="s">
        <v>645</v>
      </c>
      <c r="C129" s="4" t="str">
        <f t="shared" ref="C129:U129" si="125">IFERROR(__xludf.DUMMYFUNCTION("GoogleTranslate($B129, $B$2, C$2)"),"Propagar clases max")</f>
        <v>Propagar clases max</v>
      </c>
      <c r="D129" s="4" t="str">
        <f t="shared" si="125"/>
        <v>अधिकतम कक्षाओं का प्रचार</v>
      </c>
      <c r="E129" s="4" t="str">
        <f t="shared" si="125"/>
        <v>نشر فصول كحد أقصى</v>
      </c>
      <c r="F129" s="4" t="str">
        <f t="shared" si="125"/>
        <v>Propagar aulas max</v>
      </c>
      <c r="G129" s="4" t="str">
        <f t="shared" si="125"/>
        <v>সর্বোচ্চ শ্রেণীর সঞ্চারিত</v>
      </c>
      <c r="H129" s="4" t="str">
        <f t="shared" si="125"/>
        <v>Размножаются макс классы</v>
      </c>
      <c r="I129" s="4" t="str">
        <f t="shared" si="125"/>
        <v>最大クラスの伝播</v>
      </c>
      <c r="J129" s="4" t="str">
        <f t="shared" si="125"/>
        <v>ਮੈਕਸ ਕਲਾਸ ਪ੍ਰਸਾਰ</v>
      </c>
      <c r="K129" s="4" t="str">
        <f t="shared" si="125"/>
        <v>Propagieren max Klassen</v>
      </c>
      <c r="L129" s="4" t="str">
        <f t="shared" si="125"/>
        <v>Propagate kelas max</v>
      </c>
      <c r="M129" s="4" t="str">
        <f t="shared" si="125"/>
        <v>最大传播类</v>
      </c>
      <c r="N129" s="4" t="str">
        <f t="shared" si="125"/>
        <v>最大傳播類</v>
      </c>
      <c r="O129" s="4" t="str">
        <f t="shared" si="125"/>
        <v>Menyebarkan kelas max</v>
      </c>
      <c r="P129" s="4" t="str">
        <f t="shared" si="125"/>
        <v>గరిష్టంగా తరగతులు ప్రచారం</v>
      </c>
      <c r="Q129" s="4" t="str">
        <f t="shared" si="125"/>
        <v>Tuyên truyền các lớp học tối đa</v>
      </c>
      <c r="R129" s="4" t="str">
        <f t="shared" si="125"/>
        <v>최대 클래스를 전파</v>
      </c>
      <c r="S129" s="4" t="str">
        <f t="shared" si="125"/>
        <v>Propager des classes max</v>
      </c>
      <c r="T129" s="4" t="str">
        <f t="shared" si="125"/>
        <v>कमाल वर्ग प्रसार</v>
      </c>
      <c r="U129" s="4" t="str">
        <f t="shared" si="125"/>
        <v>அதிகபட்சம் வகுப்புகள் கடத்தப்பட</v>
      </c>
    </row>
    <row r="130">
      <c r="A130" s="13" t="s">
        <v>646</v>
      </c>
      <c r="B130" s="23" t="s">
        <v>647</v>
      </c>
      <c r="C130" s="4" t="str">
        <f t="shared" ref="C130:U130" si="126">IFERROR(__xludf.DUMMYFUNCTION("GoogleTranslate($B130, $B$2, C$2)"),"objetos mágicos max Base")</f>
        <v>objetos mágicos max Base</v>
      </c>
      <c r="D130" s="4" t="str">
        <f t="shared" si="126"/>
        <v>बुनियादी अधिकतम जादू आइटम</v>
      </c>
      <c r="E130" s="4" t="str">
        <f t="shared" si="126"/>
        <v>العناصر السحرية التكلفة القصوى الأساسية</v>
      </c>
      <c r="F130" s="4" t="str">
        <f t="shared" si="126"/>
        <v>itens mágicos CPC máx</v>
      </c>
      <c r="G130" s="4" t="str">
        <f t="shared" si="126"/>
        <v>Base ম্যাক্স জাদু আইটেম</v>
      </c>
      <c r="H130" s="4" t="str">
        <f t="shared" si="126"/>
        <v>Базовые макс магические предметы</v>
      </c>
      <c r="I130" s="4" t="str">
        <f t="shared" si="126"/>
        <v>基本最大魔法のアイテム</v>
      </c>
      <c r="J130" s="4" t="str">
        <f t="shared" si="126"/>
        <v>ਬੇਸ ਅਧਿਕਤਮ ਜਾਦੂ ਇਕਾਈ</v>
      </c>
      <c r="K130" s="4" t="str">
        <f t="shared" si="126"/>
        <v>Basis max magische Gegenstände</v>
      </c>
      <c r="L130" s="4" t="str">
        <f t="shared" si="126"/>
        <v>Base item Piandel max</v>
      </c>
      <c r="M130" s="4" t="str">
        <f t="shared" si="126"/>
        <v>基准最高魔法物品</v>
      </c>
      <c r="N130" s="4" t="str">
        <f t="shared" si="126"/>
        <v>基準最高魔法物品</v>
      </c>
      <c r="O130" s="4" t="str">
        <f t="shared" si="126"/>
        <v>Basis item magic max</v>
      </c>
      <c r="P130" s="4" t="str">
        <f t="shared" si="126"/>
        <v>మూల గరిష్ట మ్యాజిక్ అంశాలు</v>
      </c>
      <c r="Q130" s="4" t="str">
        <f t="shared" si="126"/>
        <v>Cơ sở vật ma thuật max</v>
      </c>
      <c r="R130" s="4" t="str">
        <f t="shared" si="126"/>
        <v>자료 최대 마법 아이템</v>
      </c>
      <c r="S130" s="4" t="str">
        <f t="shared" si="126"/>
        <v>Base de objets magiques max</v>
      </c>
      <c r="T130" s="4" t="str">
        <f t="shared" si="126"/>
        <v>आधारभूत कमाल जादू आयटम</v>
      </c>
      <c r="U130" s="4" t="str">
        <f t="shared" si="126"/>
        <v>அதிகபட்ச அடிப்படை மாய பொருட்களை</v>
      </c>
    </row>
    <row r="131">
      <c r="A131" s="13" t="s">
        <v>648</v>
      </c>
      <c r="B131" s="8" t="s">
        <v>649</v>
      </c>
      <c r="C131" s="4" t="str">
        <f t="shared" ref="C131:U131" si="127">IFERROR(__xludf.DUMMYFUNCTION("GoogleTranslate($B131, $B$2, C$2)"),"Max artículos mágicos")</f>
        <v>Max artículos mágicos</v>
      </c>
      <c r="D131" s="4" t="str">
        <f t="shared" si="127"/>
        <v>मैक्स जादू आइटम</v>
      </c>
      <c r="E131" s="4" t="str">
        <f t="shared" si="127"/>
        <v>البنود السحر ماكس</v>
      </c>
      <c r="F131" s="4" t="str">
        <f t="shared" si="127"/>
        <v>itens mágicos Max</v>
      </c>
      <c r="G131" s="4" t="str">
        <f t="shared" si="127"/>
        <v>সর্বাধিক জাদু আইটেম</v>
      </c>
      <c r="H131" s="4" t="str">
        <f t="shared" si="127"/>
        <v>Максимальное количество предметов магии</v>
      </c>
      <c r="I131" s="4" t="str">
        <f t="shared" si="127"/>
        <v>マックス魔法のアイテム</v>
      </c>
      <c r="J131" s="4" t="str">
        <f t="shared" si="127"/>
        <v>ਮੈਕਸ ਜਾਦੂ ਇਕਾਈ</v>
      </c>
      <c r="K131" s="4" t="str">
        <f t="shared" si="127"/>
        <v>Max magische Gegenstände</v>
      </c>
      <c r="L131" s="4" t="str">
        <f t="shared" si="127"/>
        <v>Max item Piandel</v>
      </c>
      <c r="M131" s="4" t="str">
        <f t="shared" si="127"/>
        <v>最大魔法物品</v>
      </c>
      <c r="N131" s="4" t="str">
        <f t="shared" si="127"/>
        <v>最大魔法物品</v>
      </c>
      <c r="O131" s="4" t="str">
        <f t="shared" si="127"/>
        <v>Max item magic</v>
      </c>
      <c r="P131" s="4" t="str">
        <f t="shared" si="127"/>
        <v>మాక్స్ మ్యాజిక్ అంశాలు</v>
      </c>
      <c r="Q131" s="4" t="str">
        <f t="shared" si="127"/>
        <v>mục magic Max</v>
      </c>
      <c r="R131" s="4" t="str">
        <f t="shared" si="127"/>
        <v>최대 마법 아이템</v>
      </c>
      <c r="S131" s="4" t="str">
        <f t="shared" si="127"/>
        <v>articles de magie Max</v>
      </c>
      <c r="T131" s="4" t="str">
        <f t="shared" si="127"/>
        <v>कमाल जादू आयटम</v>
      </c>
      <c r="U131" s="4" t="str">
        <f t="shared" si="127"/>
        <v>மேக்ஸ் மாய பொருட்களை</v>
      </c>
    </row>
    <row r="132">
      <c r="A132" s="13" t="s">
        <v>650</v>
      </c>
      <c r="B132" s="8" t="s">
        <v>651</v>
      </c>
      <c r="C132" s="4" t="str">
        <f t="shared" ref="C132:U132" si="128">IFERROR(__xludf.DUMMYFUNCTION("GoogleTranslate($B132, $B$2, C$2)"),"Propagar objetos mágicos max")</f>
        <v>Propagar objetos mágicos max</v>
      </c>
      <c r="D132" s="4" t="str">
        <f t="shared" si="128"/>
        <v>अधिकतम जादू आइटम का प्रचार</v>
      </c>
      <c r="E132" s="4" t="str">
        <f t="shared" si="128"/>
        <v>نشر العناصر السحرية ماكس</v>
      </c>
      <c r="F132" s="4" t="str">
        <f t="shared" si="128"/>
        <v>Propagar itens mágicos max</v>
      </c>
      <c r="G132" s="4" t="str">
        <f t="shared" si="128"/>
        <v>সর্বোচ্চ জাদু আইটেম সঞ্চারিত</v>
      </c>
      <c r="H132" s="4" t="str">
        <f t="shared" si="128"/>
        <v>Размножаются макс магических предметов</v>
      </c>
      <c r="I132" s="4" t="str">
        <f t="shared" si="128"/>
        <v>最大魔法のアイテムを伝播</v>
      </c>
      <c r="J132" s="4" t="str">
        <f t="shared" si="128"/>
        <v>ਮੈਕਸ ਜਾਦੂ ਇਕਾਈ ਦਾ ਪ੍ਰਚਾਰ</v>
      </c>
      <c r="K132" s="4" t="str">
        <f t="shared" si="128"/>
        <v>Propagieren max magische Gegenstände</v>
      </c>
      <c r="L132" s="4" t="str">
        <f t="shared" si="128"/>
        <v>Propagate item Piandel max</v>
      </c>
      <c r="M132" s="4" t="str">
        <f t="shared" si="128"/>
        <v>传播最大魔法物品</v>
      </c>
      <c r="N132" s="4" t="str">
        <f t="shared" si="128"/>
        <v>傳播最大魔法物品</v>
      </c>
      <c r="O132" s="4" t="str">
        <f t="shared" si="128"/>
        <v>Menyebarkan item magic max</v>
      </c>
      <c r="P132" s="4" t="str">
        <f t="shared" si="128"/>
        <v>గరిష్టంగా మేజిక్ అంశాలను ప్రచారం</v>
      </c>
      <c r="Q132" s="4" t="str">
        <f t="shared" si="128"/>
        <v>Tuyên truyền mục magic max</v>
      </c>
      <c r="R132" s="4" t="str">
        <f t="shared" si="128"/>
        <v>최대 마법 아이템을 전파</v>
      </c>
      <c r="S132" s="4" t="str">
        <f t="shared" si="128"/>
        <v>Propager objets magiques max</v>
      </c>
      <c r="T132" s="4" t="str">
        <f t="shared" si="128"/>
        <v>कमाल जादू आयटम प्रसार</v>
      </c>
      <c r="U132" s="4" t="str">
        <f t="shared" si="128"/>
        <v>அதிகபட்சம் மாய பொருட்களை கடத்தப்பட</v>
      </c>
    </row>
    <row r="133">
      <c r="A133" s="13" t="s">
        <v>442</v>
      </c>
      <c r="B133" s="8" t="s">
        <v>652</v>
      </c>
      <c r="C133" s="4" t="str">
        <f t="shared" ref="C133:U133" si="129">IFERROR(__xludf.DUMMYFUNCTION("GoogleTranslate($B133, $B$2, C$2)"),"Salud")</f>
        <v>Salud</v>
      </c>
      <c r="D133" s="4" t="str">
        <f t="shared" si="129"/>
        <v>स्वास्थ्य</v>
      </c>
      <c r="E133" s="4" t="str">
        <f t="shared" si="129"/>
        <v>الصحة</v>
      </c>
      <c r="F133" s="4" t="str">
        <f t="shared" si="129"/>
        <v>Saúde</v>
      </c>
      <c r="G133" s="4" t="str">
        <f t="shared" si="129"/>
        <v>স্বাস্থ্য</v>
      </c>
      <c r="H133" s="4" t="str">
        <f t="shared" si="129"/>
        <v>Здоровье</v>
      </c>
      <c r="I133" s="4" t="str">
        <f t="shared" si="129"/>
        <v>健康</v>
      </c>
      <c r="J133" s="4" t="str">
        <f t="shared" si="129"/>
        <v>ਸਿਹਤ</v>
      </c>
      <c r="K133" s="4" t="str">
        <f t="shared" si="129"/>
        <v>Gesundheit</v>
      </c>
      <c r="L133" s="4" t="str">
        <f t="shared" si="129"/>
        <v>Health</v>
      </c>
      <c r="M133" s="4" t="str">
        <f t="shared" si="129"/>
        <v>健康</v>
      </c>
      <c r="N133" s="4" t="str">
        <f t="shared" si="129"/>
        <v>健康</v>
      </c>
      <c r="O133" s="4" t="str">
        <f t="shared" si="129"/>
        <v>Kesehatan</v>
      </c>
      <c r="P133" s="4" t="str">
        <f t="shared" si="129"/>
        <v>ఆరోగ్యం</v>
      </c>
      <c r="Q133" s="4" t="str">
        <f t="shared" si="129"/>
        <v>Sức khỏe</v>
      </c>
      <c r="R133" s="4" t="str">
        <f t="shared" si="129"/>
        <v>건강</v>
      </c>
      <c r="S133" s="4" t="str">
        <f t="shared" si="129"/>
        <v>Santé</v>
      </c>
      <c r="T133" s="4" t="str">
        <f t="shared" si="129"/>
        <v>आरोग्य</v>
      </c>
      <c r="U133" s="4" t="str">
        <f t="shared" si="129"/>
        <v>சுகாதாரம்</v>
      </c>
    </row>
    <row r="134">
      <c r="A134" s="13" t="s">
        <v>653</v>
      </c>
      <c r="B134" s="8" t="s">
        <v>654</v>
      </c>
      <c r="C134" s="4" t="str">
        <f t="shared" ref="C134:U134" si="130">IFERROR(__xludf.DUMMYFUNCTION("GoogleTranslate($B134, $B$2, C$2)"),"Los personajes de salud actual")</f>
        <v>Los personajes de salud actual</v>
      </c>
      <c r="D134" s="4" t="str">
        <f t="shared" si="130"/>
        <v>पात्रों वर्तमान स्वास्थ्य</v>
      </c>
      <c r="E134" s="4" t="str">
        <f t="shared" si="130"/>
        <v>الأحرف الصحية الحالية</v>
      </c>
      <c r="F134" s="4" t="str">
        <f t="shared" si="130"/>
        <v>Os personagens de saúde atual</v>
      </c>
      <c r="G134" s="4" t="str">
        <f t="shared" si="130"/>
        <v>অক্ষর বর্তমান স্বাস্থ্য</v>
      </c>
      <c r="H134" s="4" t="str">
        <f t="shared" si="130"/>
        <v>Символы текущего здоровья</v>
      </c>
      <c r="I134" s="4" t="str">
        <f t="shared" si="130"/>
        <v>文字現在の健康</v>
      </c>
      <c r="J134" s="4" t="str">
        <f t="shared" si="130"/>
        <v>ਅੱਖਰ ਮੌਜੂਦਾ ਸਿਹਤ ਦੇ</v>
      </c>
      <c r="K134" s="4" t="str">
        <f t="shared" si="130"/>
        <v>Die Zeichen aktuelle Gesundheits</v>
      </c>
      <c r="L134" s="4" t="str">
        <f t="shared" si="130"/>
        <v>kesehatan saiki karakter</v>
      </c>
      <c r="M134" s="4" t="str">
        <f t="shared" si="130"/>
        <v>人物当前的健康</v>
      </c>
      <c r="N134" s="4" t="str">
        <f t="shared" si="130"/>
        <v>人物當前的健康</v>
      </c>
      <c r="O134" s="4" t="str">
        <f t="shared" si="130"/>
        <v>kesehatan saat Karakter</v>
      </c>
      <c r="P134" s="4" t="str">
        <f t="shared" si="130"/>
        <v>అక్షరాలు ప్రస్తుత ఆరోగ్య</v>
      </c>
      <c r="Q134" s="4" t="str">
        <f t="shared" si="130"/>
        <v>Các nhân vật sức khỏe hiện tại</v>
      </c>
      <c r="R134" s="4" t="str">
        <f t="shared" si="130"/>
        <v>문자 현재 건강</v>
      </c>
      <c r="S134" s="4" t="str">
        <f t="shared" si="130"/>
        <v>Les caractères de santé actuels</v>
      </c>
      <c r="T134" s="4" t="str">
        <f t="shared" si="130"/>
        <v>वर्ण सद्य आरोग्य</v>
      </c>
      <c r="U134" s="4" t="str">
        <f t="shared" si="130"/>
        <v>எழுத்துக்கள் தற்போதைய சுகாதார</v>
      </c>
    </row>
    <row r="135">
      <c r="A135" s="13" t="s">
        <v>655</v>
      </c>
      <c r="B135" s="8" t="s">
        <v>656</v>
      </c>
      <c r="C135" s="4" t="str">
        <f t="shared" ref="C135:U135" si="131">IFERROR(__xludf.DUMMYFUNCTION("GoogleTranslate($B135, $B$2, C$2)"),"Estado")</f>
        <v>Estado</v>
      </c>
      <c r="D135" s="4" t="str">
        <f t="shared" si="131"/>
        <v>स्थिति</v>
      </c>
      <c r="E135" s="4" t="str">
        <f t="shared" si="131"/>
        <v>الحالة</v>
      </c>
      <c r="F135" s="4" t="str">
        <f t="shared" si="131"/>
        <v>estado</v>
      </c>
      <c r="G135" s="4" t="str">
        <f t="shared" si="131"/>
        <v>অবস্থা</v>
      </c>
      <c r="H135" s="4" t="str">
        <f t="shared" si="131"/>
        <v>Положение дел</v>
      </c>
      <c r="I135" s="4" t="str">
        <f t="shared" si="131"/>
        <v>状態</v>
      </c>
      <c r="J135" s="4" t="str">
        <f t="shared" si="131"/>
        <v>ਸਥਿਤੀ</v>
      </c>
      <c r="K135" s="4" t="str">
        <f t="shared" si="131"/>
        <v>Status</v>
      </c>
      <c r="L135" s="4" t="str">
        <f t="shared" si="131"/>
        <v>status</v>
      </c>
      <c r="M135" s="4" t="str">
        <f t="shared" si="131"/>
        <v>状态</v>
      </c>
      <c r="N135" s="4" t="str">
        <f t="shared" si="131"/>
        <v>狀態</v>
      </c>
      <c r="O135" s="4" t="str">
        <f t="shared" si="131"/>
        <v>Status</v>
      </c>
      <c r="P135" s="4" t="str">
        <f t="shared" si="131"/>
        <v>స్థితి</v>
      </c>
      <c r="Q135" s="4" t="str">
        <f t="shared" si="131"/>
        <v>Trạng thái</v>
      </c>
      <c r="R135" s="4" t="str">
        <f t="shared" si="131"/>
        <v>지위</v>
      </c>
      <c r="S135" s="4" t="str">
        <f t="shared" si="131"/>
        <v>Statut</v>
      </c>
      <c r="T135" s="4" t="str">
        <f t="shared" si="131"/>
        <v>स्थिती</v>
      </c>
      <c r="U135" s="4" t="str">
        <f t="shared" si="131"/>
        <v>நிலைமை</v>
      </c>
    </row>
    <row r="136">
      <c r="A136" s="13"/>
      <c r="B136" s="5"/>
    </row>
    <row r="137">
      <c r="A137" s="13" t="s">
        <v>400</v>
      </c>
      <c r="B137" s="5" t="s">
        <v>659</v>
      </c>
      <c r="C137" s="4" t="str">
        <f t="shared" ref="C137:U137" si="132">IFERROR(__xludf.DUMMYFUNCTION("GoogleTranslate($B137, $B$2, C$2)"),"monedas de cobre")</f>
        <v>monedas de cobre</v>
      </c>
      <c r="D137" s="4" t="str">
        <f t="shared" si="132"/>
        <v>तांबे के सिक्के</v>
      </c>
      <c r="E137" s="4" t="str">
        <f t="shared" si="132"/>
        <v>النقود النحاسية</v>
      </c>
      <c r="F137" s="4" t="str">
        <f t="shared" si="132"/>
        <v>moedas de cobre</v>
      </c>
      <c r="G137" s="4" t="str">
        <f t="shared" si="132"/>
        <v>কপার কয়েন</v>
      </c>
      <c r="H137" s="4" t="str">
        <f t="shared" si="132"/>
        <v>Медные монеты</v>
      </c>
      <c r="I137" s="4" t="str">
        <f t="shared" si="132"/>
        <v>銅のコイン</v>
      </c>
      <c r="J137" s="4" t="str">
        <f t="shared" si="132"/>
        <v>ਕਾਪਰ ਦੇ ਸਿੱਕੇ</v>
      </c>
      <c r="K137" s="4" t="str">
        <f t="shared" si="132"/>
        <v>Kupfermünzen</v>
      </c>
      <c r="L137" s="4" t="str">
        <f t="shared" si="132"/>
        <v>dhuwit recehan tembaga</v>
      </c>
      <c r="M137" s="4" t="str">
        <f t="shared" si="132"/>
        <v>铜钱</v>
      </c>
      <c r="N137" s="4" t="str">
        <f t="shared" si="132"/>
        <v>銅錢</v>
      </c>
      <c r="O137" s="4" t="str">
        <f t="shared" si="132"/>
        <v>koin tembaga</v>
      </c>
      <c r="P137" s="4" t="str">
        <f t="shared" si="132"/>
        <v>రాగి నాణేలు</v>
      </c>
      <c r="Q137" s="4" t="str">
        <f t="shared" si="132"/>
        <v>tiền đồng</v>
      </c>
      <c r="R137" s="4" t="str">
        <f t="shared" si="132"/>
        <v>구리 동전</v>
      </c>
      <c r="S137" s="4" t="str">
        <f t="shared" si="132"/>
        <v>pièces en cuivre</v>
      </c>
      <c r="T137" s="4" t="str">
        <f t="shared" si="132"/>
        <v>कॉपर नाणी</v>
      </c>
      <c r="U137" s="4" t="str">
        <f t="shared" si="132"/>
        <v>காப்பர் நாணயங்கள்</v>
      </c>
    </row>
    <row r="138">
      <c r="A138" s="13" t="s">
        <v>660</v>
      </c>
      <c r="B138" s="14" t="s">
        <v>661</v>
      </c>
      <c r="C138" s="4" t="str">
        <f t="shared" ref="C138:U138" si="133">IFERROR(__xludf.DUMMYFUNCTION("GoogleTranslate($B138, $B$2, C$2)"),"50 monedas de cobre = monedas 1 plata")</f>
        <v>50 monedas de cobre = monedas 1 plata</v>
      </c>
      <c r="D138" s="4" t="str">
        <f t="shared" si="133"/>
        <v>50 तांबे के सिक्कों = 1 चांदी सिक्का</v>
      </c>
      <c r="E138" s="4" t="str">
        <f t="shared" si="133"/>
        <v>50 النقود النحاسية = 1 عملة فضية</v>
      </c>
      <c r="F138" s="4" t="str">
        <f t="shared" si="133"/>
        <v>50 moedas de cobre = coin uma prata</v>
      </c>
      <c r="G138" s="4" t="str">
        <f t="shared" si="133"/>
        <v>50 তামা কয়েন = 1 রৌপ্য মুদ্রা</v>
      </c>
      <c r="H138" s="4" t="str">
        <f t="shared" si="133"/>
        <v>50 медные монеты = 1 серебряная монета</v>
      </c>
      <c r="I138" s="4" t="str">
        <f t="shared" si="133"/>
        <v>50枚の銅コイン= 1枚の銀貨</v>
      </c>
      <c r="J138" s="4" t="str">
        <f t="shared" si="133"/>
        <v>50 ਪਿੱਤਲ ਸਿੱਕੇ = 1 ਸਿੱਕਾ</v>
      </c>
      <c r="K138" s="4" t="str">
        <f t="shared" si="133"/>
        <v>50 Kupfermünzen = 1 Silbermünze</v>
      </c>
      <c r="L138" s="4" t="str">
        <f t="shared" si="133"/>
        <v>50 dhuwit recehan tembaga = 1 perak receh</v>
      </c>
      <c r="M138" s="4" t="str">
        <f t="shared" si="133"/>
        <v>50个铜币= 1个银币</v>
      </c>
      <c r="N138" s="4" t="str">
        <f t="shared" si="133"/>
        <v>50銅幣= 1銀幣</v>
      </c>
      <c r="O138" s="4" t="str">
        <f t="shared" si="133"/>
        <v>50 koin tembaga = 1 perak koin</v>
      </c>
      <c r="P138" s="4" t="str">
        <f t="shared" si="133"/>
        <v>50 రాగి నాణేలు = 1 వెండి నాణెం</v>
      </c>
      <c r="Q138" s="4" t="str">
        <f t="shared" si="133"/>
        <v>50 đồng tiền đồng = 1 đồng xu bạc</v>
      </c>
      <c r="R138" s="4" t="str">
        <f t="shared" si="133"/>
        <v>= 1 개 은화 50 개 구리 동전</v>
      </c>
      <c r="S138" s="4" t="str">
        <f t="shared" si="133"/>
        <v>50 pièces de cuivre = 1 pièce d'argent</v>
      </c>
      <c r="T138" s="4" t="str">
        <f t="shared" si="133"/>
        <v>50 तांबे नाणी = 1 चांदी नाणे</v>
      </c>
      <c r="U138" s="4" t="str">
        <f t="shared" si="133"/>
        <v>50 செம்பு நாணயங்கள் = 1 வெள்ளி நாணயம்</v>
      </c>
    </row>
    <row r="139">
      <c r="A139" s="13" t="s">
        <v>401</v>
      </c>
      <c r="B139" s="14" t="s">
        <v>662</v>
      </c>
      <c r="C139" s="4" t="str">
        <f t="shared" ref="C139:U139" si="134">IFERROR(__xludf.DUMMYFUNCTION("GoogleTranslate($B139, $B$2, C$2)"),"monedas Latten")</f>
        <v>monedas Latten</v>
      </c>
      <c r="D139" s="4" t="str">
        <f t="shared" si="134"/>
        <v>latten सिक्के</v>
      </c>
      <c r="E139" s="4" t="str">
        <f t="shared" si="134"/>
        <v>العملات Latten</v>
      </c>
      <c r="F139" s="4" t="str">
        <f t="shared" si="134"/>
        <v>moedas Latten</v>
      </c>
      <c r="G139" s="4" t="str">
        <f t="shared" si="134"/>
        <v>তামা, দস্তা, সীসা ও টিনের মিশ্রধাতু কয়েন</v>
      </c>
      <c r="H139" s="4" t="str">
        <f t="shared" si="134"/>
        <v>Latten монеты</v>
      </c>
      <c r="I139" s="4" t="str">
        <f t="shared" si="134"/>
        <v>Lattenコイン</v>
      </c>
      <c r="J139" s="4" t="str">
        <f t="shared" si="134"/>
        <v>Latten ਸਿੱਕੇ</v>
      </c>
      <c r="K139" s="4" t="str">
        <f t="shared" si="134"/>
        <v>Latten Münzen</v>
      </c>
      <c r="L139" s="4" t="str">
        <f t="shared" si="134"/>
        <v>dhuwit recehan Latten</v>
      </c>
      <c r="M139" s="4" t="str">
        <f t="shared" si="134"/>
        <v>拉坦硬币</v>
      </c>
      <c r="N139" s="4" t="str">
        <f t="shared" si="134"/>
        <v>拉坦硬幣</v>
      </c>
      <c r="O139" s="4" t="str">
        <f t="shared" si="134"/>
        <v>koin latten</v>
      </c>
      <c r="P139" s="4" t="str">
        <f t="shared" si="134"/>
        <v>రాగి నాణేలు</v>
      </c>
      <c r="Q139" s="4" t="str">
        <f t="shared" si="134"/>
        <v>tiền xu Latten</v>
      </c>
      <c r="R139" s="4" t="str">
        <f t="shared" si="134"/>
        <v>Latten 동전</v>
      </c>
      <c r="S139" s="4" t="str">
        <f t="shared" si="134"/>
        <v>pièces Latten</v>
      </c>
      <c r="T139" s="4" t="str">
        <f t="shared" si="134"/>
        <v>Latten नाणी</v>
      </c>
      <c r="U139" s="4" t="str">
        <f t="shared" si="134"/>
        <v>போலிப்பித்தளை நாணயங்கள்</v>
      </c>
    </row>
    <row r="140">
      <c r="A140" s="13" t="s">
        <v>663</v>
      </c>
      <c r="B140" s="14" t="s">
        <v>664</v>
      </c>
      <c r="C140" s="4" t="str">
        <f t="shared" ref="C140:U140" si="135">IFERROR(__xludf.DUMMYFUNCTION("GoogleTranslate($B140, $B$2, C$2)"),"10 monedas de monedas Latten = 1 plata")</f>
        <v>10 monedas de monedas Latten = 1 plata</v>
      </c>
      <c r="D140" s="4" t="str">
        <f t="shared" si="135"/>
        <v>10 latten सिक्के = 1 चांदी सिक्का</v>
      </c>
      <c r="E140" s="4" t="str">
        <f t="shared" si="135"/>
        <v>10 قطعة نقدية latten = 1 عملة فضية</v>
      </c>
      <c r="F140" s="4" t="str">
        <f t="shared" si="135"/>
        <v>10 moedas Latten = 1 moeda de prata</v>
      </c>
      <c r="G140" s="4" t="str">
        <f t="shared" si="135"/>
        <v>10 তামা, দস্তা, সীসা ও টিনের মিশ্রধাতু কয়েন = 1 রৌপ্য মুদ্রা</v>
      </c>
      <c r="H140" s="4" t="str">
        <f t="shared" si="135"/>
        <v>10 latten монеты = 1 серебряная монета</v>
      </c>
      <c r="I140" s="4" t="str">
        <f t="shared" si="135"/>
        <v>10枚のlattenコイン= 1枚の銀貨</v>
      </c>
      <c r="J140" s="4" t="str">
        <f t="shared" si="135"/>
        <v>10 latten ਸਿੱਕੇ = 1 ਸਿੱਕਾ</v>
      </c>
      <c r="K140" s="4" t="str">
        <f t="shared" si="135"/>
        <v>10 latten Münzen = 1 Silbermünze</v>
      </c>
      <c r="L140" s="4" t="str">
        <f t="shared" si="135"/>
        <v>10 dhuwit recehan latten = 1 perak receh</v>
      </c>
      <c r="M140" s="4" t="str">
        <f t="shared" si="135"/>
        <v>10个薄金属片硬币= 1个银币</v>
      </c>
      <c r="N140" s="4" t="str">
        <f t="shared" si="135"/>
        <v>10薄金屬片硬幣= 1銀幣</v>
      </c>
      <c r="O140" s="4" t="str">
        <f t="shared" si="135"/>
        <v>10 koin latten = 1 perak koin</v>
      </c>
      <c r="P140" s="4" t="str">
        <f t="shared" si="135"/>
        <v>10 రాగి నాణేల = 1 వెండి నాణెం</v>
      </c>
      <c r="Q140" s="4" t="str">
        <f t="shared" si="135"/>
        <v>10 xu latten = 1 đồng xu bạc</v>
      </c>
      <c r="R140" s="4" t="str">
        <f t="shared" si="135"/>
        <v>= 1 개 은화 10 개 latten 동전</v>
      </c>
      <c r="S140" s="4" t="str">
        <f t="shared" si="135"/>
        <v>10 pièces Latten = 1 pièce d'argent</v>
      </c>
      <c r="T140" s="4" t="str">
        <f t="shared" si="135"/>
        <v>10 latten नाणी = 1 चांदी नाणे</v>
      </c>
      <c r="U140" s="4" t="str">
        <f t="shared" si="135"/>
        <v>10 போலிப்பித்தளை நாணயங்கள் = 1 வெள்ளி நாணயம்</v>
      </c>
    </row>
    <row r="141">
      <c r="A141" s="13" t="s">
        <v>402</v>
      </c>
      <c r="B141" s="8" t="s">
        <v>665</v>
      </c>
      <c r="C141" s="4" t="str">
        <f t="shared" ref="C141:U141" si="136">IFERROR(__xludf.DUMMYFUNCTION("GoogleTranslate($B141, $B$2, C$2)"),"Las monedas de plata")</f>
        <v>Las monedas de plata</v>
      </c>
      <c r="D141" s="4" t="str">
        <f t="shared" si="136"/>
        <v>चांदी के सिक्के</v>
      </c>
      <c r="E141" s="4" t="str">
        <f t="shared" si="136"/>
        <v>عملات فضية</v>
      </c>
      <c r="F141" s="4" t="str">
        <f t="shared" si="136"/>
        <v>Moedas de prata</v>
      </c>
      <c r="G141" s="4" t="str">
        <f t="shared" si="136"/>
        <v>রৌপ্য মুদ্রা</v>
      </c>
      <c r="H141" s="4" t="str">
        <f t="shared" si="136"/>
        <v>Серебряные монеты</v>
      </c>
      <c r="I141" s="4" t="str">
        <f t="shared" si="136"/>
        <v>銀貨</v>
      </c>
      <c r="J141" s="4" t="str">
        <f t="shared" si="136"/>
        <v>ਸਿਲਵਰ ਦੇ ਸਿੱਕੇ</v>
      </c>
      <c r="K141" s="4" t="str">
        <f t="shared" si="136"/>
        <v>Silbermünzen</v>
      </c>
      <c r="L141" s="4" t="str">
        <f t="shared" si="136"/>
        <v>dhuwit</v>
      </c>
      <c r="M141" s="4" t="str">
        <f t="shared" si="136"/>
        <v>银币</v>
      </c>
      <c r="N141" s="4" t="str">
        <f t="shared" si="136"/>
        <v>銀幣</v>
      </c>
      <c r="O141" s="4" t="str">
        <f t="shared" si="136"/>
        <v>Koin perak</v>
      </c>
      <c r="P141" s="4" t="str">
        <f t="shared" si="136"/>
        <v>సిల్వర్ నాణేలు</v>
      </c>
      <c r="Q141" s="4" t="str">
        <f t="shared" si="136"/>
        <v>Những đồng bạc</v>
      </c>
      <c r="R141" s="4" t="str">
        <f t="shared" si="136"/>
        <v>실버 동전</v>
      </c>
      <c r="S141" s="4" t="str">
        <f t="shared" si="136"/>
        <v>Pièces d'argent</v>
      </c>
      <c r="T141" s="4" t="str">
        <f t="shared" si="136"/>
        <v>चांदीच्या शिक्क्यांचा</v>
      </c>
      <c r="U141" s="4" t="str">
        <f t="shared" si="136"/>
        <v>வெள்ளி நாணயங்கள்</v>
      </c>
    </row>
    <row r="142">
      <c r="A142" s="13" t="s">
        <v>404</v>
      </c>
      <c r="B142" s="8" t="s">
        <v>666</v>
      </c>
      <c r="C142" s="4" t="str">
        <f t="shared" ref="C142:U142" si="137">IFERROR(__xludf.DUMMYFUNCTION("GoogleTranslate($B142, $B$2, C$2)"),"monedas de electro")</f>
        <v>monedas de electro</v>
      </c>
      <c r="D142" s="4" t="str">
        <f t="shared" si="137"/>
        <v>Electrum सिक्के</v>
      </c>
      <c r="E142" s="4" t="str">
        <f t="shared" si="137"/>
        <v>العملات إلكتروم</v>
      </c>
      <c r="F142" s="4" t="str">
        <f t="shared" si="137"/>
        <v>moedas Electrum</v>
      </c>
      <c r="G142" s="4" t="str">
        <f t="shared" si="137"/>
        <v>ইলেক্ট্রাম কয়েন</v>
      </c>
      <c r="H142" s="4" t="str">
        <f t="shared" si="137"/>
        <v>Электрум монеты</v>
      </c>
      <c r="I142" s="4" t="str">
        <f t="shared" si="137"/>
        <v>エレクトラコイン</v>
      </c>
      <c r="J142" s="4" t="str">
        <f t="shared" si="137"/>
        <v>Electrum ਸਿੱਕੇ</v>
      </c>
      <c r="K142" s="4" t="str">
        <f t="shared" si="137"/>
        <v>Electrum Münzen</v>
      </c>
      <c r="L142" s="4" t="str">
        <f t="shared" si="137"/>
        <v>dhuwit recehan electrum</v>
      </c>
      <c r="M142" s="4" t="str">
        <f t="shared" si="137"/>
        <v>琥珀金硬币</v>
      </c>
      <c r="N142" s="4" t="str">
        <f t="shared" si="137"/>
        <v>琥珀金硬幣</v>
      </c>
      <c r="O142" s="4" t="str">
        <f t="shared" si="137"/>
        <v>koin elektrum</v>
      </c>
      <c r="P142" s="4" t="str">
        <f t="shared" si="137"/>
        <v>Electrum నాణేలు</v>
      </c>
      <c r="Q142" s="4" t="str">
        <f t="shared" si="137"/>
        <v>tiền xu Electrum</v>
      </c>
      <c r="R142" s="4" t="str">
        <f t="shared" si="137"/>
        <v>일렉 트럼 동전</v>
      </c>
      <c r="S142" s="4" t="str">
        <f t="shared" si="137"/>
        <v>pièces Electrum</v>
      </c>
      <c r="T142" s="4" t="str">
        <f t="shared" si="137"/>
        <v>Electrum नाणी</v>
      </c>
      <c r="U142" s="4" t="str">
        <f t="shared" si="137"/>
        <v>electrum நாணயங்கள்</v>
      </c>
    </row>
    <row r="143">
      <c r="A143" s="13" t="s">
        <v>667</v>
      </c>
      <c r="B143" s="8" t="s">
        <v>668</v>
      </c>
      <c r="C143" s="4" t="str">
        <f t="shared" ref="C143:U143" si="138">IFERROR(__xludf.DUMMYFUNCTION("GoogleTranslate($B143, $B$2, C$2)"),"10 monedas de plata = 1 moneda del electro")</f>
        <v>10 monedas de plata = 1 moneda del electro</v>
      </c>
      <c r="D143" s="4" t="str">
        <f t="shared" si="138"/>
        <v>10 चांदी के सिक्के = 1 एलेक्ट्रम सिक्का</v>
      </c>
      <c r="E143" s="4" t="str">
        <f t="shared" si="138"/>
        <v>10 من الفضة = 1 إلكتروم عملة</v>
      </c>
      <c r="F143" s="4" t="str">
        <f t="shared" si="138"/>
        <v>10 moedas de prata = moeda de 1 electrum</v>
      </c>
      <c r="G143" s="4" t="str">
        <f t="shared" si="138"/>
        <v>10 রূপা কয়েন = 1 ইলেক্ট্রাম মুদ্রা</v>
      </c>
      <c r="H143" s="4" t="str">
        <f t="shared" si="138"/>
        <v>10 серебряных монет = 1 электрума монета</v>
      </c>
      <c r="I143" s="4" t="str">
        <f t="shared" si="138"/>
        <v>= 1枚のエレクトラコイン10枚の銀貨</v>
      </c>
      <c r="J143" s="4" t="str">
        <f t="shared" si="138"/>
        <v>10 ਸਿਲਵਰ ਦੇ ਸਿੱਕੇ = 1 electrum ਸਿੱਕਾ</v>
      </c>
      <c r="K143" s="4" t="str">
        <f t="shared" si="138"/>
        <v>10 Silbergeld = 1 electrum Münze</v>
      </c>
      <c r="L143" s="4" t="str">
        <f t="shared" si="138"/>
        <v>10 dhuwit = 1 electrum duwit receh</v>
      </c>
      <c r="M143" s="4" t="str">
        <f t="shared" si="138"/>
        <v>10个银币= 1个琥珀金硬币</v>
      </c>
      <c r="N143" s="4" t="str">
        <f t="shared" si="138"/>
        <v>10銀幣= 1琥珀金硬幣</v>
      </c>
      <c r="O143" s="4" t="str">
        <f t="shared" si="138"/>
        <v>10 koin perak = 1 elektrum koin</v>
      </c>
      <c r="P143" s="4" t="str">
        <f t="shared" si="138"/>
        <v>10 వెండి నాణేలు = 1 electrum నాణెం</v>
      </c>
      <c r="Q143" s="4" t="str">
        <f t="shared" si="138"/>
        <v>10 đồng tiền bạc = đồng xu 1 electrum</v>
      </c>
      <c r="R143" s="4" t="str">
        <f t="shared" si="138"/>
        <v>10 개 은화 = 1 일렉 트럼 코인</v>
      </c>
      <c r="S143" s="4" t="str">
        <f t="shared" si="138"/>
        <v>10 pièces d'argent = 1 pièce electrum</v>
      </c>
      <c r="T143" s="4" t="str">
        <f t="shared" si="138"/>
        <v>10 चांदीची नाणी = 1 electrum नाणे</v>
      </c>
      <c r="U143" s="4" t="str">
        <f t="shared" si="138"/>
        <v>10 வெள்ளி நாணயங்கள் = 1 electrum நாணயம்</v>
      </c>
    </row>
    <row r="144">
      <c r="A144" s="13" t="s">
        <v>405</v>
      </c>
      <c r="B144" s="14" t="s">
        <v>669</v>
      </c>
      <c r="C144" s="4" t="str">
        <f t="shared" ref="C144:U144" si="139">IFERROR(__xludf.DUMMYFUNCTION("GoogleTranslate($B144, $B$2, C$2)"),"Monedas de oro")</f>
        <v>Monedas de oro</v>
      </c>
      <c r="D144" s="4" t="str">
        <f t="shared" si="139"/>
        <v>सोने के सिक्के</v>
      </c>
      <c r="E144" s="4" t="str">
        <f t="shared" si="139"/>
        <v>عملات ذهبية</v>
      </c>
      <c r="F144" s="4" t="str">
        <f t="shared" si="139"/>
        <v>Moedas de ouro</v>
      </c>
      <c r="G144" s="4" t="str">
        <f t="shared" si="139"/>
        <v>স্বর্ণ মুদ্রা</v>
      </c>
      <c r="H144" s="4" t="str">
        <f t="shared" si="139"/>
        <v>Золотые монеты</v>
      </c>
      <c r="I144" s="4" t="str">
        <f t="shared" si="139"/>
        <v>金貨</v>
      </c>
      <c r="J144" s="4" t="str">
        <f t="shared" si="139"/>
        <v>ਸੋਨੇ ਦੇ ਸਿੱਕੇ</v>
      </c>
      <c r="K144" s="4" t="str">
        <f t="shared" si="139"/>
        <v>Goldmünzen</v>
      </c>
      <c r="L144" s="4" t="str">
        <f t="shared" si="139"/>
        <v>dhuwit recehan Gold</v>
      </c>
      <c r="M144" s="4" t="str">
        <f t="shared" si="139"/>
        <v>金币</v>
      </c>
      <c r="N144" s="4" t="str">
        <f t="shared" si="139"/>
        <v>金幣</v>
      </c>
      <c r="O144" s="4" t="str">
        <f t="shared" si="139"/>
        <v>Koin emas</v>
      </c>
      <c r="P144" s="4" t="str">
        <f t="shared" si="139"/>
        <v>గోల్డ్ నాణేలు</v>
      </c>
      <c r="Q144" s="4" t="str">
        <f t="shared" si="139"/>
        <v>Đồng vàng</v>
      </c>
      <c r="R144" s="4" t="str">
        <f t="shared" si="139"/>
        <v>금화</v>
      </c>
      <c r="S144" s="4" t="str">
        <f t="shared" si="139"/>
        <v>Pièces d'or</v>
      </c>
      <c r="T144" s="4" t="str">
        <f t="shared" si="139"/>
        <v>सोन्याची नाणी</v>
      </c>
      <c r="U144" s="4" t="str">
        <f t="shared" si="139"/>
        <v>தங்க நாணயங்கள்</v>
      </c>
    </row>
    <row r="145">
      <c r="A145" s="13" t="s">
        <v>670</v>
      </c>
      <c r="B145" s="8" t="s">
        <v>671</v>
      </c>
      <c r="C145" s="4" t="str">
        <f t="shared" ref="C145:U145" si="140">IFERROR(__xludf.DUMMYFUNCTION("GoogleTranslate($B145, $B$2, C$2)"),"50 monedas de plata = 1 moneda de oro")</f>
        <v>50 monedas de plata = 1 moneda de oro</v>
      </c>
      <c r="D145" s="4" t="str">
        <f t="shared" si="140"/>
        <v>50 चांदी के सिक्के = 1 सोने का सिक्का</v>
      </c>
      <c r="E145" s="4" t="str">
        <f t="shared" si="140"/>
        <v>50 قطعة نقدية فضية = عملة 1 الذهب</v>
      </c>
      <c r="F145" s="4" t="str">
        <f t="shared" si="140"/>
        <v>50 moedas de prata = 1 moeda de ouro</v>
      </c>
      <c r="G145" s="4" t="str">
        <f t="shared" si="140"/>
        <v>50 রূপা কয়েন = 1 স্বর্ণ মুদ্রা</v>
      </c>
      <c r="H145" s="4" t="str">
        <f t="shared" si="140"/>
        <v>50 серебряных монет = 1 золотая монета</v>
      </c>
      <c r="I145" s="4" t="str">
        <f t="shared" si="140"/>
        <v>50枚の銀貨= 1つの金貨</v>
      </c>
      <c r="J145" s="4" t="str">
        <f t="shared" si="140"/>
        <v>50 ਸਿਲਵਰ ਦੇ ਸਿੱਕੇ = 1 ਸੋਨੇ ਦਾ ਸਿੱਕਾ</v>
      </c>
      <c r="K145" s="4" t="str">
        <f t="shared" si="140"/>
        <v>50 Silbergeld = 1 Goldmünze</v>
      </c>
      <c r="L145" s="4" t="str">
        <f t="shared" si="140"/>
        <v>50 dhuwit = duwit receh 1 emas</v>
      </c>
      <c r="M145" s="4" t="str">
        <f t="shared" si="140"/>
        <v>50个银币= 1个金币</v>
      </c>
      <c r="N145" s="4" t="str">
        <f t="shared" si="140"/>
        <v>50銀幣= 1金幣</v>
      </c>
      <c r="O145" s="4" t="str">
        <f t="shared" si="140"/>
        <v>50 koin perak = koin 1 emas</v>
      </c>
      <c r="P145" s="4" t="str">
        <f t="shared" si="140"/>
        <v>50 వెండి నాణేలు = 1 బంగారు నాణెం</v>
      </c>
      <c r="Q145" s="4" t="str">
        <f t="shared" si="140"/>
        <v>50 đồng tiền bạc = đồng xu 1 vàng</v>
      </c>
      <c r="R145" s="4" t="str">
        <f t="shared" si="140"/>
        <v>50 개 은화 = 1 개 금화</v>
      </c>
      <c r="S145" s="4" t="str">
        <f t="shared" si="140"/>
        <v>50 pièces d'argent = 1 pièce d'or</v>
      </c>
      <c r="T145" s="4" t="str">
        <f t="shared" si="140"/>
        <v>50 चांदीची नाणी = 1 सोन्याचे नाणे</v>
      </c>
      <c r="U145" s="4" t="str">
        <f t="shared" si="140"/>
        <v>50 வெள்ளி நாணயங்கள் = 1 தங்கம் நாணயம்</v>
      </c>
    </row>
    <row r="146">
      <c r="A146" s="13" t="s">
        <v>407</v>
      </c>
      <c r="B146" s="8" t="s">
        <v>672</v>
      </c>
      <c r="C146" s="4" t="str">
        <f t="shared" ref="C146:U146" si="141">IFERROR(__xludf.DUMMYFUNCTION("GoogleTranslate($B146, $B$2, C$2)"),"monedas de platino")</f>
        <v>monedas de platino</v>
      </c>
      <c r="D146" s="4" t="str">
        <f t="shared" si="141"/>
        <v>प्लेटिनम सिक्के</v>
      </c>
      <c r="E146" s="4" t="str">
        <f t="shared" si="141"/>
        <v>عملات معدنية من البلاتين</v>
      </c>
      <c r="F146" s="4" t="str">
        <f t="shared" si="141"/>
        <v>moedas de platina</v>
      </c>
      <c r="G146" s="4" t="str">
        <f t="shared" si="141"/>
        <v>প্ল্যাটিনাম কয়েন</v>
      </c>
      <c r="H146" s="4" t="str">
        <f t="shared" si="141"/>
        <v>Платиновые монеты</v>
      </c>
      <c r="I146" s="4" t="str">
        <f t="shared" si="141"/>
        <v>プラチナコイン</v>
      </c>
      <c r="J146" s="4" t="str">
        <f t="shared" si="141"/>
        <v>ਪਲੈਟੀਨਮ ਸਿੱਕੇ</v>
      </c>
      <c r="K146" s="4" t="str">
        <f t="shared" si="141"/>
        <v>Platinmünzen</v>
      </c>
      <c r="L146" s="4" t="str">
        <f t="shared" si="141"/>
        <v>dhuwit recehan Platinum</v>
      </c>
      <c r="M146" s="4" t="str">
        <f t="shared" si="141"/>
        <v>铂金币</v>
      </c>
      <c r="N146" s="4" t="str">
        <f t="shared" si="141"/>
        <v>鉑金幣</v>
      </c>
      <c r="O146" s="4" t="str">
        <f t="shared" si="141"/>
        <v>koin Platinum</v>
      </c>
      <c r="P146" s="4" t="str">
        <f t="shared" si="141"/>
        <v>ప్లాటినం నాణేలు</v>
      </c>
      <c r="Q146" s="4" t="str">
        <f t="shared" si="141"/>
        <v>tiền xu Platinum</v>
      </c>
      <c r="R146" s="4" t="str">
        <f t="shared" si="141"/>
        <v>백금 동전</v>
      </c>
      <c r="S146" s="4" t="str">
        <f t="shared" si="141"/>
        <v>Monnaie en platine</v>
      </c>
      <c r="T146" s="4" t="str">
        <f t="shared" si="141"/>
        <v>प्लॅटिनम नाणी</v>
      </c>
      <c r="U146" s="4" t="str">
        <f t="shared" si="141"/>
        <v>பிளாட்டினம் நாணயங்கள்</v>
      </c>
    </row>
    <row r="147">
      <c r="A147" s="13" t="s">
        <v>673</v>
      </c>
      <c r="B147" s="8" t="s">
        <v>674</v>
      </c>
      <c r="C147" s="4" t="str">
        <f t="shared" ref="C147:U147" si="142">IFERROR(__xludf.DUMMYFUNCTION("GoogleTranslate($B147, $B$2, C$2)"),"250 monedas de plata = moneda de 1 platino")</f>
        <v>250 monedas de plata = moneda de 1 platino</v>
      </c>
      <c r="D147" s="4" t="str">
        <f t="shared" si="142"/>
        <v>250 चांदी के सिक्के = 1 प्लैटिनम सिक्का</v>
      </c>
      <c r="E147" s="4" t="str">
        <f t="shared" si="142"/>
        <v>250 الفضة = 1 البلاتين عملة</v>
      </c>
      <c r="F147" s="4" t="str">
        <f t="shared" si="142"/>
        <v>250 moedas de prata = moeda uma platina</v>
      </c>
      <c r="G147" s="4" t="str">
        <f t="shared" si="142"/>
        <v>250 রৌপ্য মুদ্রা = 1 প্ল্যাটিনাম মুদ্রা</v>
      </c>
      <c r="H147" s="4" t="str">
        <f t="shared" si="142"/>
        <v>250 серебряных монет = 1 платиновые монеты</v>
      </c>
      <c r="I147" s="4" t="str">
        <f t="shared" si="142"/>
        <v>250枚の銀貨= 1つのプラチナコイン</v>
      </c>
      <c r="J147" s="4" t="str">
        <f t="shared" si="142"/>
        <v>250 ਸਿਲਵਰ ਦੇ ਸਿੱਕੇ = 1 ਪਲੈਟੀਨਮ ਸਿੱਕਾ</v>
      </c>
      <c r="K147" s="4" t="str">
        <f t="shared" si="142"/>
        <v>250 Silbergeld = 1 Platin Münze</v>
      </c>
      <c r="L147" s="4" t="str">
        <f t="shared" si="142"/>
        <v>250 dhuwit = 1 platinum duwit receh</v>
      </c>
      <c r="M147" s="4" t="str">
        <f t="shared" si="142"/>
        <v>250个银币= 1个铂硬币</v>
      </c>
      <c r="N147" s="4" t="str">
        <f t="shared" si="142"/>
        <v>250銀幣= 1鉑硬幣</v>
      </c>
      <c r="O147" s="4" t="str">
        <f t="shared" si="142"/>
        <v>250 koin perak = 1 platinum koin</v>
      </c>
      <c r="P147" s="4" t="str">
        <f t="shared" si="142"/>
        <v>250 వెండి నాణేలు = 1 ప్లాటినం నాణెం</v>
      </c>
      <c r="Q147" s="4" t="str">
        <f t="shared" si="142"/>
        <v>250 đồng bạc = đồng xu 1 bạch kim</v>
      </c>
      <c r="R147" s="4" t="str">
        <f t="shared" si="142"/>
        <v>250 개 은화 = 1 개 백금 동전</v>
      </c>
      <c r="S147" s="4" t="str">
        <f t="shared" si="142"/>
        <v>250 pièces d'argent = 1 pièce en platine</v>
      </c>
      <c r="T147" s="4" t="str">
        <f t="shared" si="142"/>
        <v>250 चांदीची नाणी = 1 प्लॅटिनम नाणे</v>
      </c>
      <c r="U147" s="4" t="str">
        <f t="shared" si="142"/>
        <v>250 வெள்ளி நாணயங்கள் = 1 பிளாட்டினம் நாணயம்</v>
      </c>
    </row>
    <row r="148">
      <c r="A148" s="13" t="s">
        <v>408</v>
      </c>
      <c r="B148" s="14" t="s">
        <v>675</v>
      </c>
      <c r="C148" s="4" t="str">
        <f t="shared" ref="C148:U148" si="143">IFERROR(__xludf.DUMMYFUNCTION("GoogleTranslate($B148, $B$2, C$2)"),"cargar a cabo")</f>
        <v>cargar a cabo</v>
      </c>
      <c r="D148" s="4" t="str">
        <f t="shared" si="143"/>
        <v>बाहर लोड</v>
      </c>
      <c r="E148" s="4" t="str">
        <f t="shared" si="143"/>
        <v>تحميل من</v>
      </c>
      <c r="F148" s="4" t="str">
        <f t="shared" si="143"/>
        <v>Coloque para fora</v>
      </c>
      <c r="G148" s="4" t="str">
        <f t="shared" si="143"/>
        <v>আউট লোড</v>
      </c>
      <c r="H148" s="4" t="str">
        <f t="shared" si="143"/>
        <v>Загрузите из</v>
      </c>
      <c r="I148" s="4" t="str">
        <f t="shared" si="143"/>
        <v>アウトロード</v>
      </c>
      <c r="J148" s="4" t="str">
        <f t="shared" si="143"/>
        <v>ਬਾਹਰ ਲੋਡ</v>
      </c>
      <c r="K148" s="4" t="str">
        <f t="shared" si="143"/>
        <v>laden aus</v>
      </c>
      <c r="L148" s="4" t="str">
        <f t="shared" si="143"/>
        <v>mbukak metu</v>
      </c>
      <c r="M148" s="4" t="str">
        <f t="shared" si="143"/>
        <v>载出</v>
      </c>
      <c r="N148" s="4" t="str">
        <f t="shared" si="143"/>
        <v>載出</v>
      </c>
      <c r="O148" s="4" t="str">
        <f t="shared" si="143"/>
        <v>Muat keluar</v>
      </c>
      <c r="P148" s="4" t="str">
        <f t="shared" si="143"/>
        <v>బయటకు లోడ్</v>
      </c>
      <c r="Q148" s="4" t="str">
        <f t="shared" si="143"/>
        <v>tải ra</v>
      </c>
      <c r="R148" s="4" t="str">
        <f t="shared" si="143"/>
        <v>장전</v>
      </c>
      <c r="S148" s="4" t="str">
        <f t="shared" si="143"/>
        <v>Chargez sur</v>
      </c>
      <c r="T148" s="4" t="str">
        <f t="shared" si="143"/>
        <v>बाहेर लोड करा</v>
      </c>
      <c r="U148" s="4" t="str">
        <f t="shared" si="143"/>
        <v>வெளியே ஏற்ற</v>
      </c>
    </row>
    <row r="149">
      <c r="A149" s="13" t="s">
        <v>165</v>
      </c>
      <c r="B149" s="8" t="s">
        <v>678</v>
      </c>
      <c r="C149" s="4" t="str">
        <f t="shared" ref="C149:U149" si="144">IFERROR(__xludf.DUMMYFUNCTION("GoogleTranslate($B149, $B$2, C$2)"),"Deidad")</f>
        <v>Deidad</v>
      </c>
      <c r="D149" s="4" t="str">
        <f t="shared" si="144"/>
        <v>देव</v>
      </c>
      <c r="E149" s="4" t="str">
        <f t="shared" si="144"/>
        <v>المعبود</v>
      </c>
      <c r="F149" s="4" t="str">
        <f t="shared" si="144"/>
        <v>Divindade</v>
      </c>
      <c r="G149" s="4" t="str">
        <f t="shared" si="144"/>
        <v>শ্বর</v>
      </c>
      <c r="H149" s="4" t="str">
        <f t="shared" si="144"/>
        <v>божественность</v>
      </c>
      <c r="I149" s="4" t="str">
        <f t="shared" si="144"/>
        <v>神</v>
      </c>
      <c r="J149" s="4" t="str">
        <f t="shared" si="144"/>
        <v>ਰੱਬ</v>
      </c>
      <c r="K149" s="4" t="str">
        <f t="shared" si="144"/>
        <v>Gottheit</v>
      </c>
      <c r="L149" s="4" t="str">
        <f t="shared" si="144"/>
        <v>Sel</v>
      </c>
      <c r="M149" s="4" t="str">
        <f t="shared" si="144"/>
        <v>神</v>
      </c>
      <c r="N149" s="4" t="str">
        <f t="shared" si="144"/>
        <v>神</v>
      </c>
      <c r="O149" s="4" t="str">
        <f t="shared" si="144"/>
        <v>Dewa</v>
      </c>
      <c r="P149" s="4" t="str">
        <f t="shared" si="144"/>
        <v>దైవాన్ని</v>
      </c>
      <c r="Q149" s="4" t="str">
        <f t="shared" si="144"/>
        <v>Thần linh</v>
      </c>
      <c r="R149" s="4" t="str">
        <f t="shared" si="144"/>
        <v>신</v>
      </c>
      <c r="S149" s="4" t="str">
        <f t="shared" si="144"/>
        <v>Déité</v>
      </c>
      <c r="T149" s="4" t="str">
        <f t="shared" si="144"/>
        <v>देवता</v>
      </c>
      <c r="U149" s="4" t="str">
        <f t="shared" si="144"/>
        <v>அன்பிற்கும்</v>
      </c>
    </row>
    <row r="150">
      <c r="A150" s="13" t="s">
        <v>412</v>
      </c>
      <c r="B150" s="14" t="s">
        <v>679</v>
      </c>
      <c r="C150" s="4" t="str">
        <f t="shared" ref="C150:U150" si="145">IFERROR(__xludf.DUMMYFUNCTION("GoogleTranslate($B150, $B$2, C$2)"),"Cultura")</f>
        <v>Cultura</v>
      </c>
      <c r="D150" s="4" t="str">
        <f t="shared" si="145"/>
        <v>संस्कृति</v>
      </c>
      <c r="E150" s="4" t="str">
        <f t="shared" si="145"/>
        <v>حضاره</v>
      </c>
      <c r="F150" s="4" t="str">
        <f t="shared" si="145"/>
        <v>Cultura</v>
      </c>
      <c r="G150" s="4" t="str">
        <f t="shared" si="145"/>
        <v>সংস্কৃতি</v>
      </c>
      <c r="H150" s="4" t="str">
        <f t="shared" si="145"/>
        <v>культура</v>
      </c>
      <c r="I150" s="4" t="str">
        <f t="shared" si="145"/>
        <v>文化</v>
      </c>
      <c r="J150" s="4" t="str">
        <f t="shared" si="145"/>
        <v>ਸਭਿਆਚਾਰ</v>
      </c>
      <c r="K150" s="4" t="str">
        <f t="shared" si="145"/>
        <v>Kultur</v>
      </c>
      <c r="L150" s="4" t="str">
        <f t="shared" si="145"/>
        <v>Budaya</v>
      </c>
      <c r="M150" s="4" t="str">
        <f t="shared" si="145"/>
        <v>文化</v>
      </c>
      <c r="N150" s="4" t="str">
        <f t="shared" si="145"/>
        <v>文化</v>
      </c>
      <c r="O150" s="4" t="str">
        <f t="shared" si="145"/>
        <v>Budaya</v>
      </c>
      <c r="P150" s="4" t="str">
        <f t="shared" si="145"/>
        <v>సంస్కృతి</v>
      </c>
      <c r="Q150" s="4" t="str">
        <f t="shared" si="145"/>
        <v>Văn hóa</v>
      </c>
      <c r="R150" s="4" t="str">
        <f t="shared" si="145"/>
        <v>문화</v>
      </c>
      <c r="S150" s="4" t="str">
        <f t="shared" si="145"/>
        <v>Culture</v>
      </c>
      <c r="T150" s="4" t="str">
        <f t="shared" si="145"/>
        <v>संस्कृती</v>
      </c>
      <c r="U150" s="4" t="str">
        <f t="shared" si="145"/>
        <v>கலாச்சாரம்</v>
      </c>
    </row>
    <row r="151">
      <c r="A151" s="13" t="s">
        <v>680</v>
      </c>
      <c r="B151" s="5" t="s">
        <v>681</v>
      </c>
      <c r="C151" s="4" t="str">
        <f t="shared" ref="C151:U151" si="146">IFERROR(__xludf.DUMMYFUNCTION("GoogleTranslate($B151, $B$2, C$2)"),"la masa de monedas")</f>
        <v>la masa de monedas</v>
      </c>
      <c r="D151" s="4" t="str">
        <f t="shared" si="146"/>
        <v>सिक्का बड़े पैमाने पर</v>
      </c>
      <c r="E151" s="4" t="str">
        <f t="shared" si="146"/>
        <v>عملة كتلة</v>
      </c>
      <c r="F151" s="4" t="str">
        <f t="shared" si="146"/>
        <v>massa Coin</v>
      </c>
      <c r="G151" s="4" t="str">
        <f t="shared" si="146"/>
        <v>মুদ্রা ভর</v>
      </c>
      <c r="H151" s="4" t="str">
        <f t="shared" si="146"/>
        <v>Монета массы</v>
      </c>
      <c r="I151" s="4" t="str">
        <f t="shared" si="146"/>
        <v>コイン質量</v>
      </c>
      <c r="J151" s="4" t="str">
        <f t="shared" si="146"/>
        <v>ਸਿੱਕਾ ਪੁੰਜ</v>
      </c>
      <c r="K151" s="4" t="str">
        <f t="shared" si="146"/>
        <v>Münzmasse</v>
      </c>
      <c r="L151" s="4" t="str">
        <f t="shared" si="146"/>
        <v>massa Coin</v>
      </c>
      <c r="M151" s="4" t="str">
        <f t="shared" si="146"/>
        <v>投币质量</v>
      </c>
      <c r="N151" s="4" t="str">
        <f t="shared" si="146"/>
        <v>投幣質量</v>
      </c>
      <c r="O151" s="4" t="str">
        <f t="shared" si="146"/>
        <v>massa Coin</v>
      </c>
      <c r="P151" s="4" t="str">
        <f t="shared" si="146"/>
        <v>కాయిన్ మాస్</v>
      </c>
      <c r="Q151" s="4" t="str">
        <f t="shared" si="146"/>
        <v>Coin hàng loạt</v>
      </c>
      <c r="R151" s="4" t="str">
        <f t="shared" si="146"/>
        <v>동전 질량</v>
      </c>
      <c r="S151" s="4" t="str">
        <f t="shared" si="146"/>
        <v>Coin masse</v>
      </c>
      <c r="T151" s="4" t="str">
        <f t="shared" si="146"/>
        <v>नाणे वस्तुमान</v>
      </c>
      <c r="U151" s="4" t="str">
        <f t="shared" si="146"/>
        <v>நாணய வெகுஜன</v>
      </c>
    </row>
    <row r="152">
      <c r="A152" s="13" t="s">
        <v>682</v>
      </c>
      <c r="B152" s="5" t="s">
        <v>683</v>
      </c>
      <c r="C152" s="4" t="str">
        <f t="shared" ref="C152:U152" si="147">IFERROR(__xludf.DUMMYFUNCTION("GoogleTranslate($B152, $B$2, C$2)"),"sin trabas")</f>
        <v>sin trabas</v>
      </c>
      <c r="D152" s="4" t="str">
        <f t="shared" si="147"/>
        <v>अभारग्रस्त</v>
      </c>
      <c r="E152" s="4" t="str">
        <f t="shared" si="147"/>
        <v>غير مرتبط</v>
      </c>
      <c r="F152" s="4" t="str">
        <f t="shared" si="147"/>
        <v>desembaraçado</v>
      </c>
      <c r="G152" s="4" t="str">
        <f t="shared" si="147"/>
        <v>ভারমুক্ত</v>
      </c>
      <c r="H152" s="4" t="str">
        <f t="shared" si="147"/>
        <v>незаложенный</v>
      </c>
      <c r="I152" s="4" t="str">
        <f t="shared" si="147"/>
        <v>邪魔されません</v>
      </c>
      <c r="J152" s="4" t="str">
        <f t="shared" si="147"/>
        <v>ਤਨਾਵ</v>
      </c>
      <c r="K152" s="4" t="str">
        <f t="shared" si="147"/>
        <v>Unbelastet</v>
      </c>
      <c r="L152" s="4" t="str">
        <f t="shared" si="147"/>
        <v>unencumbered</v>
      </c>
      <c r="M152" s="4" t="str">
        <f t="shared" si="147"/>
        <v>未动用</v>
      </c>
      <c r="N152" s="4" t="str">
        <f t="shared" si="147"/>
        <v>未動用</v>
      </c>
      <c r="O152" s="4" t="str">
        <f t="shared" si="147"/>
        <v>yg tak dibebani</v>
      </c>
      <c r="P152" s="4" t="str">
        <f t="shared" si="147"/>
        <v>స్పష్టమైన</v>
      </c>
      <c r="Q152" s="4" t="str">
        <f t="shared" si="147"/>
        <v>không bị cản trở</v>
      </c>
      <c r="R152" s="4" t="str">
        <f t="shared" si="147"/>
        <v>방해 없는</v>
      </c>
      <c r="S152" s="4" t="str">
        <f t="shared" si="147"/>
        <v>inutilisé</v>
      </c>
      <c r="T152" s="4" t="str">
        <f t="shared" si="147"/>
        <v>unencumbered</v>
      </c>
      <c r="U152" s="4" t="str">
        <f t="shared" si="147"/>
        <v>வில்லங்கமில்லாத</v>
      </c>
    </row>
    <row r="153">
      <c r="A153" s="13" t="s">
        <v>684</v>
      </c>
      <c r="B153" s="5" t="s">
        <v>685</v>
      </c>
      <c r="C153" s="4" t="str">
        <f t="shared" ref="C153:U153" si="148">IFERROR(__xludf.DUMMYFUNCTION("GoogleTranslate($B153, $B$2, C$2)"),"carácter de masas umbral puede llevar en __U__ y aún así contar como no comprometido")</f>
        <v>carácter de masas umbral puede llevar en __U__ y aún así contar como no comprometido</v>
      </c>
      <c r="D153" s="4" t="str">
        <f t="shared" si="148"/>
        <v>थ्रेसहोल्ड जन चरित्र __U__ में ले जाने के लिए और अभी भी रूप में अभारग्रस्त भरोसा कर सकते हैं</v>
      </c>
      <c r="E153" s="4" t="str">
        <f t="shared" si="148"/>
        <v>شخصية عتبة كتلة يمكن أن تحمل في __U__ وما زال الاعتماد غير مرتبط كما</v>
      </c>
      <c r="F153" s="4" t="str">
        <f t="shared" si="148"/>
        <v>caráter de massa limiar pode carregar em __U__ e ainda contam como unencumbered</v>
      </c>
      <c r="G153" s="4" t="str">
        <f t="shared" si="148"/>
        <v>বিক্রেতার ভর চরিত্র __U__ মধ্যে বহন এবং এখনও যেমন ভারমুক্ত নির্ভর করতে পারেন</v>
      </c>
      <c r="H153" s="4" t="str">
        <f t="shared" si="148"/>
        <v>Пороговый массовый характер может носить в __U__ и до сих пор считаются неизрасходованный</v>
      </c>
      <c r="I153" s="4" t="str">
        <f t="shared" si="148"/>
        <v>しきい値マスの文字が__U__に運び、かつてのように邪魔されないカウントすることができます</v>
      </c>
      <c r="J153" s="4" t="str">
        <f t="shared" si="148"/>
        <v>ਥਰੈਸ਼ਹੋਲਡ ਪੁੰਜ ਅੱਖਰ __U__ ਵਿਚ ਲੈ ਕੇ ਅਤੇ ਹਾਲੇ ਵੀ ਤਨਾਵ ਗਿਣਤੀ ਕਰ ਸਕਦਾ ਹੈ</v>
      </c>
      <c r="K153" s="4" t="str">
        <f t="shared" si="148"/>
        <v>Schwellenmassencharakter kann in __U__ tragen und immer noch als unbelastet zählt</v>
      </c>
      <c r="L153" s="4" t="str">
        <f t="shared" si="148"/>
        <v>karakter massa Ambang bisa nindakake ing __U__ lan isih count minangka unencumbered</v>
      </c>
      <c r="M153" s="4" t="str">
        <f t="shared" si="148"/>
        <v>阈值群众性可以__U__携带，仍然算作支配</v>
      </c>
      <c r="N153" s="4" t="str">
        <f t="shared" si="148"/>
        <v>閾值群眾性可以__U__攜帶，仍然算作支配</v>
      </c>
      <c r="O153" s="4" t="str">
        <f t="shared" si="148"/>
        <v>karakter massa ambang batas dapat membawa di __U__ dan masih dianggap sebagai tidak terbebani</v>
      </c>
      <c r="P153" s="4" t="str">
        <f t="shared" si="148"/>
        <v>త్రెష్ మాస్ పాత్ర స్పష్టమైన లెక్కింపులో __U__ తీసుకు మరియు ఇప్పటికీ</v>
      </c>
      <c r="Q153" s="4" t="str">
        <f t="shared" si="148"/>
        <v>nhân vật ngưỡng khối lượng có thể mang theo trong __U__ và vẫn được tính là không bị cản trở</v>
      </c>
      <c r="R153" s="4" t="str">
        <f t="shared" si="148"/>
        <v>임계 질량 문자는 방해 계산 여전히 __U__에서 수행 할 수 있습니다</v>
      </c>
      <c r="S153" s="4" t="str">
        <f t="shared" si="148"/>
        <v>caractère de masse de seuil peut transporter dans __U__ et compter toujours comme non grevés</v>
      </c>
      <c r="T153" s="4" t="str">
        <f t="shared" si="148"/>
        <v>सुरूवातीचे वस्तुमान वर्ण __U__ वाहून आणि अद्याप म्हणून unencumbered मोजू शकता</v>
      </c>
      <c r="U153" s="4" t="str">
        <f t="shared" si="148"/>
        <v>ஆரம்பம் வெகுஜன பாத்திரம் __U__ உள்ள சுமந்துக்கொண்டு இன்னும் போன்ற வில்லங்கமில்லாத நம்பலாம்</v>
      </c>
    </row>
    <row r="154">
      <c r="A154" s="13" t="s">
        <v>686</v>
      </c>
      <c r="B154" s="5" t="s">
        <v>687</v>
      </c>
      <c r="C154" s="4" t="str">
        <f t="shared" ref="C154:U154" si="149">IFERROR(__xludf.DUMMYFUNCTION("GoogleTranslate($B154, $B$2, C$2)"),"llevado a la masa")</f>
        <v>llevado a la masa</v>
      </c>
      <c r="D154" s="4" t="str">
        <f t="shared" si="149"/>
        <v>मास किया</v>
      </c>
      <c r="E154" s="4" t="str">
        <f t="shared" si="149"/>
        <v>قامت كتلة</v>
      </c>
      <c r="F154" s="4" t="str">
        <f t="shared" si="149"/>
        <v>Mass realizado</v>
      </c>
      <c r="G154" s="4" t="str">
        <f t="shared" si="149"/>
        <v>ভর বাহিত</v>
      </c>
      <c r="H154" s="4" t="str">
        <f t="shared" si="149"/>
        <v>Масса осуществляется</v>
      </c>
      <c r="I154" s="4" t="str">
        <f t="shared" si="149"/>
        <v>マス実施</v>
      </c>
      <c r="J154" s="4" t="str">
        <f t="shared" si="149"/>
        <v>ਮਾਸ ਹੀ ਹੈ</v>
      </c>
      <c r="K154" s="4" t="str">
        <f t="shared" si="149"/>
        <v>Masse durch</v>
      </c>
      <c r="L154" s="4" t="str">
        <f t="shared" si="149"/>
        <v>Massa digawa</v>
      </c>
      <c r="M154" s="4" t="str">
        <f t="shared" si="149"/>
        <v>大规模开展</v>
      </c>
      <c r="N154" s="4" t="str">
        <f t="shared" si="149"/>
        <v>大規模開展</v>
      </c>
      <c r="O154" s="4" t="str">
        <f t="shared" si="149"/>
        <v>massal dilakukan</v>
      </c>
      <c r="P154" s="4" t="str">
        <f t="shared" si="149"/>
        <v>మాస్ నిర్వహించారు</v>
      </c>
      <c r="Q154" s="4" t="str">
        <f t="shared" si="149"/>
        <v>khối lượng thực hiện</v>
      </c>
      <c r="R154" s="4" t="str">
        <f t="shared" si="149"/>
        <v>질량 실시</v>
      </c>
      <c r="S154" s="4" t="str">
        <f t="shared" si="149"/>
        <v>masse porté</v>
      </c>
      <c r="T154" s="4" t="str">
        <f t="shared" si="149"/>
        <v>मास नेले</v>
      </c>
      <c r="U154" s="4" t="str">
        <f t="shared" si="149"/>
        <v>மாஸ் மேற்கொள்ளப்படும்</v>
      </c>
    </row>
    <row r="155">
      <c r="A155" s="13" t="s">
        <v>688</v>
      </c>
      <c r="B155" s="5" t="s">
        <v>689</v>
      </c>
      <c r="C155" s="4" t="str">
        <f t="shared" ref="C155:U155" si="150">IFERROR(__xludf.DUMMYFUNCTION("GoogleTranslate($B155, $B$2, C$2)"),"gravamen máximo")</f>
        <v>gravamen máximo</v>
      </c>
      <c r="D155" s="4" t="str">
        <f t="shared" si="150"/>
        <v>अधिकतम भार</v>
      </c>
      <c r="E155" s="4" t="str">
        <f t="shared" si="150"/>
        <v>الرهن الأقصى</v>
      </c>
      <c r="F155" s="4" t="str">
        <f t="shared" si="150"/>
        <v>oneração máxima</v>
      </c>
      <c r="G155" s="4" t="str">
        <f t="shared" si="150"/>
        <v>সর্বোচ্চ দায়</v>
      </c>
      <c r="H155" s="4" t="str">
        <f t="shared" si="150"/>
        <v>Максимальная обременения</v>
      </c>
      <c r="I155" s="4" t="str">
        <f t="shared" si="150"/>
        <v>最大負担</v>
      </c>
      <c r="J155" s="4" t="str">
        <f t="shared" si="150"/>
        <v>ਵੱਧ ਮੁਕਤ</v>
      </c>
      <c r="K155" s="4" t="str">
        <f t="shared" si="150"/>
        <v>maximale Belastung</v>
      </c>
      <c r="L155" s="4" t="str">
        <f t="shared" si="150"/>
        <v>encumbrance maksimum</v>
      </c>
      <c r="M155" s="4" t="str">
        <f t="shared" si="150"/>
        <v>最大阻碍</v>
      </c>
      <c r="N155" s="4" t="str">
        <f t="shared" si="150"/>
        <v>最大阻礙</v>
      </c>
      <c r="O155" s="4" t="str">
        <f t="shared" si="150"/>
        <v>beban maksimum</v>
      </c>
      <c r="P155" s="4" t="str">
        <f t="shared" si="150"/>
        <v>గరిష్ఠ బఱువు</v>
      </c>
      <c r="Q155" s="4" t="str">
        <f t="shared" si="150"/>
        <v>gánh nặng tối đa</v>
      </c>
      <c r="R155" s="4" t="str">
        <f t="shared" si="150"/>
        <v>최대 방해물</v>
      </c>
      <c r="S155" s="4" t="str">
        <f t="shared" si="150"/>
        <v>maximum grèvement</v>
      </c>
      <c r="T155" s="4" t="str">
        <f t="shared" si="150"/>
        <v>कमाल ओझे</v>
      </c>
      <c r="U155" s="4" t="str">
        <f t="shared" si="150"/>
        <v>அதிகபட்ச வில்லங்கம்</v>
      </c>
    </row>
    <row r="156">
      <c r="A156" s="13" t="s">
        <v>690</v>
      </c>
      <c r="B156" s="5" t="s">
        <v>691</v>
      </c>
      <c r="C156" s="4" t="str">
        <f t="shared" ref="C156:U156" si="151">IFERROR(__xludf.DUMMYFUNCTION("GoogleTranslate($B156, $B$2, C$2)"),"carácter masa máxima puede llevar en __U__")</f>
        <v>carácter masa máxima puede llevar en __U__</v>
      </c>
      <c r="D156" s="4" t="str">
        <f t="shared" si="151"/>
        <v>अधिकतम बड़े पैमाने पर चरित्र __U__ में ले जा सकता है</v>
      </c>
      <c r="E156" s="4" t="str">
        <f t="shared" si="151"/>
        <v>الطابع الجماهيري الحد الأقصى يمكن أن تحمل في __U__</v>
      </c>
      <c r="F156" s="4" t="str">
        <f t="shared" si="151"/>
        <v>caráter de massa máxima pode carregar em __U__</v>
      </c>
      <c r="G156" s="4" t="str">
        <f t="shared" si="151"/>
        <v>সর্বোচ্চ ভর চরিত্র __U__ মধ্যে বহন করতে পারে</v>
      </c>
      <c r="H156" s="4" t="str">
        <f t="shared" si="151"/>
        <v>Максимальный массовый характер может носить в __U__</v>
      </c>
      <c r="I156" s="4" t="str">
        <f t="shared" si="151"/>
        <v>最大質量の文字が__U__に運ぶことができます</v>
      </c>
      <c r="J156" s="4" t="str">
        <f t="shared" si="151"/>
        <v>ਵੱਧ ਪੁੰਜ ਅੱਖਰ __U__ ਵਿਚ ਲੈ ਸਕਦਾ ਹੈ</v>
      </c>
      <c r="K156" s="4" t="str">
        <f t="shared" si="151"/>
        <v>Maximale Massencharakter kann in __U__ tragen</v>
      </c>
      <c r="L156" s="4" t="str">
        <f t="shared" si="151"/>
        <v>karakter massa maksimum bisa nindakake ing __U__</v>
      </c>
      <c r="M156" s="4" t="str">
        <f t="shared" si="151"/>
        <v>最大的群众性可以__U__携带</v>
      </c>
      <c r="N156" s="4" t="str">
        <f t="shared" si="151"/>
        <v>最大的群眾性可以__U__攜帶</v>
      </c>
      <c r="O156" s="4" t="str">
        <f t="shared" si="151"/>
        <v>karakter massa maksimum dapat membawa di __U__</v>
      </c>
      <c r="P156" s="4" t="str">
        <f t="shared" si="151"/>
        <v>గరిష్ఠ మాస్ పాత్ర లో __U__ తీసుకు చేయవచ్చు</v>
      </c>
      <c r="Q156" s="4" t="str">
        <f t="shared" si="151"/>
        <v>nhân vật khối lượng tối đa có thể mang theo trong __U__</v>
      </c>
      <c r="R156" s="4" t="str">
        <f t="shared" si="151"/>
        <v>최대 대량 문자 __U__에서 수행 할 수 있습니다</v>
      </c>
      <c r="S156" s="4" t="str">
        <f t="shared" si="151"/>
        <v>caractère de masse maximale peut transporter dans __U__</v>
      </c>
      <c r="T156" s="4" t="str">
        <f t="shared" si="151"/>
        <v>कमाल वस्तुमान वर्ण __U__ मध्ये वाहून शकता</v>
      </c>
      <c r="U156" s="4" t="str">
        <f t="shared" si="151"/>
        <v>அதிகபட்ச திரளை பாத்திரம் __U__ செயல்படுத்த முடியும்</v>
      </c>
    </row>
    <row r="157">
      <c r="A157" s="13"/>
      <c r="B157" s="4"/>
    </row>
    <row r="158">
      <c r="A158" s="13" t="s">
        <v>692</v>
      </c>
      <c r="B158" s="5" t="s">
        <v>693</v>
      </c>
      <c r="C158" s="4" t="str">
        <f t="shared" ref="C158:U158" si="152">IFERROR(__xludf.DUMMYFUNCTION("GoogleTranslate($B158, $B$2, C$2)"),"Mano derecha")</f>
        <v>Mano derecha</v>
      </c>
      <c r="D158" s="4" t="str">
        <f t="shared" si="152"/>
        <v>दायाँ हाथ</v>
      </c>
      <c r="E158" s="4" t="str">
        <f t="shared" si="152"/>
        <v>اليد اليمنى</v>
      </c>
      <c r="F158" s="4" t="str">
        <f t="shared" si="152"/>
        <v>Mão direita</v>
      </c>
      <c r="G158" s="4" t="str">
        <f t="shared" si="152"/>
        <v>ডান হাত</v>
      </c>
      <c r="H158" s="4" t="str">
        <f t="shared" si="152"/>
        <v>Правая рука</v>
      </c>
      <c r="I158" s="4" t="str">
        <f t="shared" si="152"/>
        <v>右手</v>
      </c>
      <c r="J158" s="4" t="str">
        <f t="shared" si="152"/>
        <v>ਸੱਜਾ ਹੱਥ</v>
      </c>
      <c r="K158" s="4" t="str">
        <f t="shared" si="152"/>
        <v>Rechte Hand</v>
      </c>
      <c r="L158" s="4" t="str">
        <f t="shared" si="152"/>
        <v>tangan tengen</v>
      </c>
      <c r="M158" s="4" t="str">
        <f t="shared" si="152"/>
        <v>右手</v>
      </c>
      <c r="N158" s="4" t="str">
        <f t="shared" si="152"/>
        <v>右手</v>
      </c>
      <c r="O158" s="4" t="str">
        <f t="shared" si="152"/>
        <v>Tangan kanan</v>
      </c>
      <c r="P158" s="4" t="str">
        <f t="shared" si="152"/>
        <v>కుడి చెయి</v>
      </c>
      <c r="Q158" s="4" t="str">
        <f t="shared" si="152"/>
        <v>Tay phải</v>
      </c>
      <c r="R158" s="4" t="str">
        <f t="shared" si="152"/>
        <v>오른손</v>
      </c>
      <c r="S158" s="4" t="str">
        <f t="shared" si="152"/>
        <v>Main droite</v>
      </c>
      <c r="T158" s="4" t="str">
        <f t="shared" si="152"/>
        <v>उजवा हात</v>
      </c>
      <c r="U158" s="4" t="str">
        <f t="shared" si="152"/>
        <v>வலது கை</v>
      </c>
    </row>
    <row r="159">
      <c r="A159" s="13" t="s">
        <v>694</v>
      </c>
      <c r="B159" s="5" t="s">
        <v>695</v>
      </c>
      <c r="C159" s="4" t="str">
        <f t="shared" ref="C159:U159" si="153">IFERROR(__xludf.DUMMYFUNCTION("GoogleTranslate($B159, $B$2, C$2)"),"Mano izquierda")</f>
        <v>Mano izquierda</v>
      </c>
      <c r="D159" s="4" t="str">
        <f t="shared" si="153"/>
        <v>बायां हाथ</v>
      </c>
      <c r="E159" s="4" t="str">
        <f t="shared" si="153"/>
        <v>اليد اليسرى</v>
      </c>
      <c r="F159" s="4" t="str">
        <f t="shared" si="153"/>
        <v>Mão esquerda</v>
      </c>
      <c r="G159" s="4" t="str">
        <f t="shared" si="153"/>
        <v>বাম হাত</v>
      </c>
      <c r="H159" s="4" t="str">
        <f t="shared" si="153"/>
        <v>Левая рука</v>
      </c>
      <c r="I159" s="4" t="str">
        <f t="shared" si="153"/>
        <v>左手</v>
      </c>
      <c r="J159" s="4" t="str">
        <f t="shared" si="153"/>
        <v>ਖੱਬੇ ਹੱਥ</v>
      </c>
      <c r="K159" s="4" t="str">
        <f t="shared" si="153"/>
        <v>Linke Hand</v>
      </c>
      <c r="L159" s="4" t="str">
        <f t="shared" si="153"/>
        <v>tangan kiwa</v>
      </c>
      <c r="M159" s="4" t="str">
        <f t="shared" si="153"/>
        <v>左手</v>
      </c>
      <c r="N159" s="4" t="str">
        <f t="shared" si="153"/>
        <v>左手</v>
      </c>
      <c r="O159" s="4" t="str">
        <f t="shared" si="153"/>
        <v>Tangan kiri</v>
      </c>
      <c r="P159" s="4" t="str">
        <f t="shared" si="153"/>
        <v>ఎడమ చెయ్యి</v>
      </c>
      <c r="Q159" s="4" t="str">
        <f t="shared" si="153"/>
        <v>Tay trái</v>
      </c>
      <c r="R159" s="4" t="str">
        <f t="shared" si="153"/>
        <v>왼손</v>
      </c>
      <c r="S159" s="4" t="str">
        <f t="shared" si="153"/>
        <v>Main gauche</v>
      </c>
      <c r="T159" s="4" t="str">
        <f t="shared" si="153"/>
        <v>डावा हात</v>
      </c>
      <c r="U159" s="4" t="str">
        <f t="shared" si="153"/>
        <v>இடது கை</v>
      </c>
    </row>
    <row r="160">
      <c r="A160" s="13" t="s">
        <v>696</v>
      </c>
      <c r="B160" s="5" t="s">
        <v>697</v>
      </c>
      <c r="C160" s="4" t="str">
        <f t="shared" ref="C160:U160" si="154">IFERROR(__xludf.DUMMYFUNCTION("GoogleTranslate($B160, $B$2, C$2)"),"Armadura")</f>
        <v>Armadura</v>
      </c>
      <c r="D160" s="4" t="str">
        <f t="shared" si="154"/>
        <v>कवच</v>
      </c>
      <c r="E160" s="4" t="str">
        <f t="shared" si="154"/>
        <v>درع</v>
      </c>
      <c r="F160" s="4" t="str">
        <f t="shared" si="154"/>
        <v>armaduras</v>
      </c>
      <c r="G160" s="4" t="str">
        <f t="shared" si="154"/>
        <v>বর্ম</v>
      </c>
      <c r="H160" s="4" t="str">
        <f t="shared" si="154"/>
        <v>броневой</v>
      </c>
      <c r="I160" s="4" t="str">
        <f t="shared" si="154"/>
        <v>鎧</v>
      </c>
      <c r="J160" s="4" t="str">
        <f t="shared" si="154"/>
        <v>ਸ਼ਸਤ੍ਰ</v>
      </c>
      <c r="K160" s="4" t="str">
        <f t="shared" si="154"/>
        <v>Rüstung</v>
      </c>
      <c r="L160" s="4" t="str">
        <f t="shared" si="154"/>
        <v>waja</v>
      </c>
      <c r="M160" s="4" t="str">
        <f t="shared" si="154"/>
        <v>盔甲</v>
      </c>
      <c r="N160" s="4" t="str">
        <f t="shared" si="154"/>
        <v>盔甲</v>
      </c>
      <c r="O160" s="4" t="str">
        <f t="shared" si="154"/>
        <v>Baja</v>
      </c>
      <c r="P160" s="4" t="str">
        <f t="shared" si="154"/>
        <v>ఆర్మర్</v>
      </c>
      <c r="Q160" s="4" t="str">
        <f t="shared" si="154"/>
        <v>áo giáp</v>
      </c>
      <c r="R160" s="4" t="str">
        <f t="shared" si="154"/>
        <v>갑옷</v>
      </c>
      <c r="S160" s="4" t="str">
        <f t="shared" si="154"/>
        <v>Armure</v>
      </c>
      <c r="T160" s="4" t="str">
        <f t="shared" si="154"/>
        <v>चिलखत</v>
      </c>
      <c r="U160" s="4" t="str">
        <f t="shared" si="154"/>
        <v>கவசம்</v>
      </c>
    </row>
    <row r="161">
      <c r="A161" s="13" t="s">
        <v>698</v>
      </c>
      <c r="B161" s="5" t="s">
        <v>699</v>
      </c>
      <c r="C161" s="4" t="str">
        <f t="shared" ref="C161:U161" si="155">IFERROR(__xludf.DUMMYFUNCTION("GoogleTranslate($B161, $B$2, C$2)"),"bono de ataque a la derecha")</f>
        <v>bono de ataque a la derecha</v>
      </c>
      <c r="D161" s="4" t="str">
        <f t="shared" si="155"/>
        <v>राइट हमले बोनस</v>
      </c>
      <c r="E161" s="4" t="str">
        <f t="shared" si="155"/>
        <v>مكافأة الهجوم الصحيحة</v>
      </c>
      <c r="F161" s="4" t="str">
        <f t="shared" si="155"/>
        <v>bônus de ataque direita</v>
      </c>
      <c r="G161" s="4" t="str">
        <f t="shared" si="155"/>
        <v>রাইট আক্রমণ বোনাস</v>
      </c>
      <c r="H161" s="4" t="str">
        <f t="shared" si="155"/>
        <v>бонус правой атаки</v>
      </c>
      <c r="I161" s="4" t="str">
        <f t="shared" si="155"/>
        <v>右の攻撃ボーナス</v>
      </c>
      <c r="J161" s="4" t="str">
        <f t="shared" si="155"/>
        <v>ਸੱਜੇ ਹਮਲੇ ਬੋਨਸ</v>
      </c>
      <c r="K161" s="4" t="str">
        <f t="shared" si="155"/>
        <v>Rechts Angriffsbonus</v>
      </c>
      <c r="L161" s="4" t="str">
        <f t="shared" si="155"/>
        <v>serangan bonus tengen</v>
      </c>
      <c r="M161" s="4" t="str">
        <f t="shared" si="155"/>
        <v>右键攻击加成</v>
      </c>
      <c r="N161" s="4" t="str">
        <f t="shared" si="155"/>
        <v>右鍵攻擊加成</v>
      </c>
      <c r="O161" s="4" t="str">
        <f t="shared" si="155"/>
        <v>Serangan bonus tepat</v>
      </c>
      <c r="P161" s="4" t="str">
        <f t="shared" si="155"/>
        <v>కుడి దాడి బోనస్</v>
      </c>
      <c r="Q161" s="4" t="str">
        <f t="shared" si="155"/>
        <v>thưởng tấn công ngay</v>
      </c>
      <c r="R161" s="4" t="str">
        <f t="shared" si="155"/>
        <v>마우스 오른쪽 공격 보너스</v>
      </c>
      <c r="S161" s="4" t="str">
        <f t="shared" si="155"/>
        <v>bonus d'attaque à droite</v>
      </c>
      <c r="T161" s="4" t="str">
        <f t="shared" si="155"/>
        <v>उजव्या हल्ला बोनस</v>
      </c>
      <c r="U161" s="4" t="str">
        <f t="shared" si="155"/>
        <v>வலது தாக்குதல் போனஸ்</v>
      </c>
    </row>
    <row r="162">
      <c r="A162" s="13" t="s">
        <v>700</v>
      </c>
      <c r="B162" s="5" t="s">
        <v>701</v>
      </c>
      <c r="C162" s="4" t="str">
        <f t="shared" ref="C162:U162" si="156">IFERROR(__xludf.DUMMYFUNCTION("GoogleTranslate($B162, $B$2, C$2)"),"bono de ataque izquierdo")</f>
        <v>bono de ataque izquierdo</v>
      </c>
      <c r="D162" s="4" t="str">
        <f t="shared" si="156"/>
        <v>वाम हमले बोनस</v>
      </c>
      <c r="E162" s="4" t="str">
        <f t="shared" si="156"/>
        <v>مكافأة الهجوم اليسرى</v>
      </c>
      <c r="F162" s="4" t="str">
        <f t="shared" si="156"/>
        <v>bônus de ataque esquerda</v>
      </c>
      <c r="G162" s="4" t="str">
        <f t="shared" si="156"/>
        <v>বাম আক্রমণ বোনাস</v>
      </c>
      <c r="H162" s="4" t="str">
        <f t="shared" si="156"/>
        <v>бонус Левой атаки</v>
      </c>
      <c r="I162" s="4" t="str">
        <f t="shared" si="156"/>
        <v>左攻撃ボーナス</v>
      </c>
      <c r="J162" s="4" t="str">
        <f t="shared" si="156"/>
        <v>ਖੱਬੇ ਹਮਲੇ ਬੋਨਸ</v>
      </c>
      <c r="K162" s="4" t="str">
        <f t="shared" si="156"/>
        <v>Linker Angriff Bonus</v>
      </c>
      <c r="L162" s="4" t="str">
        <f t="shared" si="156"/>
        <v>serangan bonus kiwa</v>
      </c>
      <c r="M162" s="4" t="str">
        <f t="shared" si="156"/>
        <v>左攻击加成</v>
      </c>
      <c r="N162" s="4" t="str">
        <f t="shared" si="156"/>
        <v>左攻擊加成</v>
      </c>
      <c r="O162" s="4" t="str">
        <f t="shared" si="156"/>
        <v>Serangan bonus kiri</v>
      </c>
      <c r="P162" s="4" t="str">
        <f t="shared" si="156"/>
        <v>ఎడమ దాడి బోనస్</v>
      </c>
      <c r="Q162" s="4" t="str">
        <f t="shared" si="156"/>
        <v>thưởng tấn công trái</v>
      </c>
      <c r="R162" s="4" t="str">
        <f t="shared" si="156"/>
        <v>왼쪽 공격 보너스</v>
      </c>
      <c r="S162" s="4" t="str">
        <f t="shared" si="156"/>
        <v>bonus d'attaque gauche</v>
      </c>
      <c r="T162" s="4" t="str">
        <f t="shared" si="156"/>
        <v>डाव्या हल्ला बोनस</v>
      </c>
      <c r="U162" s="4" t="str">
        <f t="shared" si="156"/>
        <v>இடது தாக்குதல் போனஸ்</v>
      </c>
    </row>
    <row r="163">
      <c r="A163" s="13" t="s">
        <v>704</v>
      </c>
      <c r="B163" s="5" t="s">
        <v>705</v>
      </c>
      <c r="C163" s="4" t="str">
        <f t="shared" ref="C163:U163" si="157">IFERROR(__xludf.DUMMYFUNCTION("GoogleTranslate($B163, $B$2, C$2)"),"Parar")</f>
        <v>Parar</v>
      </c>
      <c r="D163" s="4" t="str">
        <f t="shared" si="157"/>
        <v>बचाव</v>
      </c>
      <c r="E163" s="4" t="str">
        <f t="shared" si="157"/>
        <v>تفاد</v>
      </c>
      <c r="F163" s="4" t="str">
        <f t="shared" si="157"/>
        <v>defesa</v>
      </c>
      <c r="G163" s="4" t="str">
        <f t="shared" si="157"/>
        <v>ঠেকান</v>
      </c>
      <c r="H163" s="4" t="str">
        <f t="shared" si="157"/>
        <v>Парировать</v>
      </c>
      <c r="I163" s="4" t="str">
        <f t="shared" si="157"/>
        <v>交します</v>
      </c>
      <c r="J163" s="4" t="str">
        <f t="shared" si="157"/>
        <v>ਪੈਰੀ</v>
      </c>
      <c r="K163" s="4" t="str">
        <f t="shared" si="157"/>
        <v>Parieren</v>
      </c>
      <c r="L163" s="4" t="str">
        <f t="shared" si="157"/>
        <v>Parry</v>
      </c>
      <c r="M163" s="4" t="str">
        <f t="shared" si="157"/>
        <v>帕里</v>
      </c>
      <c r="N163" s="4" t="str">
        <f t="shared" si="157"/>
        <v>帕里</v>
      </c>
      <c r="O163" s="4" t="str">
        <f t="shared" si="157"/>
        <v>Menangkis</v>
      </c>
      <c r="P163" s="4" t="str">
        <f t="shared" si="157"/>
        <v>ప్యారీ</v>
      </c>
      <c r="Q163" s="4" t="str">
        <f t="shared" si="157"/>
        <v>trả miếng</v>
      </c>
      <c r="R163" s="4" t="str">
        <f t="shared" si="157"/>
        <v>받아 넘기다</v>
      </c>
      <c r="S163" s="4" t="str">
        <f t="shared" si="157"/>
        <v>Parer</v>
      </c>
      <c r="T163" s="4" t="str">
        <f t="shared" si="157"/>
        <v>पॅरी</v>
      </c>
      <c r="U163" s="4" t="str">
        <f t="shared" si="157"/>
        <v>பாரி</v>
      </c>
    </row>
    <row r="164">
      <c r="A164" s="13" t="s">
        <v>706</v>
      </c>
      <c r="B164" s="5" t="s">
        <v>707</v>
      </c>
      <c r="C164" s="4" t="str">
        <f t="shared" ref="C164:U164" si="158">IFERROR(__xludf.DUMMYFUNCTION("GoogleTranslate($B164, $B$2, C$2)"),"nivel de combate")</f>
        <v>nivel de combate</v>
      </c>
      <c r="D164" s="4" t="str">
        <f t="shared" si="158"/>
        <v>लड़ाकू स्तर</v>
      </c>
      <c r="E164" s="4" t="str">
        <f t="shared" si="158"/>
        <v>مستوى القتالية</v>
      </c>
      <c r="F164" s="4" t="str">
        <f t="shared" si="158"/>
        <v>nível de combate</v>
      </c>
      <c r="G164" s="4" t="str">
        <f t="shared" si="158"/>
        <v>কম্ব্যাট স্তর</v>
      </c>
      <c r="H164" s="4" t="str">
        <f t="shared" si="158"/>
        <v>Боевой уровень</v>
      </c>
      <c r="I164" s="4" t="str">
        <f t="shared" si="158"/>
        <v>戦闘レベル</v>
      </c>
      <c r="J164" s="4" t="str">
        <f t="shared" si="158"/>
        <v>ਲੜਾਈ ਦਾ ਪੱਧਰ</v>
      </c>
      <c r="K164" s="4" t="str">
        <f t="shared" si="158"/>
        <v>Kampfstufe</v>
      </c>
      <c r="L164" s="4" t="str">
        <f t="shared" si="158"/>
        <v>tingkat pertempuran</v>
      </c>
      <c r="M164" s="4" t="str">
        <f t="shared" si="158"/>
        <v>战斗等级</v>
      </c>
      <c r="N164" s="4" t="str">
        <f t="shared" si="158"/>
        <v>戰鬥等級</v>
      </c>
      <c r="O164" s="4" t="str">
        <f t="shared" si="158"/>
        <v>tingkat tempur</v>
      </c>
      <c r="P164" s="4" t="str">
        <f t="shared" si="158"/>
        <v>పోరాట స్థాయి</v>
      </c>
      <c r="Q164" s="4" t="str">
        <f t="shared" si="158"/>
        <v>mức Combat</v>
      </c>
      <c r="R164" s="4" t="str">
        <f t="shared" si="158"/>
        <v>전투 레벨</v>
      </c>
      <c r="S164" s="4" t="str">
        <f t="shared" si="158"/>
        <v>niveau de combat</v>
      </c>
      <c r="T164" s="4" t="str">
        <f t="shared" si="158"/>
        <v>द्वंद्व पातळी</v>
      </c>
      <c r="U164" s="4" t="str">
        <f t="shared" si="158"/>
        <v>காம்பாட் நிலை</v>
      </c>
    </row>
    <row r="165">
      <c r="A165" s="13" t="s">
        <v>708</v>
      </c>
      <c r="B165" s="5" t="s">
        <v>709</v>
      </c>
      <c r="C165" s="4" t="str">
        <f t="shared" ref="C165:U165" si="159">IFERROR(__xludf.DUMMYFUNCTION("GoogleTranslate($B165, $B$2, C$2)"),"Defensa")</f>
        <v>Defensa</v>
      </c>
      <c r="D165" s="4" t="str">
        <f t="shared" si="159"/>
        <v>रक्षा</v>
      </c>
      <c r="E165" s="4" t="str">
        <f t="shared" si="159"/>
        <v>دفاع</v>
      </c>
      <c r="F165" s="4" t="str">
        <f t="shared" si="159"/>
        <v>Defesa</v>
      </c>
      <c r="G165" s="4" t="str">
        <f t="shared" si="159"/>
        <v>প্রতিরক্ষা</v>
      </c>
      <c r="H165" s="4" t="str">
        <f t="shared" si="159"/>
        <v>Защита</v>
      </c>
      <c r="I165" s="4" t="str">
        <f t="shared" si="159"/>
        <v>防衛</v>
      </c>
      <c r="J165" s="4" t="str">
        <f t="shared" si="159"/>
        <v>ਰੱਖਿਆ</v>
      </c>
      <c r="K165" s="4" t="str">
        <f t="shared" si="159"/>
        <v>Verteidigung</v>
      </c>
      <c r="L165" s="4" t="str">
        <f t="shared" si="159"/>
        <v>Defense</v>
      </c>
      <c r="M165" s="4" t="str">
        <f t="shared" si="159"/>
        <v>防御</v>
      </c>
      <c r="N165" s="4" t="str">
        <f t="shared" si="159"/>
        <v>防禦</v>
      </c>
      <c r="O165" s="4" t="str">
        <f t="shared" si="159"/>
        <v>Pertahanan</v>
      </c>
      <c r="P165" s="4" t="str">
        <f t="shared" si="159"/>
        <v>రక్షణ</v>
      </c>
      <c r="Q165" s="4" t="str">
        <f t="shared" si="159"/>
        <v>Phòng thủ</v>
      </c>
      <c r="R165" s="4" t="str">
        <f t="shared" si="159"/>
        <v>방어</v>
      </c>
      <c r="S165" s="4" t="str">
        <f t="shared" si="159"/>
        <v>La défense</v>
      </c>
      <c r="T165" s="4" t="str">
        <f t="shared" si="159"/>
        <v>संरक्षण</v>
      </c>
      <c r="U165" s="4" t="str">
        <f t="shared" si="159"/>
        <v>பாதுகாப்பு</v>
      </c>
    </row>
    <row r="166">
      <c r="A166" s="13" t="s">
        <v>711</v>
      </c>
      <c r="B166" s="5" t="s">
        <v>712</v>
      </c>
      <c r="C166" s="4" t="str">
        <f t="shared" ref="C166:U166" si="160">IFERROR(__xludf.DUMMYFUNCTION("GoogleTranslate($B166, $B$2, C$2)"),"absorción Armor")</f>
        <v>absorción Armor</v>
      </c>
      <c r="D166" s="4" t="str">
        <f t="shared" si="160"/>
        <v>कवच अवशोषण</v>
      </c>
      <c r="E166" s="4" t="str">
        <f t="shared" si="160"/>
        <v>امتصاص درع</v>
      </c>
      <c r="F166" s="4" t="str">
        <f t="shared" si="160"/>
        <v>absorção de armadura</v>
      </c>
      <c r="G166" s="4" t="str">
        <f t="shared" si="160"/>
        <v>বর্ম শোষণ</v>
      </c>
      <c r="H166" s="4" t="str">
        <f t="shared" si="160"/>
        <v>поглощение брони</v>
      </c>
      <c r="I166" s="4" t="str">
        <f t="shared" si="160"/>
        <v>アーマー吸収</v>
      </c>
      <c r="J166" s="4" t="str">
        <f t="shared" si="160"/>
        <v>ਸ਼ਸਤ੍ਰ ਸਮਾਈ</v>
      </c>
      <c r="K166" s="4" t="str">
        <f t="shared" si="160"/>
        <v>Rüstung Absorption</v>
      </c>
      <c r="L166" s="4" t="str">
        <f t="shared" si="160"/>
        <v>panyerepan waja</v>
      </c>
      <c r="M166" s="4" t="str">
        <f t="shared" si="160"/>
        <v>护甲吸收</v>
      </c>
      <c r="N166" s="4" t="str">
        <f t="shared" si="160"/>
        <v>護甲吸收</v>
      </c>
      <c r="O166" s="4" t="str">
        <f t="shared" si="160"/>
        <v>penyerapan Armor</v>
      </c>
      <c r="P166" s="4" t="str">
        <f t="shared" si="160"/>
        <v>ఆర్మర్ శోషణ</v>
      </c>
      <c r="Q166" s="4" t="str">
        <f t="shared" si="160"/>
        <v>hấp thụ Armor</v>
      </c>
      <c r="R166" s="4" t="str">
        <f t="shared" si="160"/>
        <v>갑옷 흡수</v>
      </c>
      <c r="S166" s="4" t="str">
        <f t="shared" si="160"/>
        <v>l'absorption d'armure</v>
      </c>
      <c r="T166" s="4" t="str">
        <f t="shared" si="160"/>
        <v>चिलखत शोषण</v>
      </c>
      <c r="U166" s="4" t="str">
        <f t="shared" si="160"/>
        <v>ஆர்மர் உறிஞ்சுதல்</v>
      </c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  <col customWidth="1" min="3" max="3" width="17.86"/>
    <col customWidth="1" min="4" max="5" width="20.0"/>
  </cols>
  <sheetData>
    <row r="1">
      <c r="A1" s="4" t="s">
        <v>155</v>
      </c>
      <c r="B1" s="4" t="s">
        <v>156</v>
      </c>
      <c r="C1" s="4" t="s">
        <v>157</v>
      </c>
      <c r="D1" s="5" t="s">
        <v>158</v>
      </c>
      <c r="E1" s="5" t="s">
        <v>159</v>
      </c>
    </row>
    <row r="2">
      <c r="A2" s="4" t="s">
        <v>144</v>
      </c>
      <c r="B2" s="5" t="s">
        <v>160</v>
      </c>
      <c r="C2" s="5" t="s">
        <v>144</v>
      </c>
      <c r="D2" s="5" t="s">
        <v>161</v>
      </c>
      <c r="E2" s="5" t="s">
        <v>144</v>
      </c>
    </row>
    <row r="3">
      <c r="A3" s="8" t="s">
        <v>153</v>
      </c>
      <c r="B3" s="5" t="s">
        <v>160</v>
      </c>
      <c r="C3" s="8" t="s">
        <v>153</v>
      </c>
      <c r="D3" s="5"/>
      <c r="E3" s="8"/>
    </row>
    <row r="4">
      <c r="A4" s="8" t="s">
        <v>162</v>
      </c>
      <c r="B4" s="5" t="s">
        <v>160</v>
      </c>
      <c r="C4" s="13" t="s">
        <v>162</v>
      </c>
      <c r="D4" s="5"/>
      <c r="E4" s="8"/>
    </row>
    <row r="5">
      <c r="A5" s="8" t="s">
        <v>163</v>
      </c>
      <c r="B5" s="5" t="s">
        <v>160</v>
      </c>
      <c r="C5" s="5" t="s">
        <v>163</v>
      </c>
      <c r="D5" s="5" t="s">
        <v>161</v>
      </c>
      <c r="E5" s="5" t="s">
        <v>163</v>
      </c>
    </row>
    <row r="6">
      <c r="A6" s="8" t="s">
        <v>164</v>
      </c>
      <c r="B6" s="5" t="s">
        <v>160</v>
      </c>
      <c r="C6" s="5" t="s">
        <v>164</v>
      </c>
      <c r="D6" s="5" t="s">
        <v>161</v>
      </c>
      <c r="E6" s="5" t="s">
        <v>164</v>
      </c>
    </row>
    <row r="7">
      <c r="A7" s="8" t="s">
        <v>165</v>
      </c>
      <c r="B7" s="5"/>
      <c r="C7" s="5"/>
      <c r="D7" s="5" t="s">
        <v>161</v>
      </c>
      <c r="E7" s="5" t="s"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71"/>
    <col customWidth="1" min="2" max="3" width="16.29"/>
    <col customWidth="1" min="4" max="11" width="19.14"/>
    <col customWidth="1" min="16" max="17" width="18.86"/>
    <col customWidth="1" min="18" max="18" width="24.29"/>
    <col customWidth="1" min="19" max="23" width="32.86"/>
  </cols>
  <sheetData>
    <row r="1">
      <c r="A1" s="8" t="s">
        <v>155</v>
      </c>
      <c r="B1" s="8" t="s">
        <v>171</v>
      </c>
      <c r="C1" s="8" t="s">
        <v>172</v>
      </c>
      <c r="D1" s="8" t="s">
        <v>173</v>
      </c>
      <c r="E1" s="8" t="s">
        <v>174</v>
      </c>
      <c r="F1" s="8" t="s">
        <v>175</v>
      </c>
      <c r="G1" s="8" t="s">
        <v>177</v>
      </c>
      <c r="H1" s="8" t="s">
        <v>179</v>
      </c>
      <c r="I1" s="8" t="s">
        <v>180</v>
      </c>
      <c r="J1" s="8" t="s">
        <v>181</v>
      </c>
      <c r="K1" s="8" t="s">
        <v>183</v>
      </c>
      <c r="L1" s="8" t="s">
        <v>184</v>
      </c>
      <c r="M1" s="8" t="s">
        <v>186</v>
      </c>
      <c r="N1" s="8" t="s">
        <v>188</v>
      </c>
      <c r="O1" s="8" t="s">
        <v>189</v>
      </c>
      <c r="P1" s="8" t="s">
        <v>191</v>
      </c>
      <c r="Q1" s="8" t="s">
        <v>192</v>
      </c>
      <c r="R1" s="8" t="s">
        <v>194</v>
      </c>
      <c r="S1" s="8" t="s">
        <v>196</v>
      </c>
      <c r="T1" s="8" t="s">
        <v>202</v>
      </c>
      <c r="U1" s="8" t="s">
        <v>205</v>
      </c>
      <c r="V1" s="8" t="s">
        <v>208</v>
      </c>
      <c r="W1" s="8" t="s">
        <v>210</v>
      </c>
      <c r="X1" s="8" t="s">
        <v>211</v>
      </c>
      <c r="Y1" s="8" t="s">
        <v>213</v>
      </c>
      <c r="Z1" s="8" t="s">
        <v>215</v>
      </c>
      <c r="AA1" s="8" t="s">
        <v>217</v>
      </c>
      <c r="AB1" s="8" t="s">
        <v>218</v>
      </c>
      <c r="AC1" s="8" t="s">
        <v>220</v>
      </c>
      <c r="AD1" s="8" t="s">
        <v>222</v>
      </c>
      <c r="AE1" s="8" t="s">
        <v>224</v>
      </c>
      <c r="AF1" s="8" t="s">
        <v>225</v>
      </c>
      <c r="AG1" s="8" t="s">
        <v>228</v>
      </c>
      <c r="AH1" s="8" t="s">
        <v>229</v>
      </c>
      <c r="AI1" s="8" t="s">
        <v>231</v>
      </c>
      <c r="AJ1" s="8" t="s">
        <v>233</v>
      </c>
      <c r="AK1" s="8" t="s">
        <v>235</v>
      </c>
      <c r="AL1" s="8" t="s">
        <v>236</v>
      </c>
      <c r="AM1" s="13" t="s">
        <v>238</v>
      </c>
    </row>
    <row r="2">
      <c r="A2" s="8" t="s">
        <v>47</v>
      </c>
      <c r="B2" s="8"/>
      <c r="C2" s="8"/>
      <c r="AM2" s="8" t="b">
        <v>1</v>
      </c>
    </row>
    <row r="3">
      <c r="A3" s="8" t="s">
        <v>278</v>
      </c>
      <c r="B3" s="8" t="s">
        <v>61</v>
      </c>
      <c r="C3" s="8"/>
    </row>
    <row r="4">
      <c r="A4" s="14" t="s">
        <v>288</v>
      </c>
      <c r="B4" s="14" t="s">
        <v>56</v>
      </c>
      <c r="C4" s="14"/>
      <c r="D4" s="15"/>
      <c r="E4" s="15"/>
      <c r="F4" s="15"/>
      <c r="G4" s="15"/>
      <c r="H4" s="15"/>
      <c r="I4" s="15"/>
      <c r="J4" s="15"/>
      <c r="K4" s="15"/>
      <c r="L4" s="14">
        <v>0.0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>
      <c r="A5" s="8" t="s">
        <v>336</v>
      </c>
      <c r="B5" s="8" t="s">
        <v>87</v>
      </c>
      <c r="C5" s="8"/>
      <c r="D5" s="8" t="s">
        <v>338</v>
      </c>
      <c r="E5" s="8" t="s">
        <v>144</v>
      </c>
      <c r="F5" s="8" t="s">
        <v>336</v>
      </c>
      <c r="R5" s="8" t="b">
        <v>1</v>
      </c>
      <c r="S5" s="8"/>
      <c r="T5" s="8"/>
    </row>
    <row r="6">
      <c r="A6" s="14" t="s">
        <v>339</v>
      </c>
      <c r="B6" s="14" t="s">
        <v>87</v>
      </c>
      <c r="C6" s="14"/>
      <c r="D6" s="14" t="s">
        <v>338</v>
      </c>
      <c r="E6" s="14" t="s">
        <v>144</v>
      </c>
      <c r="F6" s="14" t="s">
        <v>339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4" t="b">
        <v>1</v>
      </c>
      <c r="S6" s="14" t="s">
        <v>342</v>
      </c>
      <c r="T6" s="14" t="s">
        <v>343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>
      <c r="A7" s="8" t="s">
        <v>345</v>
      </c>
      <c r="B7" s="8" t="s">
        <v>87</v>
      </c>
      <c r="C7" s="8"/>
      <c r="D7" s="8" t="s">
        <v>338</v>
      </c>
      <c r="E7" s="8" t="s">
        <v>144</v>
      </c>
      <c r="F7" s="8" t="s">
        <v>345</v>
      </c>
      <c r="R7" s="8" t="b">
        <v>1</v>
      </c>
      <c r="S7" s="8" t="s">
        <v>347</v>
      </c>
      <c r="T7" s="8" t="s">
        <v>348</v>
      </c>
      <c r="U7" s="8" t="s">
        <v>348</v>
      </c>
      <c r="V7" s="13" t="s">
        <v>350</v>
      </c>
      <c r="W7" s="13" t="s">
        <v>350</v>
      </c>
      <c r="X7" s="13" t="s">
        <v>350</v>
      </c>
      <c r="Y7" s="13" t="s">
        <v>350</v>
      </c>
      <c r="Z7" s="13" t="s">
        <v>350</v>
      </c>
      <c r="AA7" s="13" t="s">
        <v>350</v>
      </c>
      <c r="AB7" s="13" t="s">
        <v>350</v>
      </c>
      <c r="AC7" s="13" t="s">
        <v>350</v>
      </c>
      <c r="AD7" s="13" t="s">
        <v>350</v>
      </c>
      <c r="AE7" s="13" t="s">
        <v>350</v>
      </c>
      <c r="AF7" s="13" t="s">
        <v>350</v>
      </c>
      <c r="AG7" s="13" t="s">
        <v>350</v>
      </c>
      <c r="AH7" s="13" t="s">
        <v>350</v>
      </c>
      <c r="AI7" s="13" t="s">
        <v>350</v>
      </c>
      <c r="AJ7" s="13" t="s">
        <v>350</v>
      </c>
      <c r="AK7" s="13" t="s">
        <v>350</v>
      </c>
      <c r="AL7" s="13" t="s">
        <v>350</v>
      </c>
      <c r="AM7" s="13"/>
    </row>
    <row r="8">
      <c r="A8" s="14" t="s">
        <v>353</v>
      </c>
      <c r="B8" s="14" t="s">
        <v>87</v>
      </c>
      <c r="C8" s="14"/>
      <c r="D8" s="14" t="s">
        <v>338</v>
      </c>
      <c r="E8" s="16" t="s">
        <v>353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7"/>
      <c r="Q8" s="5" t="s">
        <v>357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>
      <c r="A9" s="8" t="s">
        <v>360</v>
      </c>
      <c r="B9" s="8" t="s">
        <v>87</v>
      </c>
      <c r="C9" s="8"/>
      <c r="D9" s="8" t="s">
        <v>338</v>
      </c>
      <c r="E9" s="4" t="s">
        <v>360</v>
      </c>
      <c r="P9" s="5"/>
      <c r="Q9" s="5" t="s">
        <v>361</v>
      </c>
    </row>
    <row r="10">
      <c r="A10" s="14" t="s">
        <v>362</v>
      </c>
      <c r="B10" s="14" t="s">
        <v>87</v>
      </c>
      <c r="C10" s="14"/>
      <c r="D10" s="14" t="s">
        <v>338</v>
      </c>
      <c r="E10" s="16" t="s">
        <v>362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7"/>
      <c r="Q10" s="5" t="s">
        <v>363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>
      <c r="A11" s="8" t="s">
        <v>364</v>
      </c>
      <c r="B11" s="8" t="s">
        <v>56</v>
      </c>
      <c r="C11" s="8"/>
      <c r="L11" s="8">
        <v>0.0</v>
      </c>
    </row>
    <row r="12">
      <c r="A12" s="14" t="s">
        <v>365</v>
      </c>
      <c r="B12" s="14" t="s">
        <v>56</v>
      </c>
      <c r="C12" s="14"/>
      <c r="D12" s="15"/>
      <c r="E12" s="15"/>
      <c r="F12" s="15"/>
      <c r="G12" s="15"/>
      <c r="H12" s="15"/>
      <c r="I12" s="15"/>
      <c r="J12" s="15"/>
      <c r="K12" s="15"/>
      <c r="L12" s="14">
        <v>0.0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>
      <c r="A13" s="8" t="s">
        <v>369</v>
      </c>
      <c r="B13" s="8" t="s">
        <v>56</v>
      </c>
      <c r="C13" s="8"/>
      <c r="L13" s="8">
        <v>0.0</v>
      </c>
    </row>
    <row r="14">
      <c r="A14" s="14" t="s">
        <v>370</v>
      </c>
      <c r="B14" s="14" t="s">
        <v>56</v>
      </c>
      <c r="C14" s="14"/>
      <c r="D14" s="15"/>
      <c r="E14" s="15"/>
      <c r="F14" s="15"/>
      <c r="G14" s="15"/>
      <c r="H14" s="15"/>
      <c r="I14" s="15"/>
      <c r="J14" s="15"/>
      <c r="K14" s="15"/>
      <c r="L14" s="14">
        <v>0.0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>
      <c r="A15" s="8" t="s">
        <v>371</v>
      </c>
      <c r="B15" s="8" t="s">
        <v>56</v>
      </c>
      <c r="C15" s="8"/>
      <c r="L15" s="8">
        <v>0.0</v>
      </c>
    </row>
    <row r="16">
      <c r="A16" s="14" t="s">
        <v>372</v>
      </c>
      <c r="B16" s="14" t="s">
        <v>56</v>
      </c>
      <c r="C16" s="14"/>
      <c r="D16" s="15"/>
      <c r="E16" s="15"/>
      <c r="F16" s="15"/>
      <c r="G16" s="15"/>
      <c r="H16" s="15"/>
      <c r="I16" s="15"/>
      <c r="J16" s="15"/>
      <c r="K16" s="15"/>
      <c r="L16" s="14">
        <v>0.0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>
      <c r="A17" s="8" t="s">
        <v>373</v>
      </c>
      <c r="B17" s="8" t="s">
        <v>56</v>
      </c>
      <c r="C17" s="8"/>
      <c r="L17" s="8">
        <v>0.0</v>
      </c>
    </row>
    <row r="18">
      <c r="A18" s="14" t="s">
        <v>374</v>
      </c>
      <c r="B18" s="14" t="s">
        <v>51</v>
      </c>
      <c r="C18" s="14"/>
      <c r="D18" s="15"/>
      <c r="E18" s="15"/>
      <c r="F18" s="15"/>
      <c r="G18" s="15"/>
      <c r="H18" s="15"/>
      <c r="I18" s="15"/>
      <c r="J18" s="15"/>
      <c r="K18" s="15"/>
      <c r="L18" s="14"/>
      <c r="M18" s="15"/>
      <c r="N18" s="14">
        <v>0.0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>
      <c r="A19" s="8" t="s">
        <v>376</v>
      </c>
      <c r="B19" s="8" t="s">
        <v>51</v>
      </c>
      <c r="C19" s="8"/>
      <c r="L19" s="8"/>
      <c r="N19" s="8">
        <v>0.0</v>
      </c>
    </row>
    <row r="20">
      <c r="A20" s="14" t="s">
        <v>377</v>
      </c>
      <c r="B20" s="14" t="s">
        <v>51</v>
      </c>
      <c r="C20" s="14"/>
      <c r="D20" s="15"/>
      <c r="E20" s="15"/>
      <c r="F20" s="15"/>
      <c r="G20" s="15"/>
      <c r="H20" s="15"/>
      <c r="I20" s="15"/>
      <c r="J20" s="15"/>
      <c r="K20" s="15"/>
      <c r="L20" s="14"/>
      <c r="M20" s="15"/>
      <c r="N20" s="14">
        <v>0.0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2">
      <c r="A22" s="14" t="s">
        <v>380</v>
      </c>
      <c r="B22" s="14" t="s">
        <v>51</v>
      </c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4">
        <v>0.0</v>
      </c>
      <c r="O22" s="15"/>
      <c r="P22" s="14">
        <v>18.0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>
      <c r="A23" s="8" t="s">
        <v>382</v>
      </c>
      <c r="B23" s="8" t="s">
        <v>51</v>
      </c>
      <c r="C23" s="8" t="s">
        <v>383</v>
      </c>
      <c r="N23" s="8">
        <v>0.0</v>
      </c>
      <c r="P23" s="8">
        <v>185.0</v>
      </c>
    </row>
    <row r="24">
      <c r="A24" s="14" t="s">
        <v>384</v>
      </c>
      <c r="B24" s="14" t="s">
        <v>51</v>
      </c>
      <c r="C24" s="14" t="s">
        <v>384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4">
        <v>0.0</v>
      </c>
      <c r="O24" s="15"/>
      <c r="P24" s="14">
        <v>75.0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>
      <c r="A25" s="8" t="s">
        <v>153</v>
      </c>
      <c r="B25" s="8" t="s">
        <v>93</v>
      </c>
      <c r="C25" s="8"/>
      <c r="H25" s="8" t="s">
        <v>153</v>
      </c>
    </row>
    <row r="26">
      <c r="A26" s="14" t="s">
        <v>387</v>
      </c>
      <c r="B26" s="14" t="s">
        <v>96</v>
      </c>
      <c r="C26" s="14"/>
      <c r="D26" s="15"/>
      <c r="E26" s="15"/>
      <c r="F26" s="15"/>
      <c r="G26" s="15"/>
      <c r="H26" s="14" t="s">
        <v>162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>
      <c r="A27" s="13" t="s">
        <v>388</v>
      </c>
      <c r="B27" s="8" t="s">
        <v>96</v>
      </c>
      <c r="C27" s="8"/>
      <c r="H27" s="8" t="s">
        <v>163</v>
      </c>
    </row>
    <row r="28">
      <c r="A28" s="15" t="s">
        <v>389</v>
      </c>
      <c r="B28" s="14" t="s">
        <v>96</v>
      </c>
      <c r="C28" s="14"/>
      <c r="D28" s="15"/>
      <c r="E28" s="15"/>
      <c r="F28" s="15"/>
      <c r="G28" s="15"/>
      <c r="H28" s="14" t="s">
        <v>390</v>
      </c>
      <c r="I28" s="18" t="s">
        <v>391</v>
      </c>
      <c r="J28" s="14" t="s">
        <v>393</v>
      </c>
      <c r="K28" s="14" t="s">
        <v>394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>
      <c r="A29" s="8" t="s">
        <v>396</v>
      </c>
      <c r="B29" s="8" t="s">
        <v>96</v>
      </c>
      <c r="C29" s="8"/>
      <c r="H29" s="8" t="s">
        <v>164</v>
      </c>
    </row>
    <row r="30">
      <c r="A30" s="14" t="s">
        <v>397</v>
      </c>
      <c r="B30" s="8" t="s">
        <v>77</v>
      </c>
      <c r="C30" s="8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>
      <c r="A32" s="15"/>
      <c r="B32" s="8"/>
      <c r="C32" s="8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>
      <c r="A33" s="8" t="s">
        <v>400</v>
      </c>
      <c r="B33" s="8" t="s">
        <v>56</v>
      </c>
      <c r="C33" s="8"/>
      <c r="L33" s="8">
        <v>0.0</v>
      </c>
    </row>
    <row r="34">
      <c r="A34" s="14" t="s">
        <v>401</v>
      </c>
      <c r="B34" s="14" t="s">
        <v>56</v>
      </c>
      <c r="C34" s="14"/>
      <c r="D34" s="15"/>
      <c r="E34" s="15"/>
      <c r="F34" s="15"/>
      <c r="G34" s="15"/>
      <c r="H34" s="15"/>
      <c r="I34" s="15"/>
      <c r="J34" s="15"/>
      <c r="K34" s="15"/>
      <c r="L34" s="14">
        <v>0.0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>
      <c r="A35" s="14" t="s">
        <v>402</v>
      </c>
      <c r="B35" s="14" t="s">
        <v>56</v>
      </c>
      <c r="C35" s="14"/>
      <c r="D35" s="15"/>
      <c r="E35" s="15"/>
      <c r="F35" s="15"/>
      <c r="G35" s="15"/>
      <c r="H35" s="15"/>
      <c r="I35" s="15"/>
      <c r="J35" s="15"/>
      <c r="K35" s="15"/>
      <c r="L35" s="14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>
      <c r="A36" s="8" t="s">
        <v>404</v>
      </c>
      <c r="B36" s="8" t="s">
        <v>56</v>
      </c>
      <c r="C36" s="8"/>
      <c r="L36" s="8">
        <v>0.0</v>
      </c>
    </row>
    <row r="37">
      <c r="A37" s="14" t="s">
        <v>405</v>
      </c>
      <c r="B37" s="14" t="s">
        <v>56</v>
      </c>
      <c r="C37" s="14"/>
      <c r="D37" s="15"/>
      <c r="E37" s="15"/>
      <c r="F37" s="15"/>
      <c r="G37" s="15"/>
      <c r="H37" s="15"/>
      <c r="I37" s="15"/>
      <c r="J37" s="15"/>
      <c r="K37" s="15"/>
      <c r="L37" s="14">
        <v>0.0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>
      <c r="A38" s="8" t="s">
        <v>407</v>
      </c>
      <c r="B38" s="8" t="s">
        <v>56</v>
      </c>
      <c r="C38" s="8"/>
      <c r="L38" s="8">
        <v>0.0</v>
      </c>
    </row>
    <row r="39">
      <c r="A39" s="14" t="s">
        <v>408</v>
      </c>
      <c r="B39" s="14" t="s">
        <v>87</v>
      </c>
      <c r="C39" s="14"/>
      <c r="D39" s="14" t="s">
        <v>338</v>
      </c>
      <c r="E39" s="14" t="s">
        <v>144</v>
      </c>
      <c r="F39" s="14" t="s">
        <v>409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>
      <c r="A40" s="8" t="s">
        <v>165</v>
      </c>
      <c r="B40" s="20" t="s">
        <v>87</v>
      </c>
      <c r="C40" s="20"/>
      <c r="D40" s="8" t="s">
        <v>338</v>
      </c>
      <c r="E40" s="8" t="s">
        <v>144</v>
      </c>
      <c r="F40" s="8" t="s">
        <v>165</v>
      </c>
    </row>
    <row r="41">
      <c r="A41" s="8" t="s">
        <v>90</v>
      </c>
      <c r="B41" s="14" t="s">
        <v>93</v>
      </c>
      <c r="C41" s="14"/>
      <c r="D41" s="14"/>
      <c r="E41" s="14"/>
      <c r="F41" s="14"/>
      <c r="G41" s="15"/>
      <c r="H41" s="14" t="s">
        <v>165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>
      <c r="A42" s="14" t="s">
        <v>412</v>
      </c>
      <c r="B42" s="14" t="s">
        <v>87</v>
      </c>
      <c r="C42" s="14"/>
      <c r="D42" s="14" t="s">
        <v>338</v>
      </c>
      <c r="E42" s="14" t="s">
        <v>144</v>
      </c>
      <c r="F42" s="14" t="s">
        <v>412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>
      <c r="B43" s="8"/>
      <c r="C43" s="8"/>
    </row>
    <row r="44">
      <c r="A44" s="15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>
      <c r="B45" s="8"/>
      <c r="C45" s="8"/>
    </row>
    <row r="46">
      <c r="A46" s="15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>
      <c r="B47" s="8"/>
      <c r="C47" s="8"/>
    </row>
    <row r="48">
      <c r="A48" s="15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>
      <c r="B49" s="8"/>
      <c r="C49" s="8"/>
    </row>
    <row r="50">
      <c r="A50" s="15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>
      <c r="B51" s="8"/>
      <c r="C51" s="8"/>
    </row>
    <row r="52">
      <c r="A52" s="15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>
      <c r="B53" s="8"/>
      <c r="C53" s="8"/>
    </row>
    <row r="54">
      <c r="A54" s="15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>
      <c r="B55" s="8"/>
      <c r="C55" s="8"/>
    </row>
    <row r="56">
      <c r="B56" s="8"/>
      <c r="C56" s="8"/>
    </row>
  </sheetData>
  <dataValidations>
    <dataValidation type="list" allowBlank="1" sqref="B2:B20 B22:B30 B32:B56">
      <formula1>value_types_id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14"/>
    <col customWidth="1" min="2" max="2" width="37.71"/>
    <col customWidth="1" min="3" max="3" width="19.43"/>
    <col customWidth="1" min="4" max="4" width="18.71"/>
    <col customWidth="1" min="5" max="7" width="19.43"/>
    <col customWidth="1" min="8" max="8" width="18.71"/>
    <col customWidth="1" min="9" max="9" width="20.86"/>
    <col customWidth="1" min="10" max="12" width="18.29"/>
    <col customWidth="1" min="13" max="13" width="18.71"/>
    <col customWidth="1" min="14" max="14" width="20.86"/>
    <col customWidth="1" min="15" max="16" width="18.29"/>
    <col customWidth="1" min="18" max="18" width="20.86"/>
  </cols>
  <sheetData>
    <row r="1">
      <c r="A1" s="8" t="s">
        <v>155</v>
      </c>
      <c r="B1" s="8" t="s">
        <v>176</v>
      </c>
      <c r="C1" s="8" t="s">
        <v>178</v>
      </c>
      <c r="D1" s="8" t="s">
        <v>171</v>
      </c>
      <c r="E1" s="8" t="s">
        <v>172</v>
      </c>
      <c r="F1" s="8" t="s">
        <v>182</v>
      </c>
      <c r="G1" s="8" t="s">
        <v>185</v>
      </c>
      <c r="H1" s="8" t="s">
        <v>187</v>
      </c>
      <c r="I1" s="8" t="s">
        <v>190</v>
      </c>
      <c r="J1" s="8" t="s">
        <v>193</v>
      </c>
      <c r="K1" s="8" t="s">
        <v>195</v>
      </c>
      <c r="L1" s="8" t="s">
        <v>197</v>
      </c>
      <c r="M1" s="8" t="s">
        <v>198</v>
      </c>
      <c r="N1" s="8" t="s">
        <v>199</v>
      </c>
      <c r="O1" s="8" t="s">
        <v>200</v>
      </c>
      <c r="P1" s="8" t="s">
        <v>201</v>
      </c>
      <c r="Q1" s="8" t="s">
        <v>203</v>
      </c>
      <c r="R1" s="8" t="s">
        <v>204</v>
      </c>
      <c r="S1" s="8" t="s">
        <v>206</v>
      </c>
      <c r="T1" s="8" t="s">
        <v>207</v>
      </c>
      <c r="U1" s="8" t="s">
        <v>209</v>
      </c>
      <c r="V1" s="8" t="s">
        <v>212</v>
      </c>
      <c r="W1" s="8" t="s">
        <v>214</v>
      </c>
      <c r="X1" s="8" t="s">
        <v>216</v>
      </c>
      <c r="Y1" s="8" t="s">
        <v>219</v>
      </c>
      <c r="Z1" s="8" t="s">
        <v>221</v>
      </c>
      <c r="AA1" s="8" t="s">
        <v>223</v>
      </c>
      <c r="AB1" s="8" t="s">
        <v>226</v>
      </c>
      <c r="AC1" s="8" t="s">
        <v>227</v>
      </c>
      <c r="AD1" s="8" t="s">
        <v>230</v>
      </c>
      <c r="AE1" s="8" t="s">
        <v>232</v>
      </c>
      <c r="AF1" s="8" t="s">
        <v>234</v>
      </c>
      <c r="AG1" s="8" t="s">
        <v>239</v>
      </c>
      <c r="AH1" s="8" t="s">
        <v>240</v>
      </c>
      <c r="AI1" s="8" t="s">
        <v>241</v>
      </c>
      <c r="AJ1" s="8" t="s">
        <v>242</v>
      </c>
      <c r="AK1" s="8" t="s">
        <v>243</v>
      </c>
      <c r="AL1" s="8" t="s">
        <v>244</v>
      </c>
      <c r="AM1" s="8" t="s">
        <v>245</v>
      </c>
      <c r="AN1" s="8" t="s">
        <v>246</v>
      </c>
      <c r="AO1" s="8" t="s">
        <v>247</v>
      </c>
      <c r="AP1" s="8" t="s">
        <v>248</v>
      </c>
      <c r="AQ1" s="8" t="s">
        <v>249</v>
      </c>
      <c r="AR1" s="8" t="s">
        <v>250</v>
      </c>
      <c r="AS1" s="8" t="s">
        <v>251</v>
      </c>
      <c r="AT1" s="8" t="s">
        <v>252</v>
      </c>
      <c r="AU1" s="8" t="s">
        <v>253</v>
      </c>
      <c r="AV1" s="8" t="s">
        <v>254</v>
      </c>
      <c r="AW1" s="8" t="s">
        <v>255</v>
      </c>
      <c r="AX1" s="8" t="s">
        <v>256</v>
      </c>
      <c r="AY1" s="8" t="s">
        <v>257</v>
      </c>
      <c r="AZ1" s="8" t="s">
        <v>258</v>
      </c>
      <c r="BA1" s="8" t="s">
        <v>259</v>
      </c>
      <c r="BB1" s="8" t="s">
        <v>260</v>
      </c>
      <c r="BC1" s="8" t="s">
        <v>261</v>
      </c>
      <c r="BD1" s="8" t="s">
        <v>262</v>
      </c>
      <c r="BE1" s="8" t="s">
        <v>263</v>
      </c>
      <c r="BF1" s="8" t="s">
        <v>264</v>
      </c>
      <c r="BG1" s="8" t="s">
        <v>265</v>
      </c>
      <c r="BH1" s="8" t="s">
        <v>266</v>
      </c>
      <c r="BI1" s="8" t="s">
        <v>267</v>
      </c>
      <c r="BJ1" s="8" t="s">
        <v>268</v>
      </c>
      <c r="BK1" s="8" t="s">
        <v>269</v>
      </c>
      <c r="BL1" s="8" t="s">
        <v>270</v>
      </c>
      <c r="BM1" s="8" t="s">
        <v>271</v>
      </c>
      <c r="BN1" s="8" t="s">
        <v>272</v>
      </c>
      <c r="BO1" s="8" t="s">
        <v>273</v>
      </c>
      <c r="BP1" s="8" t="s">
        <v>274</v>
      </c>
      <c r="BQ1" s="8" t="s">
        <v>275</v>
      </c>
      <c r="BR1" s="8" t="s">
        <v>276</v>
      </c>
      <c r="BS1" s="8" t="s">
        <v>277</v>
      </c>
      <c r="BT1" s="8" t="s">
        <v>279</v>
      </c>
      <c r="BU1" s="8" t="s">
        <v>280</v>
      </c>
      <c r="BV1" s="8" t="s">
        <v>281</v>
      </c>
      <c r="BW1" s="8" t="s">
        <v>282</v>
      </c>
      <c r="BX1" s="8" t="s">
        <v>283</v>
      </c>
      <c r="BY1" s="8" t="s">
        <v>284</v>
      </c>
      <c r="BZ1" s="8" t="s">
        <v>285</v>
      </c>
      <c r="CA1" s="8" t="s">
        <v>286</v>
      </c>
      <c r="CB1" s="8" t="s">
        <v>287</v>
      </c>
      <c r="CC1" s="8" t="s">
        <v>289</v>
      </c>
      <c r="CD1" s="8" t="s">
        <v>290</v>
      </c>
      <c r="CE1" s="8" t="s">
        <v>291</v>
      </c>
      <c r="CF1" s="8" t="s">
        <v>292</v>
      </c>
      <c r="CG1" s="8" t="s">
        <v>294</v>
      </c>
      <c r="CH1" s="8" t="s">
        <v>295</v>
      </c>
      <c r="CI1" s="8" t="s">
        <v>297</v>
      </c>
      <c r="CJ1" s="8" t="s">
        <v>298</v>
      </c>
      <c r="CK1" s="8" t="s">
        <v>299</v>
      </c>
      <c r="CL1" s="8" t="s">
        <v>300</v>
      </c>
      <c r="CM1" s="8" t="s">
        <v>301</v>
      </c>
      <c r="CN1" s="8" t="s">
        <v>302</v>
      </c>
      <c r="CO1" s="8" t="s">
        <v>303</v>
      </c>
      <c r="CP1" s="8" t="s">
        <v>304</v>
      </c>
      <c r="CQ1" s="8" t="s">
        <v>305</v>
      </c>
      <c r="CR1" s="8" t="s">
        <v>306</v>
      </c>
      <c r="CS1" s="8" t="s">
        <v>307</v>
      </c>
      <c r="CT1" s="8" t="s">
        <v>308</v>
      </c>
      <c r="CU1" s="8" t="s">
        <v>309</v>
      </c>
      <c r="CV1" s="8" t="s">
        <v>310</v>
      </c>
      <c r="CW1" s="8" t="s">
        <v>311</v>
      </c>
      <c r="CX1" s="8" t="s">
        <v>312</v>
      </c>
      <c r="CY1" s="8" t="s">
        <v>313</v>
      </c>
      <c r="CZ1" s="8" t="s">
        <v>314</v>
      </c>
      <c r="DA1" s="8" t="s">
        <v>315</v>
      </c>
      <c r="DB1" s="8" t="s">
        <v>316</v>
      </c>
      <c r="DC1" s="8" t="s">
        <v>317</v>
      </c>
      <c r="DD1" s="8" t="s">
        <v>318</v>
      </c>
      <c r="DE1" s="8" t="s">
        <v>319</v>
      </c>
      <c r="DF1" s="8" t="s">
        <v>320</v>
      </c>
      <c r="DG1" s="8" t="s">
        <v>321</v>
      </c>
      <c r="DH1" s="8" t="s">
        <v>322</v>
      </c>
      <c r="DI1" s="8" t="s">
        <v>323</v>
      </c>
      <c r="DJ1" s="8" t="s">
        <v>324</v>
      </c>
      <c r="DK1" s="8" t="s">
        <v>325</v>
      </c>
      <c r="DL1" s="8" t="s">
        <v>326</v>
      </c>
      <c r="DM1" s="8" t="s">
        <v>327</v>
      </c>
      <c r="DN1" s="8" t="s">
        <v>328</v>
      </c>
      <c r="DO1" s="8" t="s">
        <v>329</v>
      </c>
      <c r="DP1" s="8" t="s">
        <v>330</v>
      </c>
      <c r="DQ1" s="8" t="s">
        <v>331</v>
      </c>
      <c r="DR1" s="8" t="s">
        <v>332</v>
      </c>
      <c r="DS1" s="8" t="s">
        <v>333</v>
      </c>
    </row>
    <row r="2">
      <c r="A2" s="8" t="s">
        <v>334</v>
      </c>
      <c r="B2" s="8"/>
      <c r="C2" s="8"/>
      <c r="D2" s="8" t="s">
        <v>56</v>
      </c>
      <c r="E2" s="8"/>
      <c r="F2" s="8"/>
      <c r="G2" s="8"/>
      <c r="H2" s="8" t="s">
        <v>337</v>
      </c>
      <c r="J2" s="8">
        <v>25.0</v>
      </c>
      <c r="K2" s="8"/>
      <c r="L2" s="8"/>
      <c r="M2" s="8" t="s">
        <v>57</v>
      </c>
      <c r="N2" s="8" t="s">
        <v>288</v>
      </c>
      <c r="Q2" s="8" t="s">
        <v>146</v>
      </c>
      <c r="R2" s="8" t="s">
        <v>340</v>
      </c>
      <c r="T2" s="8" t="s">
        <v>145</v>
      </c>
      <c r="U2" s="8" t="s">
        <v>341</v>
      </c>
      <c r="X2" s="8" t="s">
        <v>337</v>
      </c>
      <c r="Y2" s="8"/>
      <c r="Z2" s="8">
        <v>1.0</v>
      </c>
      <c r="AA2" s="8" t="s">
        <v>146</v>
      </c>
      <c r="AB2" s="8" t="s">
        <v>344</v>
      </c>
      <c r="AE2" s="8" t="s">
        <v>145</v>
      </c>
      <c r="AF2" s="8" t="s">
        <v>346</v>
      </c>
      <c r="AH2" s="8" t="s">
        <v>145</v>
      </c>
      <c r="AI2" s="8" t="s">
        <v>351</v>
      </c>
      <c r="AL2" s="8" t="s">
        <v>337</v>
      </c>
      <c r="AM2" s="8"/>
      <c r="AN2" s="8">
        <v>1.0</v>
      </c>
      <c r="AO2" s="8"/>
      <c r="AP2" s="8" t="s">
        <v>146</v>
      </c>
      <c r="AQ2" s="8" t="s">
        <v>344</v>
      </c>
      <c r="AS2" s="8"/>
      <c r="AT2" s="8"/>
      <c r="AV2" s="8"/>
      <c r="AY2" s="8"/>
    </row>
    <row r="3">
      <c r="A3" s="8" t="s">
        <v>354</v>
      </c>
      <c r="B3" s="8"/>
      <c r="C3" s="8"/>
      <c r="D3" s="8" t="s">
        <v>77</v>
      </c>
      <c r="E3" s="8"/>
      <c r="F3" s="8"/>
      <c r="G3" s="8" t="b">
        <v>1</v>
      </c>
      <c r="H3" s="8" t="s">
        <v>57</v>
      </c>
      <c r="I3" s="13" t="s">
        <v>339</v>
      </c>
      <c r="M3" s="8" t="s">
        <v>57</v>
      </c>
      <c r="N3" s="8" t="s">
        <v>336</v>
      </c>
      <c r="Q3" s="8" t="s">
        <v>146</v>
      </c>
      <c r="R3" s="8" t="s">
        <v>355</v>
      </c>
      <c r="T3" s="8" t="s">
        <v>337</v>
      </c>
      <c r="U3" s="8" t="s">
        <v>356</v>
      </c>
      <c r="X3" s="8" t="s">
        <v>337</v>
      </c>
      <c r="Y3" s="8" t="s">
        <v>144</v>
      </c>
      <c r="AA3" s="8" t="s">
        <v>337</v>
      </c>
      <c r="AB3" s="8" t="s">
        <v>338</v>
      </c>
      <c r="AE3" s="8" t="s">
        <v>137</v>
      </c>
      <c r="AH3" s="8"/>
      <c r="AL3" s="8"/>
      <c r="AP3" s="8"/>
      <c r="AS3" s="8"/>
      <c r="AV3" s="8"/>
      <c r="AY3" s="8"/>
    </row>
    <row r="4">
      <c r="A4" s="8" t="str">
        <f t="shared" ref="A4:A10" si="1">CONCAT("racialmax_", C4)</f>
        <v>racialmax_ps</v>
      </c>
      <c r="B4" s="13"/>
      <c r="C4" s="8" t="s">
        <v>366</v>
      </c>
      <c r="D4" s="8" t="s">
        <v>56</v>
      </c>
      <c r="E4" s="13"/>
      <c r="F4" s="13"/>
      <c r="G4" s="13"/>
      <c r="H4" s="8" t="s">
        <v>57</v>
      </c>
      <c r="I4" s="8" t="s">
        <v>354</v>
      </c>
      <c r="M4" s="8" t="s">
        <v>48</v>
      </c>
      <c r="N4" s="8"/>
      <c r="Q4" s="8" t="s">
        <v>337</v>
      </c>
      <c r="R4" s="8" t="str">
        <f t="shared" ref="R4:R10" si="2">C4</f>
        <v>ps</v>
      </c>
      <c r="T4" s="8" t="s">
        <v>97</v>
      </c>
      <c r="X4" s="8"/>
      <c r="AA4" s="8"/>
      <c r="AE4" s="8"/>
      <c r="AH4" s="8"/>
      <c r="AL4" s="8"/>
      <c r="AP4" s="8"/>
      <c r="AS4" s="8"/>
      <c r="AV4" s="8"/>
      <c r="AY4" s="8"/>
    </row>
    <row r="5">
      <c r="A5" s="8" t="str">
        <f t="shared" si="1"/>
        <v>racialmax_st</v>
      </c>
      <c r="B5" s="13"/>
      <c r="C5" s="8" t="s">
        <v>375</v>
      </c>
      <c r="D5" s="8" t="s">
        <v>56</v>
      </c>
      <c r="E5" s="13"/>
      <c r="F5" s="13"/>
      <c r="G5" s="13"/>
      <c r="H5" s="8" t="s">
        <v>57</v>
      </c>
      <c r="I5" s="8" t="s">
        <v>354</v>
      </c>
      <c r="M5" s="8" t="s">
        <v>48</v>
      </c>
      <c r="N5" s="8"/>
      <c r="Q5" s="8" t="s">
        <v>337</v>
      </c>
      <c r="R5" s="8" t="str">
        <f t="shared" si="2"/>
        <v>st</v>
      </c>
      <c r="T5" s="8" t="s">
        <v>97</v>
      </c>
      <c r="X5" s="8"/>
      <c r="AA5" s="8"/>
      <c r="AE5" s="8"/>
      <c r="AH5" s="8"/>
      <c r="AL5" s="8"/>
      <c r="AP5" s="8"/>
      <c r="AS5" s="8"/>
      <c r="AV5" s="8"/>
      <c r="AY5" s="8"/>
    </row>
    <row r="6">
      <c r="A6" s="8" t="str">
        <f t="shared" si="1"/>
        <v>racialmax_ag</v>
      </c>
      <c r="B6" s="13"/>
      <c r="C6" s="8" t="s">
        <v>381</v>
      </c>
      <c r="D6" s="8" t="s">
        <v>56</v>
      </c>
      <c r="E6" s="13"/>
      <c r="F6" s="13"/>
      <c r="G6" s="13"/>
      <c r="H6" s="8" t="s">
        <v>57</v>
      </c>
      <c r="I6" s="8" t="s">
        <v>354</v>
      </c>
      <c r="M6" s="8" t="s">
        <v>48</v>
      </c>
      <c r="N6" s="8"/>
      <c r="Q6" s="8" t="s">
        <v>337</v>
      </c>
      <c r="R6" s="8" t="str">
        <f t="shared" si="2"/>
        <v>ag</v>
      </c>
      <c r="T6" s="8" t="s">
        <v>97</v>
      </c>
      <c r="X6" s="8"/>
      <c r="AA6" s="8"/>
      <c r="AE6" s="8"/>
      <c r="AH6" s="8"/>
      <c r="AL6" s="8"/>
      <c r="AP6" s="8"/>
      <c r="AS6" s="8"/>
      <c r="AV6" s="8"/>
      <c r="AY6" s="8"/>
    </row>
    <row r="7">
      <c r="A7" s="8" t="str">
        <f t="shared" si="1"/>
        <v>racialmax_md</v>
      </c>
      <c r="B7" s="13"/>
      <c r="C7" s="8" t="s">
        <v>385</v>
      </c>
      <c r="D7" s="8" t="s">
        <v>56</v>
      </c>
      <c r="E7" s="13"/>
      <c r="F7" s="13"/>
      <c r="G7" s="13"/>
      <c r="H7" s="8" t="s">
        <v>57</v>
      </c>
      <c r="I7" s="8" t="s">
        <v>354</v>
      </c>
      <c r="M7" s="8" t="s">
        <v>48</v>
      </c>
      <c r="N7" s="8"/>
      <c r="Q7" s="8" t="s">
        <v>337</v>
      </c>
      <c r="R7" s="8" t="str">
        <f t="shared" si="2"/>
        <v>md</v>
      </c>
      <c r="T7" s="8" t="s">
        <v>97</v>
      </c>
      <c r="X7" s="8"/>
      <c r="AA7" s="8"/>
      <c r="AE7" s="8"/>
      <c r="AH7" s="8"/>
      <c r="AL7" s="8"/>
      <c r="AP7" s="8"/>
      <c r="AS7" s="8"/>
      <c r="AV7" s="8"/>
      <c r="AY7" s="8"/>
    </row>
    <row r="8">
      <c r="A8" s="8" t="str">
        <f t="shared" si="1"/>
        <v>racialmax_pc</v>
      </c>
      <c r="B8" s="13"/>
      <c r="C8" s="8" t="s">
        <v>392</v>
      </c>
      <c r="D8" s="8" t="s">
        <v>56</v>
      </c>
      <c r="E8" s="13"/>
      <c r="F8" s="13"/>
      <c r="G8" s="13"/>
      <c r="H8" s="8" t="s">
        <v>57</v>
      </c>
      <c r="I8" s="8" t="s">
        <v>354</v>
      </c>
      <c r="M8" s="8" t="s">
        <v>48</v>
      </c>
      <c r="N8" s="8"/>
      <c r="Q8" s="8" t="s">
        <v>337</v>
      </c>
      <c r="R8" s="8" t="str">
        <f t="shared" si="2"/>
        <v>pc</v>
      </c>
      <c r="T8" s="8" t="s">
        <v>97</v>
      </c>
      <c r="X8" s="8"/>
      <c r="AA8" s="8"/>
      <c r="AE8" s="8"/>
      <c r="AH8" s="8"/>
      <c r="AL8" s="8"/>
      <c r="AP8" s="8"/>
      <c r="AS8" s="8"/>
      <c r="AV8" s="8"/>
      <c r="AY8" s="8"/>
    </row>
    <row r="9">
      <c r="A9" s="8" t="str">
        <f t="shared" si="1"/>
        <v>racialmax_wp</v>
      </c>
      <c r="B9" s="13"/>
      <c r="C9" s="8" t="s">
        <v>398</v>
      </c>
      <c r="D9" s="8" t="s">
        <v>56</v>
      </c>
      <c r="E9" s="13"/>
      <c r="F9" s="13"/>
      <c r="G9" s="13"/>
      <c r="H9" s="8" t="s">
        <v>57</v>
      </c>
      <c r="I9" s="8" t="s">
        <v>354</v>
      </c>
      <c r="M9" s="8" t="s">
        <v>48</v>
      </c>
      <c r="N9" s="8"/>
      <c r="Q9" s="8" t="s">
        <v>337</v>
      </c>
      <c r="R9" s="8" t="str">
        <f t="shared" si="2"/>
        <v>wp</v>
      </c>
      <c r="T9" s="8" t="s">
        <v>97</v>
      </c>
      <c r="X9" s="8"/>
      <c r="AA9" s="8"/>
      <c r="AE9" s="8"/>
      <c r="AH9" s="8"/>
      <c r="AL9" s="8"/>
      <c r="AP9" s="8"/>
      <c r="AS9" s="8"/>
      <c r="AV9" s="8"/>
      <c r="AY9" s="8"/>
    </row>
    <row r="10">
      <c r="A10" s="8" t="str">
        <f t="shared" si="1"/>
        <v>racialmax_fa</v>
      </c>
      <c r="B10" s="13"/>
      <c r="C10" s="8" t="s">
        <v>403</v>
      </c>
      <c r="D10" s="8" t="s">
        <v>56</v>
      </c>
      <c r="E10" s="13"/>
      <c r="F10" s="13"/>
      <c r="G10" s="13"/>
      <c r="H10" s="8" t="s">
        <v>57</v>
      </c>
      <c r="I10" s="8" t="s">
        <v>354</v>
      </c>
      <c r="M10" s="8" t="s">
        <v>48</v>
      </c>
      <c r="N10" s="8"/>
      <c r="Q10" s="8" t="s">
        <v>337</v>
      </c>
      <c r="R10" s="8" t="str">
        <f t="shared" si="2"/>
        <v>fa</v>
      </c>
      <c r="T10" s="8" t="s">
        <v>97</v>
      </c>
      <c r="X10" s="8"/>
      <c r="AA10" s="8"/>
      <c r="AE10" s="8"/>
      <c r="AH10" s="8"/>
      <c r="AL10" s="8"/>
      <c r="AP10" s="8"/>
      <c r="AS10" s="8"/>
      <c r="AV10" s="8"/>
      <c r="AY10" s="8"/>
    </row>
    <row r="11">
      <c r="A11" s="5" t="s">
        <v>410</v>
      </c>
      <c r="B11" s="2"/>
      <c r="C11" s="2"/>
      <c r="D11" s="2" t="s">
        <v>77</v>
      </c>
      <c r="E11" s="2"/>
      <c r="F11" s="2"/>
      <c r="G11" s="21" t="b">
        <v>1</v>
      </c>
      <c r="H11" s="2" t="s">
        <v>57</v>
      </c>
      <c r="I11" s="2" t="s">
        <v>336</v>
      </c>
      <c r="J11" s="4"/>
      <c r="K11" s="4"/>
      <c r="L11" s="4"/>
      <c r="M11" s="2" t="s">
        <v>337</v>
      </c>
      <c r="N11" s="10" t="s">
        <v>413</v>
      </c>
      <c r="O11" s="4"/>
      <c r="P11" s="4"/>
      <c r="Q11" s="2" t="s">
        <v>337</v>
      </c>
      <c r="R11" s="4" t="s">
        <v>144</v>
      </c>
      <c r="S11" s="4"/>
      <c r="T11" s="2" t="s">
        <v>337</v>
      </c>
      <c r="U11" s="4" t="s">
        <v>338</v>
      </c>
      <c r="V11" s="4"/>
      <c r="W11" s="4"/>
      <c r="X11" s="2" t="s">
        <v>137</v>
      </c>
      <c r="Z11" s="4"/>
      <c r="AC11" s="4"/>
      <c r="AD11" s="4"/>
      <c r="AF11" s="4"/>
      <c r="AG11" s="4"/>
      <c r="AH11" s="2"/>
      <c r="AI11" s="4"/>
      <c r="AJ11" s="4"/>
      <c r="AK11" s="4"/>
      <c r="AL11" s="2"/>
      <c r="AM11" s="4"/>
      <c r="AN11" s="4"/>
      <c r="AO11" s="4"/>
      <c r="AP11" s="2"/>
      <c r="AQ11" s="4"/>
      <c r="AR11" s="4"/>
      <c r="AS11" s="2"/>
      <c r="AT11" s="4"/>
      <c r="AU11" s="4"/>
      <c r="AV11" s="2"/>
      <c r="AW11" s="4"/>
      <c r="AX11" s="4"/>
      <c r="AY11" s="2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</row>
    <row r="12">
      <c r="A12" s="8" t="str">
        <f t="shared" ref="A12:A18" si="3">CONCAT("racialmin_", C12)</f>
        <v>racialmin_ps</v>
      </c>
      <c r="B12" s="13"/>
      <c r="C12" s="8" t="s">
        <v>366</v>
      </c>
      <c r="D12" s="8" t="s">
        <v>56</v>
      </c>
      <c r="E12" s="13"/>
      <c r="F12" s="13"/>
      <c r="G12" s="13"/>
      <c r="H12" s="8" t="s">
        <v>57</v>
      </c>
      <c r="I12" s="5" t="s">
        <v>410</v>
      </c>
      <c r="M12" s="8" t="s">
        <v>48</v>
      </c>
      <c r="N12" s="8"/>
      <c r="Q12" s="8" t="s">
        <v>337</v>
      </c>
      <c r="R12" s="8" t="str">
        <f t="shared" ref="R12:R18" si="4">C12</f>
        <v>ps</v>
      </c>
      <c r="T12" s="8" t="s">
        <v>97</v>
      </c>
      <c r="X12" s="8"/>
      <c r="AA12" s="8"/>
      <c r="AE12" s="8"/>
      <c r="AH12" s="8"/>
      <c r="AL12" s="8"/>
      <c r="AP12" s="8"/>
      <c r="AS12" s="8"/>
      <c r="AV12" s="8"/>
      <c r="AY12" s="8"/>
    </row>
    <row r="13">
      <c r="A13" s="8" t="str">
        <f t="shared" si="3"/>
        <v>racialmin_st</v>
      </c>
      <c r="B13" s="13"/>
      <c r="C13" s="8" t="s">
        <v>375</v>
      </c>
      <c r="D13" s="8" t="s">
        <v>56</v>
      </c>
      <c r="E13" s="13"/>
      <c r="F13" s="13"/>
      <c r="G13" s="13"/>
      <c r="H13" s="8" t="s">
        <v>57</v>
      </c>
      <c r="I13" s="5" t="s">
        <v>410</v>
      </c>
      <c r="M13" s="8" t="s">
        <v>48</v>
      </c>
      <c r="N13" s="8"/>
      <c r="Q13" s="8" t="s">
        <v>337</v>
      </c>
      <c r="R13" s="8" t="str">
        <f t="shared" si="4"/>
        <v>st</v>
      </c>
      <c r="T13" s="8" t="s">
        <v>97</v>
      </c>
      <c r="X13" s="8"/>
      <c r="AA13" s="8"/>
      <c r="AE13" s="8"/>
      <c r="AH13" s="8"/>
      <c r="AL13" s="8"/>
      <c r="AP13" s="8"/>
      <c r="AS13" s="8"/>
      <c r="AV13" s="8"/>
      <c r="AY13" s="8"/>
    </row>
    <row r="14">
      <c r="A14" s="8" t="str">
        <f t="shared" si="3"/>
        <v>racialmin_ag</v>
      </c>
      <c r="B14" s="13"/>
      <c r="C14" s="8" t="s">
        <v>381</v>
      </c>
      <c r="D14" s="8" t="s">
        <v>56</v>
      </c>
      <c r="E14" s="13"/>
      <c r="F14" s="13"/>
      <c r="G14" s="13"/>
      <c r="H14" s="8" t="s">
        <v>57</v>
      </c>
      <c r="I14" s="5" t="s">
        <v>410</v>
      </c>
      <c r="M14" s="8" t="s">
        <v>48</v>
      </c>
      <c r="N14" s="8"/>
      <c r="Q14" s="8" t="s">
        <v>337</v>
      </c>
      <c r="R14" s="8" t="str">
        <f t="shared" si="4"/>
        <v>ag</v>
      </c>
      <c r="T14" s="8" t="s">
        <v>97</v>
      </c>
      <c r="X14" s="8"/>
      <c r="AA14" s="8"/>
      <c r="AE14" s="8"/>
      <c r="AH14" s="8"/>
      <c r="AL14" s="8"/>
      <c r="AP14" s="8"/>
      <c r="AS14" s="8"/>
      <c r="AV14" s="8"/>
      <c r="AY14" s="8"/>
    </row>
    <row r="15">
      <c r="A15" s="8" t="str">
        <f t="shared" si="3"/>
        <v>racialmin_md</v>
      </c>
      <c r="B15" s="13"/>
      <c r="C15" s="8" t="s">
        <v>385</v>
      </c>
      <c r="D15" s="8" t="s">
        <v>56</v>
      </c>
      <c r="E15" s="13"/>
      <c r="F15" s="13"/>
      <c r="G15" s="13"/>
      <c r="H15" s="8" t="s">
        <v>57</v>
      </c>
      <c r="I15" s="5" t="s">
        <v>410</v>
      </c>
      <c r="M15" s="8" t="s">
        <v>48</v>
      </c>
      <c r="N15" s="8"/>
      <c r="Q15" s="8" t="s">
        <v>337</v>
      </c>
      <c r="R15" s="8" t="str">
        <f t="shared" si="4"/>
        <v>md</v>
      </c>
      <c r="T15" s="8" t="s">
        <v>97</v>
      </c>
      <c r="X15" s="8"/>
      <c r="AA15" s="8"/>
      <c r="AE15" s="8"/>
      <c r="AH15" s="8"/>
      <c r="AL15" s="8"/>
      <c r="AP15" s="8"/>
      <c r="AS15" s="8"/>
      <c r="AV15" s="8"/>
      <c r="AY15" s="8"/>
    </row>
    <row r="16">
      <c r="A16" s="8" t="str">
        <f t="shared" si="3"/>
        <v>racialmin_pc</v>
      </c>
      <c r="B16" s="13"/>
      <c r="C16" s="8" t="s">
        <v>392</v>
      </c>
      <c r="D16" s="8" t="s">
        <v>56</v>
      </c>
      <c r="E16" s="13"/>
      <c r="F16" s="13"/>
      <c r="G16" s="13"/>
      <c r="H16" s="8" t="s">
        <v>57</v>
      </c>
      <c r="I16" s="5" t="s">
        <v>410</v>
      </c>
      <c r="M16" s="8" t="s">
        <v>48</v>
      </c>
      <c r="N16" s="8"/>
      <c r="Q16" s="8" t="s">
        <v>337</v>
      </c>
      <c r="R16" s="8" t="str">
        <f t="shared" si="4"/>
        <v>pc</v>
      </c>
      <c r="T16" s="8" t="s">
        <v>97</v>
      </c>
      <c r="X16" s="8"/>
      <c r="AA16" s="8"/>
      <c r="AE16" s="8"/>
      <c r="AH16" s="8"/>
      <c r="AL16" s="8"/>
      <c r="AP16" s="8"/>
      <c r="AS16" s="8"/>
      <c r="AV16" s="8"/>
      <c r="AY16" s="8"/>
    </row>
    <row r="17">
      <c r="A17" s="8" t="str">
        <f t="shared" si="3"/>
        <v>racialmin_wp</v>
      </c>
      <c r="B17" s="13"/>
      <c r="C17" s="8" t="s">
        <v>398</v>
      </c>
      <c r="D17" s="8" t="s">
        <v>56</v>
      </c>
      <c r="E17" s="13"/>
      <c r="F17" s="13"/>
      <c r="G17" s="13"/>
      <c r="H17" s="8" t="s">
        <v>57</v>
      </c>
      <c r="I17" s="5" t="s">
        <v>410</v>
      </c>
      <c r="M17" s="8" t="s">
        <v>48</v>
      </c>
      <c r="N17" s="8"/>
      <c r="Q17" s="8" t="s">
        <v>337</v>
      </c>
      <c r="R17" s="8" t="str">
        <f t="shared" si="4"/>
        <v>wp</v>
      </c>
      <c r="T17" s="8" t="s">
        <v>97</v>
      </c>
      <c r="X17" s="8"/>
      <c r="AA17" s="8"/>
      <c r="AE17" s="8"/>
      <c r="AH17" s="8"/>
      <c r="AL17" s="8"/>
      <c r="AP17" s="8"/>
      <c r="AS17" s="8"/>
      <c r="AV17" s="8"/>
      <c r="AY17" s="8"/>
    </row>
    <row r="18">
      <c r="A18" s="8" t="str">
        <f t="shared" si="3"/>
        <v>racialmin_fa</v>
      </c>
      <c r="B18" s="13"/>
      <c r="C18" s="8" t="s">
        <v>403</v>
      </c>
      <c r="D18" s="8" t="s">
        <v>56</v>
      </c>
      <c r="E18" s="13"/>
      <c r="F18" s="13"/>
      <c r="G18" s="13"/>
      <c r="H18" s="8" t="s">
        <v>57</v>
      </c>
      <c r="I18" s="5" t="s">
        <v>410</v>
      </c>
      <c r="M18" s="8" t="s">
        <v>48</v>
      </c>
      <c r="N18" s="8"/>
      <c r="Q18" s="8" t="s">
        <v>337</v>
      </c>
      <c r="R18" s="8" t="str">
        <f t="shared" si="4"/>
        <v>fa</v>
      </c>
      <c r="T18" s="8" t="s">
        <v>97</v>
      </c>
      <c r="X18" s="8"/>
      <c r="AA18" s="8"/>
      <c r="AE18" s="8"/>
      <c r="AH18" s="8"/>
      <c r="AL18" s="8"/>
      <c r="AP18" s="8"/>
      <c r="AS18" s="8"/>
      <c r="AV18" s="8"/>
      <c r="AY18" s="8"/>
    </row>
    <row r="19">
      <c r="A19" s="8" t="s">
        <v>424</v>
      </c>
      <c r="B19" s="8"/>
      <c r="C19" s="8"/>
      <c r="D19" s="8" t="s">
        <v>56</v>
      </c>
      <c r="E19" s="8"/>
      <c r="F19" s="8"/>
      <c r="G19" s="8"/>
      <c r="H19" s="8" t="s">
        <v>57</v>
      </c>
      <c r="I19" s="5" t="s">
        <v>410</v>
      </c>
      <c r="M19" s="8" t="s">
        <v>48</v>
      </c>
      <c r="N19" s="8"/>
      <c r="Q19" s="8" t="s">
        <v>337</v>
      </c>
      <c r="R19" s="8" t="s">
        <v>426</v>
      </c>
      <c r="T19" s="8" t="s">
        <v>97</v>
      </c>
      <c r="X19" s="8"/>
      <c r="AA19" s="8"/>
      <c r="AE19" s="8"/>
      <c r="AH19" s="8"/>
      <c r="AL19" s="8"/>
      <c r="AP19" s="8"/>
      <c r="AS19" s="8"/>
      <c r="AV19" s="8"/>
      <c r="AY19" s="8"/>
    </row>
    <row r="20">
      <c r="A20" s="8" t="s">
        <v>428</v>
      </c>
      <c r="B20" s="8"/>
      <c r="C20" s="8"/>
      <c r="D20" s="8" t="s">
        <v>56</v>
      </c>
      <c r="E20" s="8"/>
      <c r="F20" s="8"/>
      <c r="G20" s="8"/>
      <c r="H20" s="8" t="s">
        <v>57</v>
      </c>
      <c r="I20" s="8" t="s">
        <v>334</v>
      </c>
      <c r="M20" s="8" t="s">
        <v>337</v>
      </c>
      <c r="O20" s="8">
        <v>20.0</v>
      </c>
      <c r="P20" s="8"/>
      <c r="Q20" s="8" t="s">
        <v>146</v>
      </c>
      <c r="R20" s="8" t="s">
        <v>344</v>
      </c>
      <c r="T20" s="8" t="s">
        <v>57</v>
      </c>
      <c r="U20" s="8" t="s">
        <v>424</v>
      </c>
      <c r="X20" s="8" t="s">
        <v>146</v>
      </c>
      <c r="Y20" s="8" t="s">
        <v>344</v>
      </c>
      <c r="AA20" s="8"/>
      <c r="AE20" s="8"/>
      <c r="AH20" s="8"/>
      <c r="AL20" s="8"/>
      <c r="AP20" s="8"/>
      <c r="AS20" s="8"/>
      <c r="AV20" s="8"/>
      <c r="AY20" s="8"/>
    </row>
    <row r="21">
      <c r="A21" s="8" t="s">
        <v>431</v>
      </c>
      <c r="B21" s="8"/>
      <c r="C21" s="8"/>
      <c r="D21" s="8" t="s">
        <v>56</v>
      </c>
      <c r="E21" s="8"/>
      <c r="F21" s="8"/>
      <c r="G21" s="8"/>
      <c r="H21" s="8" t="s">
        <v>57</v>
      </c>
      <c r="I21" s="8" t="s">
        <v>364</v>
      </c>
      <c r="M21" s="8" t="s">
        <v>57</v>
      </c>
      <c r="N21" s="13" t="s">
        <v>365</v>
      </c>
      <c r="Q21" s="8" t="s">
        <v>57</v>
      </c>
      <c r="R21" s="8" t="s">
        <v>369</v>
      </c>
      <c r="T21" s="8" t="s">
        <v>57</v>
      </c>
      <c r="U21" s="13" t="s">
        <v>370</v>
      </c>
      <c r="X21" s="8" t="s">
        <v>57</v>
      </c>
      <c r="Y21" s="8" t="s">
        <v>371</v>
      </c>
      <c r="AA21" s="8" t="s">
        <v>57</v>
      </c>
      <c r="AB21" s="13" t="s">
        <v>372</v>
      </c>
      <c r="AE21" s="8" t="s">
        <v>57</v>
      </c>
      <c r="AF21" s="8" t="s">
        <v>373</v>
      </c>
      <c r="AH21" s="8" t="s">
        <v>137</v>
      </c>
      <c r="AL21" s="8" t="s">
        <v>145</v>
      </c>
      <c r="AM21" s="8" t="s">
        <v>433</v>
      </c>
      <c r="AP21" s="8"/>
      <c r="AS21" s="8"/>
      <c r="AV21" s="8"/>
      <c r="AY21" s="8"/>
    </row>
    <row r="22">
      <c r="A22" s="8" t="s">
        <v>434</v>
      </c>
      <c r="B22" s="8"/>
      <c r="C22" s="8"/>
      <c r="D22" s="8" t="s">
        <v>56</v>
      </c>
      <c r="E22" s="8"/>
      <c r="F22" s="8"/>
      <c r="G22" s="8"/>
      <c r="H22" s="8" t="s">
        <v>57</v>
      </c>
      <c r="I22" s="8" t="s">
        <v>431</v>
      </c>
      <c r="M22" s="8" t="s">
        <v>57</v>
      </c>
      <c r="N22" s="8" t="s">
        <v>428</v>
      </c>
      <c r="Q22" s="8" t="s">
        <v>146</v>
      </c>
      <c r="R22" s="8" t="s">
        <v>435</v>
      </c>
      <c r="T22" s="8"/>
      <c r="X22" s="8"/>
      <c r="AA22" s="8"/>
      <c r="AE22" s="8"/>
      <c r="AH22" s="8"/>
      <c r="AL22" s="8"/>
      <c r="AP22" s="8"/>
      <c r="AS22" s="8"/>
      <c r="AV22" s="8"/>
      <c r="AY22" s="8"/>
    </row>
    <row r="23">
      <c r="A23" s="8" t="s">
        <v>437</v>
      </c>
      <c r="B23" s="8"/>
      <c r="C23" s="8"/>
      <c r="D23" s="8" t="s">
        <v>56</v>
      </c>
      <c r="E23" s="8"/>
      <c r="F23" s="8"/>
      <c r="G23" s="8"/>
      <c r="H23" s="8" t="s">
        <v>57</v>
      </c>
      <c r="I23" s="8" t="s">
        <v>396</v>
      </c>
      <c r="J23" s="8"/>
      <c r="K23" s="8"/>
      <c r="L23" s="8"/>
      <c r="M23" s="8" t="s">
        <v>337</v>
      </c>
      <c r="N23" s="8" t="s">
        <v>438</v>
      </c>
      <c r="Q23" s="8" t="s">
        <v>85</v>
      </c>
      <c r="T23" s="8" t="s">
        <v>145</v>
      </c>
      <c r="U23" s="8" t="s">
        <v>433</v>
      </c>
      <c r="X23" s="8"/>
      <c r="AA23" s="8"/>
      <c r="AE23" s="8"/>
      <c r="AH23" s="8"/>
      <c r="AL23" s="8"/>
      <c r="AP23" s="8"/>
      <c r="AS23" s="8"/>
      <c r="AV23" s="8"/>
      <c r="AY23" s="8"/>
    </row>
    <row r="24">
      <c r="A24" s="8" t="s">
        <v>440</v>
      </c>
      <c r="B24" s="8"/>
      <c r="C24" s="8"/>
      <c r="D24" s="8" t="s">
        <v>56</v>
      </c>
      <c r="E24" s="8"/>
      <c r="F24" s="8"/>
      <c r="G24" s="8"/>
      <c r="H24" s="8" t="s">
        <v>57</v>
      </c>
      <c r="I24" s="8" t="s">
        <v>437</v>
      </c>
      <c r="M24" s="8" t="s">
        <v>57</v>
      </c>
      <c r="N24" s="14" t="s">
        <v>288</v>
      </c>
      <c r="Q24" s="8" t="s">
        <v>146</v>
      </c>
      <c r="R24" s="8" t="s">
        <v>435</v>
      </c>
      <c r="T24" s="8"/>
      <c r="X24" s="8"/>
      <c r="AA24" s="8"/>
      <c r="AE24" s="8"/>
      <c r="AH24" s="8"/>
      <c r="AL24" s="8"/>
      <c r="AP24" s="8"/>
      <c r="AS24" s="8"/>
      <c r="AV24" s="8"/>
      <c r="AY24" s="8"/>
    </row>
    <row r="25">
      <c r="A25" s="8" t="s">
        <v>442</v>
      </c>
      <c r="B25" s="8" t="s">
        <v>443</v>
      </c>
      <c r="C25" s="8"/>
      <c r="D25" s="8" t="s">
        <v>51</v>
      </c>
      <c r="E25" s="8"/>
      <c r="F25" s="8"/>
      <c r="G25" s="8"/>
      <c r="H25" s="8" t="s">
        <v>57</v>
      </c>
      <c r="I25" s="13" t="s">
        <v>374</v>
      </c>
      <c r="M25" s="8" t="s">
        <v>57</v>
      </c>
      <c r="N25" s="8" t="s">
        <v>376</v>
      </c>
      <c r="Q25" s="8" t="s">
        <v>146</v>
      </c>
      <c r="R25" s="8" t="s">
        <v>344</v>
      </c>
      <c r="T25" s="8" t="s">
        <v>57</v>
      </c>
      <c r="U25" s="14" t="s">
        <v>377</v>
      </c>
      <c r="X25" s="8" t="s">
        <v>146</v>
      </c>
      <c r="Y25" s="8" t="s">
        <v>344</v>
      </c>
      <c r="AA25" s="8" t="s">
        <v>57</v>
      </c>
      <c r="AB25" s="8" t="s">
        <v>445</v>
      </c>
      <c r="AE25" s="8" t="s">
        <v>146</v>
      </c>
      <c r="AF25" s="8" t="s">
        <v>435</v>
      </c>
      <c r="AH25" s="8"/>
      <c r="AL25" s="8"/>
      <c r="AP25" s="8"/>
      <c r="AS25" s="8"/>
      <c r="AV25" s="8"/>
      <c r="AY25" s="8"/>
    </row>
    <row r="26">
      <c r="A26" s="8"/>
      <c r="B26" s="8"/>
      <c r="C26" s="8"/>
      <c r="D26" s="8"/>
      <c r="E26" s="8"/>
      <c r="F26" s="8"/>
      <c r="G26" s="8"/>
      <c r="H26" s="8"/>
      <c r="I26" s="13"/>
      <c r="M26" s="8"/>
      <c r="N26" s="8"/>
      <c r="Q26" s="8"/>
      <c r="R26" s="8"/>
      <c r="T26" s="8"/>
      <c r="X26" s="8"/>
      <c r="AA26" s="8"/>
      <c r="AE26" s="8"/>
      <c r="AH26" s="8"/>
      <c r="AL26" s="8"/>
      <c r="AP26" s="8"/>
      <c r="AS26" s="8"/>
      <c r="AV26" s="8"/>
      <c r="AY26" s="8"/>
    </row>
    <row r="27">
      <c r="A27" s="8" t="str">
        <f>CONCAT("rawattribute_", C27)</f>
        <v>rawattribute_ps</v>
      </c>
      <c r="B27" s="8" t="s">
        <v>449</v>
      </c>
      <c r="C27" s="8" t="s">
        <v>366</v>
      </c>
      <c r="D27" s="8" t="s">
        <v>51</v>
      </c>
      <c r="E27" s="8"/>
      <c r="F27" s="8"/>
      <c r="G27" s="8"/>
      <c r="H27" s="8" t="s">
        <v>57</v>
      </c>
      <c r="I27" s="13" t="str">
        <f>concat("racialmin_", C27)</f>
        <v>racialmin_ps</v>
      </c>
      <c r="M27" s="8" t="s">
        <v>57</v>
      </c>
      <c r="N27" s="13" t="str">
        <f>concat("racialmax_", C27)</f>
        <v>racialmax_ps</v>
      </c>
      <c r="Q27" s="8" t="s">
        <v>57</v>
      </c>
      <c r="R27" s="8" t="str">
        <f>concat("spent_",C27)</f>
        <v>spent_ps</v>
      </c>
      <c r="T27" s="8" t="s">
        <v>147</v>
      </c>
      <c r="U27" s="8" t="s">
        <v>457</v>
      </c>
      <c r="X27" s="8"/>
      <c r="AA27" s="8"/>
      <c r="AE27" s="8"/>
      <c r="AH27" s="8"/>
      <c r="AL27" s="8"/>
      <c r="AP27" s="8"/>
      <c r="AS27" s="8"/>
      <c r="AV27" s="8"/>
      <c r="AY27" s="8"/>
    </row>
    <row r="28">
      <c r="A28" s="8" t="str">
        <f>CONCAT("attribute_enchantments_", C28)</f>
        <v>attribute_enchantments_ps</v>
      </c>
      <c r="B28" s="8"/>
      <c r="C28" s="8" t="str">
        <f t="shared" ref="C28:C33" si="5">C27</f>
        <v>ps</v>
      </c>
      <c r="D28" s="8" t="s">
        <v>96</v>
      </c>
      <c r="E28" s="8"/>
      <c r="F28" s="8"/>
      <c r="G28" s="8"/>
      <c r="H28" s="8" t="s">
        <v>337</v>
      </c>
      <c r="I28" s="8" t="str">
        <f>concat("attribute_", C28)</f>
        <v>attribute_ps</v>
      </c>
      <c r="M28" s="8" t="s">
        <v>337</v>
      </c>
      <c r="N28" s="8" t="str">
        <f>concat("proppergate_", C28)</f>
        <v>proppergate_ps</v>
      </c>
      <c r="Q28" s="8" t="s">
        <v>137</v>
      </c>
      <c r="T28" s="8" t="s">
        <v>57</v>
      </c>
      <c r="U28" s="14" t="s">
        <v>387</v>
      </c>
      <c r="X28" s="8" t="s">
        <v>337</v>
      </c>
      <c r="Y28" s="8" t="s">
        <v>452</v>
      </c>
      <c r="AA28" s="8" t="s">
        <v>147</v>
      </c>
      <c r="AB28" s="8" t="s">
        <v>462</v>
      </c>
      <c r="AC28" s="8"/>
      <c r="AD28" s="8"/>
      <c r="AE28" s="8"/>
      <c r="AH28" s="8"/>
      <c r="AL28" s="8"/>
      <c r="AN28" s="8"/>
      <c r="AO28" s="8"/>
      <c r="AP28" s="8"/>
      <c r="AS28" s="8"/>
      <c r="AT28" s="8"/>
      <c r="AV28" s="8"/>
      <c r="AY28" s="8"/>
    </row>
    <row r="29">
      <c r="A29" s="8" t="str">
        <f>CONCAT("attribute_delta_", C29)</f>
        <v>attribute_delta_ps</v>
      </c>
      <c r="B29" s="8"/>
      <c r="C29" s="8" t="str">
        <f t="shared" si="5"/>
        <v>ps</v>
      </c>
      <c r="D29" s="8" t="s">
        <v>51</v>
      </c>
      <c r="E29" s="8"/>
      <c r="F29" s="8"/>
      <c r="G29" s="8"/>
      <c r="H29" s="8" t="s">
        <v>57</v>
      </c>
      <c r="I29" s="8" t="str">
        <f>concat("attribute_enchantments_", C29)</f>
        <v>attribute_enchantments_ps</v>
      </c>
      <c r="K29" s="8"/>
      <c r="M29" s="8" t="s">
        <v>145</v>
      </c>
      <c r="N29" s="8" t="s">
        <v>466</v>
      </c>
      <c r="Q29" s="8" t="s">
        <v>337</v>
      </c>
      <c r="R29" s="8" t="s">
        <v>426</v>
      </c>
      <c r="T29" s="8" t="s">
        <v>73</v>
      </c>
      <c r="X29" s="8" t="s">
        <v>337</v>
      </c>
      <c r="Z29" s="8">
        <v>0.0</v>
      </c>
      <c r="AA29" s="8" t="s">
        <v>117</v>
      </c>
      <c r="AB29" s="8"/>
      <c r="AC29" s="8"/>
      <c r="AD29" s="8"/>
      <c r="AE29" s="8"/>
      <c r="AF29" s="8"/>
      <c r="AH29" s="8"/>
      <c r="AI29" s="8"/>
      <c r="AL29" s="8"/>
      <c r="AP29" s="8"/>
      <c r="AS29" s="8"/>
      <c r="AV29" s="8"/>
      <c r="AY29" s="8"/>
    </row>
    <row r="30">
      <c r="A30" s="8" t="str">
        <f>CONCAT("attribute_", C30)</f>
        <v>attribute_ps</v>
      </c>
      <c r="B30" s="8"/>
      <c r="C30" s="8" t="str">
        <f t="shared" si="5"/>
        <v>ps</v>
      </c>
      <c r="D30" s="8" t="s">
        <v>51</v>
      </c>
      <c r="E30" s="8"/>
      <c r="F30" s="8"/>
      <c r="G30" s="8"/>
      <c r="H30" s="8" t="s">
        <v>57</v>
      </c>
      <c r="I30" s="8" t="str">
        <f>concat("attribute_delta_", C30)</f>
        <v>attribute_delta_ps</v>
      </c>
      <c r="M30" s="8" t="s">
        <v>57</v>
      </c>
      <c r="N30" s="8" t="str">
        <f>concat("rawattribute_", C30)</f>
        <v>rawattribute_ps</v>
      </c>
      <c r="Q30" s="8" t="s">
        <v>146</v>
      </c>
      <c r="R30" s="8" t="s">
        <v>344</v>
      </c>
      <c r="T30" s="8"/>
      <c r="X30" s="8"/>
      <c r="AA30" s="8"/>
      <c r="AE30" s="8"/>
      <c r="AH30" s="8"/>
      <c r="AL30" s="8"/>
      <c r="AP30" s="8"/>
      <c r="AS30" s="8"/>
      <c r="AV30" s="8"/>
      <c r="AY30" s="8"/>
    </row>
    <row r="31">
      <c r="A31" s="8" t="str">
        <f>concat("proppergate_enchantments_", C31)</f>
        <v>proppergate_enchantments_ps</v>
      </c>
      <c r="B31" s="8"/>
      <c r="C31" s="8" t="str">
        <f t="shared" si="5"/>
        <v>ps</v>
      </c>
      <c r="D31" s="8" t="s">
        <v>96</v>
      </c>
      <c r="E31" s="8"/>
      <c r="F31" s="8"/>
      <c r="G31" s="8"/>
      <c r="H31" s="8" t="s">
        <v>337</v>
      </c>
      <c r="I31" s="8" t="str">
        <f>concat("proppergate_", C31)</f>
        <v>proppergate_ps</v>
      </c>
      <c r="M31" s="8" t="s">
        <v>137</v>
      </c>
      <c r="Q31" s="8" t="s">
        <v>57</v>
      </c>
      <c r="R31" s="14" t="s">
        <v>387</v>
      </c>
      <c r="T31" s="8" t="s">
        <v>337</v>
      </c>
      <c r="U31" s="8" t="s">
        <v>452</v>
      </c>
      <c r="X31" s="8" t="s">
        <v>147</v>
      </c>
      <c r="Y31" s="8" t="s">
        <v>462</v>
      </c>
      <c r="AA31" s="8"/>
      <c r="AE31" s="8"/>
      <c r="AH31" s="8"/>
      <c r="AL31" s="8"/>
      <c r="AP31" s="8"/>
      <c r="AS31" s="8"/>
      <c r="AV31" s="8"/>
      <c r="AY31" s="8"/>
    </row>
    <row r="32">
      <c r="A32" s="8" t="str">
        <f>concat("proppergate_delta_", C32)</f>
        <v>proppergate_delta_ps</v>
      </c>
      <c r="B32" s="8"/>
      <c r="C32" s="8" t="str">
        <f t="shared" si="5"/>
        <v>ps</v>
      </c>
      <c r="D32" s="8" t="s">
        <v>51</v>
      </c>
      <c r="E32" s="8"/>
      <c r="F32" s="8"/>
      <c r="G32" s="8"/>
      <c r="H32" s="8" t="s">
        <v>57</v>
      </c>
      <c r="I32" s="8" t="str">
        <f>concat("proppergate_enchantments_",C32)</f>
        <v>proppergate_enchantments_ps</v>
      </c>
      <c r="J32" s="8"/>
      <c r="M32" s="8" t="s">
        <v>145</v>
      </c>
      <c r="N32" s="8" t="s">
        <v>466</v>
      </c>
      <c r="Q32" s="8" t="s">
        <v>337</v>
      </c>
      <c r="R32" s="8" t="s">
        <v>426</v>
      </c>
      <c r="T32" s="8" t="s">
        <v>73</v>
      </c>
      <c r="X32" s="8" t="s">
        <v>337</v>
      </c>
      <c r="Z32" s="8">
        <v>0.0</v>
      </c>
      <c r="AA32" s="8" t="s">
        <v>117</v>
      </c>
      <c r="AB32" s="8"/>
      <c r="AC32" s="8"/>
      <c r="AD32" s="8"/>
      <c r="AE32" s="8"/>
      <c r="AF32" s="8"/>
      <c r="AH32" s="8"/>
      <c r="AI32" s="8"/>
      <c r="AL32" s="8"/>
      <c r="AP32" s="8"/>
      <c r="AS32" s="8"/>
      <c r="AV32" s="8"/>
      <c r="AY32" s="8"/>
    </row>
    <row r="33">
      <c r="A33" s="8" t="str">
        <f>concat("proppergate_",C33)</f>
        <v>proppergate_ps</v>
      </c>
      <c r="B33" s="8"/>
      <c r="C33" s="8" t="str">
        <f t="shared" si="5"/>
        <v>ps</v>
      </c>
      <c r="D33" s="8" t="s">
        <v>51</v>
      </c>
      <c r="E33" s="8"/>
      <c r="F33" s="8"/>
      <c r="G33" s="8"/>
      <c r="H33" s="8" t="s">
        <v>57</v>
      </c>
      <c r="I33" s="8" t="str">
        <f>concat("proppergate_delta_", C33)</f>
        <v>proppergate_delta_ps</v>
      </c>
      <c r="M33" s="8" t="s">
        <v>57</v>
      </c>
      <c r="N33" s="8" t="str">
        <f>concat("rawattribute_", C33)</f>
        <v>rawattribute_ps</v>
      </c>
      <c r="Q33" s="8" t="s">
        <v>146</v>
      </c>
      <c r="R33" s="8" t="s">
        <v>344</v>
      </c>
      <c r="T33" s="8"/>
      <c r="X33" s="8"/>
      <c r="AA33" s="8"/>
      <c r="AE33" s="8"/>
      <c r="AH33" s="8"/>
      <c r="AL33" s="8"/>
      <c r="AP33" s="8"/>
      <c r="AS33" s="8"/>
      <c r="AV33" s="8"/>
      <c r="AY33" s="8"/>
    </row>
    <row r="34">
      <c r="A34" s="8"/>
      <c r="B34" s="8"/>
      <c r="C34" s="8"/>
      <c r="D34" s="8"/>
      <c r="E34" s="8"/>
      <c r="F34" s="8"/>
      <c r="G34" s="8"/>
      <c r="H34" s="8"/>
      <c r="I34" s="8"/>
      <c r="M34" s="8"/>
      <c r="N34" s="8"/>
      <c r="Q34" s="8"/>
      <c r="R34" s="8"/>
      <c r="T34" s="8"/>
      <c r="X34" s="8"/>
      <c r="AA34" s="8"/>
      <c r="AE34" s="8"/>
      <c r="AH34" s="8"/>
      <c r="AL34" s="8"/>
      <c r="AP34" s="8"/>
      <c r="AS34" s="8"/>
      <c r="AV34" s="8"/>
      <c r="AY34" s="8"/>
    </row>
    <row r="35">
      <c r="A35" s="8" t="str">
        <f>CONCAT("rawattribute_", C35)</f>
        <v>rawattribute_st</v>
      </c>
      <c r="B35" s="8" t="s">
        <v>501</v>
      </c>
      <c r="C35" s="8" t="s">
        <v>375</v>
      </c>
      <c r="D35" s="8" t="s">
        <v>51</v>
      </c>
      <c r="E35" s="8"/>
      <c r="F35" s="8"/>
      <c r="G35" s="8"/>
      <c r="H35" s="8" t="s">
        <v>57</v>
      </c>
      <c r="I35" s="13" t="str">
        <f>concat("racialmin_", C35)</f>
        <v>racialmin_st</v>
      </c>
      <c r="M35" s="8" t="s">
        <v>57</v>
      </c>
      <c r="N35" s="13" t="str">
        <f>concat("racialmax_", C35)</f>
        <v>racialmax_st</v>
      </c>
      <c r="Q35" s="8" t="s">
        <v>57</v>
      </c>
      <c r="R35" s="8" t="str">
        <f>concat("spent_",C35)</f>
        <v>spent_st</v>
      </c>
      <c r="T35" s="8" t="s">
        <v>147</v>
      </c>
      <c r="U35" s="8" t="s">
        <v>457</v>
      </c>
      <c r="X35" s="8"/>
      <c r="AA35" s="8"/>
      <c r="AE35" s="8"/>
      <c r="AH35" s="8"/>
      <c r="AL35" s="8"/>
      <c r="AP35" s="8"/>
      <c r="AS35" s="8"/>
      <c r="AV35" s="8"/>
      <c r="AY35" s="8"/>
    </row>
    <row r="36">
      <c r="A36" s="8" t="str">
        <f>CONCAT("attribute_enchantments_", C36)</f>
        <v>attribute_enchantments_st</v>
      </c>
      <c r="B36" s="8"/>
      <c r="C36" s="8" t="str">
        <f t="shared" ref="C36:C41" si="6">C35</f>
        <v>st</v>
      </c>
      <c r="D36" s="8" t="s">
        <v>96</v>
      </c>
      <c r="E36" s="8"/>
      <c r="F36" s="8"/>
      <c r="G36" s="8"/>
      <c r="H36" s="8" t="s">
        <v>337</v>
      </c>
      <c r="I36" s="8" t="str">
        <f>concat("attribute_", C36)</f>
        <v>attribute_st</v>
      </c>
      <c r="M36" s="8" t="s">
        <v>337</v>
      </c>
      <c r="N36" s="8" t="str">
        <f>concat("proppergate_", C36)</f>
        <v>proppergate_st</v>
      </c>
      <c r="Q36" s="8" t="s">
        <v>137</v>
      </c>
      <c r="T36" s="8" t="s">
        <v>57</v>
      </c>
      <c r="U36" s="14" t="s">
        <v>387</v>
      </c>
      <c r="X36" s="8" t="s">
        <v>337</v>
      </c>
      <c r="Y36" s="8" t="s">
        <v>452</v>
      </c>
      <c r="AA36" s="8" t="s">
        <v>147</v>
      </c>
      <c r="AB36" s="8" t="s">
        <v>462</v>
      </c>
      <c r="AC36" s="8"/>
      <c r="AD36" s="8"/>
      <c r="AE36" s="8"/>
      <c r="AH36" s="8"/>
      <c r="AL36" s="8"/>
      <c r="AN36" s="8"/>
      <c r="AO36" s="8"/>
      <c r="AP36" s="8"/>
      <c r="AS36" s="8"/>
      <c r="AT36" s="8"/>
      <c r="AV36" s="8"/>
      <c r="AY36" s="8"/>
    </row>
    <row r="37">
      <c r="A37" s="8" t="str">
        <f>CONCAT("attribute_delta_", C37)</f>
        <v>attribute_delta_st</v>
      </c>
      <c r="B37" s="8"/>
      <c r="C37" s="8" t="str">
        <f t="shared" si="6"/>
        <v>st</v>
      </c>
      <c r="D37" s="8" t="s">
        <v>51</v>
      </c>
      <c r="E37" s="8"/>
      <c r="F37" s="8"/>
      <c r="G37" s="8"/>
      <c r="H37" s="8" t="s">
        <v>57</v>
      </c>
      <c r="I37" s="8" t="str">
        <f>concat("attribute_enchantments_", C37)</f>
        <v>attribute_enchantments_st</v>
      </c>
      <c r="M37" s="8" t="s">
        <v>145</v>
      </c>
      <c r="N37" s="8" t="s">
        <v>466</v>
      </c>
      <c r="Q37" s="8" t="s">
        <v>337</v>
      </c>
      <c r="R37" s="8" t="s">
        <v>426</v>
      </c>
      <c r="T37" s="8" t="s">
        <v>73</v>
      </c>
      <c r="X37" s="8" t="s">
        <v>337</v>
      </c>
      <c r="Z37" s="8">
        <v>0.0</v>
      </c>
      <c r="AA37" s="8" t="s">
        <v>117</v>
      </c>
      <c r="AB37" s="8"/>
      <c r="AC37" s="8"/>
      <c r="AD37" s="8"/>
      <c r="AE37" s="8"/>
      <c r="AF37" s="8"/>
      <c r="AH37" s="8"/>
      <c r="AI37" s="8"/>
      <c r="AL37" s="8"/>
      <c r="AP37" s="8"/>
      <c r="AS37" s="8"/>
      <c r="AV37" s="8"/>
      <c r="AY37" s="8"/>
    </row>
    <row r="38">
      <c r="A38" s="8" t="str">
        <f>CONCAT("attribute_", C38)</f>
        <v>attribute_st</v>
      </c>
      <c r="B38" s="8"/>
      <c r="C38" s="8" t="str">
        <f t="shared" si="6"/>
        <v>st</v>
      </c>
      <c r="D38" s="8" t="s">
        <v>51</v>
      </c>
      <c r="E38" s="8"/>
      <c r="F38" s="8"/>
      <c r="G38" s="8"/>
      <c r="H38" s="8" t="s">
        <v>57</v>
      </c>
      <c r="I38" s="8" t="str">
        <f>concat("attribute_delta_", C38)</f>
        <v>attribute_delta_st</v>
      </c>
      <c r="M38" s="8" t="s">
        <v>57</v>
      </c>
      <c r="N38" s="8" t="str">
        <f>concat("rawattribute_", C38)</f>
        <v>rawattribute_st</v>
      </c>
      <c r="Q38" s="8" t="s">
        <v>146</v>
      </c>
      <c r="R38" s="8" t="s">
        <v>344</v>
      </c>
      <c r="T38" s="8"/>
      <c r="X38" s="8"/>
      <c r="AA38" s="8"/>
      <c r="AE38" s="8"/>
      <c r="AH38" s="8"/>
      <c r="AL38" s="8"/>
      <c r="AP38" s="8"/>
      <c r="AS38" s="8"/>
      <c r="AV38" s="8"/>
      <c r="AY38" s="8"/>
    </row>
    <row r="39">
      <c r="A39" s="8" t="str">
        <f>concat("proppergate_enchantments_", C39)</f>
        <v>proppergate_enchantments_st</v>
      </c>
      <c r="B39" s="8"/>
      <c r="C39" s="8" t="str">
        <f t="shared" si="6"/>
        <v>st</v>
      </c>
      <c r="D39" s="8" t="s">
        <v>96</v>
      </c>
      <c r="E39" s="8"/>
      <c r="F39" s="8"/>
      <c r="G39" s="8"/>
      <c r="H39" s="8" t="s">
        <v>337</v>
      </c>
      <c r="I39" s="8" t="str">
        <f>concat("proppergate_", C39)</f>
        <v>proppergate_st</v>
      </c>
      <c r="M39" s="8" t="s">
        <v>137</v>
      </c>
      <c r="Q39" s="8" t="s">
        <v>57</v>
      </c>
      <c r="R39" s="14" t="s">
        <v>387</v>
      </c>
      <c r="T39" s="8" t="s">
        <v>337</v>
      </c>
      <c r="U39" s="8" t="s">
        <v>452</v>
      </c>
      <c r="X39" s="8" t="s">
        <v>147</v>
      </c>
      <c r="Y39" s="8" t="s">
        <v>462</v>
      </c>
      <c r="AA39" s="8"/>
      <c r="AE39" s="8"/>
      <c r="AH39" s="8"/>
      <c r="AL39" s="8"/>
      <c r="AP39" s="8"/>
      <c r="AS39" s="8"/>
      <c r="AV39" s="8"/>
      <c r="AY39" s="8"/>
    </row>
    <row r="40">
      <c r="A40" s="8" t="str">
        <f>concat("proppergate_delta_", C40)</f>
        <v>proppergate_delta_st</v>
      </c>
      <c r="B40" s="8"/>
      <c r="C40" s="8" t="str">
        <f t="shared" si="6"/>
        <v>st</v>
      </c>
      <c r="D40" s="8" t="s">
        <v>51</v>
      </c>
      <c r="E40" s="8"/>
      <c r="F40" s="8"/>
      <c r="G40" s="8"/>
      <c r="H40" s="8" t="s">
        <v>57</v>
      </c>
      <c r="I40" s="8" t="str">
        <f>concat("proppergate_enchantments_",C40)</f>
        <v>proppergate_enchantments_st</v>
      </c>
      <c r="M40" s="8" t="s">
        <v>145</v>
      </c>
      <c r="N40" s="8" t="s">
        <v>466</v>
      </c>
      <c r="Q40" s="8" t="s">
        <v>337</v>
      </c>
      <c r="R40" s="8" t="s">
        <v>426</v>
      </c>
      <c r="T40" s="8" t="s">
        <v>73</v>
      </c>
      <c r="X40" s="8" t="s">
        <v>337</v>
      </c>
      <c r="Z40" s="8">
        <v>0.0</v>
      </c>
      <c r="AA40" s="8" t="s">
        <v>117</v>
      </c>
      <c r="AB40" s="8"/>
      <c r="AC40" s="8"/>
      <c r="AD40" s="8"/>
      <c r="AE40" s="8"/>
      <c r="AF40" s="8"/>
      <c r="AH40" s="8"/>
      <c r="AI40" s="8"/>
      <c r="AL40" s="8"/>
      <c r="AP40" s="8"/>
      <c r="AS40" s="8"/>
      <c r="AV40" s="8"/>
      <c r="AY40" s="8"/>
    </row>
    <row r="41">
      <c r="A41" s="8" t="str">
        <f>concat("proppergate_",C41)</f>
        <v>proppergate_st</v>
      </c>
      <c r="B41" s="8"/>
      <c r="C41" s="8" t="str">
        <f t="shared" si="6"/>
        <v>st</v>
      </c>
      <c r="D41" s="8" t="s">
        <v>51</v>
      </c>
      <c r="E41" s="8"/>
      <c r="F41" s="8"/>
      <c r="G41" s="8"/>
      <c r="H41" s="8" t="s">
        <v>57</v>
      </c>
      <c r="I41" s="8" t="str">
        <f>concat("proppergate_delta_", C41)</f>
        <v>proppergate_delta_st</v>
      </c>
      <c r="M41" s="8" t="s">
        <v>57</v>
      </c>
      <c r="N41" s="8" t="str">
        <f>concat("rawattribute_", C41)</f>
        <v>rawattribute_st</v>
      </c>
      <c r="Q41" s="8" t="s">
        <v>146</v>
      </c>
      <c r="R41" s="8" t="s">
        <v>344</v>
      </c>
      <c r="T41" s="8"/>
      <c r="X41" s="8"/>
      <c r="AA41" s="8"/>
      <c r="AE41" s="8"/>
      <c r="AH41" s="8"/>
      <c r="AL41" s="8"/>
      <c r="AP41" s="8"/>
      <c r="AS41" s="8"/>
      <c r="AV41" s="8"/>
      <c r="AY41" s="8"/>
    </row>
    <row r="42">
      <c r="A42" s="8"/>
      <c r="B42" s="8"/>
      <c r="C42" s="8"/>
      <c r="D42" s="8"/>
      <c r="E42" s="8"/>
      <c r="F42" s="8"/>
      <c r="G42" s="8"/>
      <c r="H42" s="8"/>
      <c r="I42" s="8"/>
      <c r="M42" s="8"/>
      <c r="N42" s="8"/>
      <c r="Q42" s="8"/>
      <c r="R42" s="8"/>
      <c r="T42" s="8"/>
      <c r="X42" s="8"/>
      <c r="AA42" s="8"/>
      <c r="AE42" s="8"/>
      <c r="AH42" s="8"/>
      <c r="AL42" s="8"/>
      <c r="AP42" s="8"/>
      <c r="AS42" s="8"/>
      <c r="AV42" s="8"/>
      <c r="AY42" s="8"/>
    </row>
    <row r="43">
      <c r="A43" s="8" t="str">
        <f>CONCAT("rawattribute_", C43)</f>
        <v>rawattribute_ag</v>
      </c>
      <c r="B43" s="8" t="s">
        <v>524</v>
      </c>
      <c r="C43" s="8" t="s">
        <v>381</v>
      </c>
      <c r="D43" s="8" t="s">
        <v>51</v>
      </c>
      <c r="E43" s="8"/>
      <c r="F43" s="8"/>
      <c r="G43" s="8"/>
      <c r="H43" s="8" t="s">
        <v>57</v>
      </c>
      <c r="I43" s="13" t="str">
        <f>concat("racialmin_", C43)</f>
        <v>racialmin_ag</v>
      </c>
      <c r="M43" s="8" t="s">
        <v>57</v>
      </c>
      <c r="N43" s="13" t="str">
        <f>concat("racialmax_", C43)</f>
        <v>racialmax_ag</v>
      </c>
      <c r="Q43" s="8" t="s">
        <v>57</v>
      </c>
      <c r="R43" s="8" t="str">
        <f>concat("spent_",C43)</f>
        <v>spent_ag</v>
      </c>
      <c r="T43" s="8" t="s">
        <v>147</v>
      </c>
      <c r="U43" s="8" t="s">
        <v>457</v>
      </c>
      <c r="X43" s="8"/>
      <c r="AA43" s="8"/>
      <c r="AE43" s="8"/>
      <c r="AH43" s="8"/>
      <c r="AL43" s="8"/>
      <c r="AP43" s="8"/>
      <c r="AS43" s="8"/>
      <c r="AV43" s="8"/>
      <c r="AY43" s="8"/>
    </row>
    <row r="44">
      <c r="A44" s="8" t="str">
        <f>CONCAT("attribute_enchantments_", C44)</f>
        <v>attribute_enchantments_ag</v>
      </c>
      <c r="B44" s="8"/>
      <c r="C44" s="8" t="str">
        <f t="shared" ref="C44:C49" si="7">C43</f>
        <v>ag</v>
      </c>
      <c r="D44" s="8" t="s">
        <v>96</v>
      </c>
      <c r="E44" s="8"/>
      <c r="F44" s="8"/>
      <c r="G44" s="8"/>
      <c r="H44" s="8" t="s">
        <v>337</v>
      </c>
      <c r="I44" s="8" t="str">
        <f>concat("attribute_", C44)</f>
        <v>attribute_ag</v>
      </c>
      <c r="M44" s="8" t="s">
        <v>337</v>
      </c>
      <c r="N44" s="8" t="str">
        <f>concat("proppergate_", C44)</f>
        <v>proppergate_ag</v>
      </c>
      <c r="Q44" s="8" t="s">
        <v>137</v>
      </c>
      <c r="T44" s="8" t="s">
        <v>57</v>
      </c>
      <c r="U44" s="14" t="s">
        <v>387</v>
      </c>
      <c r="X44" s="8" t="s">
        <v>337</v>
      </c>
      <c r="Y44" s="8" t="s">
        <v>452</v>
      </c>
      <c r="AA44" s="8" t="s">
        <v>147</v>
      </c>
      <c r="AB44" s="8" t="s">
        <v>462</v>
      </c>
      <c r="AC44" s="8"/>
      <c r="AD44" s="8"/>
      <c r="AE44" s="8"/>
      <c r="AH44" s="8"/>
      <c r="AL44" s="8"/>
      <c r="AN44" s="8"/>
      <c r="AO44" s="8"/>
      <c r="AP44" s="8"/>
      <c r="AS44" s="8"/>
      <c r="AT44" s="8"/>
      <c r="AV44" s="8"/>
      <c r="AY44" s="8"/>
    </row>
    <row r="45">
      <c r="A45" s="8" t="str">
        <f>CONCAT("attribute_delta_", C45)</f>
        <v>attribute_delta_ag</v>
      </c>
      <c r="B45" s="8"/>
      <c r="C45" s="8" t="str">
        <f t="shared" si="7"/>
        <v>ag</v>
      </c>
      <c r="D45" s="8" t="s">
        <v>51</v>
      </c>
      <c r="E45" s="8"/>
      <c r="F45" s="8"/>
      <c r="G45" s="8"/>
      <c r="H45" s="8" t="s">
        <v>57</v>
      </c>
      <c r="I45" s="8" t="str">
        <f>concat("attribute_enchantments_", C45)</f>
        <v>attribute_enchantments_ag</v>
      </c>
      <c r="M45" s="8" t="s">
        <v>145</v>
      </c>
      <c r="N45" s="8" t="s">
        <v>466</v>
      </c>
      <c r="Q45" s="8" t="s">
        <v>337</v>
      </c>
      <c r="R45" s="8" t="s">
        <v>426</v>
      </c>
      <c r="T45" s="8" t="s">
        <v>73</v>
      </c>
      <c r="X45" s="8" t="s">
        <v>337</v>
      </c>
      <c r="Z45" s="8">
        <v>0.0</v>
      </c>
      <c r="AA45" s="8" t="s">
        <v>117</v>
      </c>
      <c r="AB45" s="8"/>
      <c r="AC45" s="8"/>
      <c r="AD45" s="8"/>
      <c r="AE45" s="8"/>
      <c r="AF45" s="8"/>
      <c r="AH45" s="8"/>
      <c r="AI45" s="8"/>
      <c r="AL45" s="8"/>
      <c r="AP45" s="8"/>
      <c r="AS45" s="8"/>
      <c r="AV45" s="8"/>
      <c r="AY45" s="8"/>
    </row>
    <row r="46">
      <c r="A46" s="8" t="str">
        <f>CONCAT("attribute_", C46)</f>
        <v>attribute_ag</v>
      </c>
      <c r="B46" s="8"/>
      <c r="C46" s="8" t="str">
        <f t="shared" si="7"/>
        <v>ag</v>
      </c>
      <c r="D46" s="8" t="s">
        <v>51</v>
      </c>
      <c r="E46" s="8"/>
      <c r="F46" s="8"/>
      <c r="G46" s="8"/>
      <c r="H46" s="8" t="s">
        <v>57</v>
      </c>
      <c r="I46" s="8" t="str">
        <f>concat("attribute_delta_", C46)</f>
        <v>attribute_delta_ag</v>
      </c>
      <c r="M46" s="8" t="s">
        <v>57</v>
      </c>
      <c r="N46" s="8" t="str">
        <f>concat("rawattribute_", C46)</f>
        <v>rawattribute_ag</v>
      </c>
      <c r="Q46" s="8" t="s">
        <v>146</v>
      </c>
      <c r="R46" s="8" t="s">
        <v>344</v>
      </c>
      <c r="T46" s="8"/>
      <c r="X46" s="8"/>
      <c r="AA46" s="8"/>
      <c r="AE46" s="8"/>
      <c r="AH46" s="8"/>
      <c r="AL46" s="8"/>
      <c r="AP46" s="8"/>
      <c r="AS46" s="8"/>
      <c r="AV46" s="8"/>
      <c r="AY46" s="8"/>
    </row>
    <row r="47">
      <c r="A47" s="8" t="str">
        <f>concat("proppergate_enchantments_", C47)</f>
        <v>proppergate_enchantments_ag</v>
      </c>
      <c r="B47" s="8"/>
      <c r="C47" s="8" t="str">
        <f t="shared" si="7"/>
        <v>ag</v>
      </c>
      <c r="D47" s="8" t="s">
        <v>96</v>
      </c>
      <c r="E47" s="8"/>
      <c r="F47" s="8"/>
      <c r="G47" s="8"/>
      <c r="H47" s="8" t="s">
        <v>337</v>
      </c>
      <c r="I47" s="8" t="str">
        <f>concat("proppergate_", C47)</f>
        <v>proppergate_ag</v>
      </c>
      <c r="M47" s="8" t="s">
        <v>137</v>
      </c>
      <c r="Q47" s="8" t="s">
        <v>57</v>
      </c>
      <c r="R47" s="14" t="s">
        <v>387</v>
      </c>
      <c r="T47" s="8" t="s">
        <v>337</v>
      </c>
      <c r="U47" s="8" t="s">
        <v>452</v>
      </c>
      <c r="X47" s="8" t="s">
        <v>147</v>
      </c>
      <c r="Y47" s="8" t="s">
        <v>462</v>
      </c>
      <c r="AA47" s="8"/>
      <c r="AE47" s="8"/>
      <c r="AH47" s="8"/>
      <c r="AL47" s="8"/>
      <c r="AP47" s="8"/>
      <c r="AS47" s="8"/>
      <c r="AV47" s="8"/>
      <c r="AY47" s="8"/>
    </row>
    <row r="48">
      <c r="A48" s="8" t="str">
        <f>concat("proppergate_delta_", C48)</f>
        <v>proppergate_delta_ag</v>
      </c>
      <c r="B48" s="8"/>
      <c r="C48" s="8" t="str">
        <f t="shared" si="7"/>
        <v>ag</v>
      </c>
      <c r="D48" s="8" t="s">
        <v>51</v>
      </c>
      <c r="E48" s="8"/>
      <c r="F48" s="8"/>
      <c r="G48" s="8"/>
      <c r="H48" s="8" t="s">
        <v>57</v>
      </c>
      <c r="I48" s="8" t="str">
        <f>concat("proppergate_enchantments_",C48)</f>
        <v>proppergate_enchantments_ag</v>
      </c>
      <c r="M48" s="8" t="s">
        <v>145</v>
      </c>
      <c r="N48" s="8" t="s">
        <v>466</v>
      </c>
      <c r="Q48" s="8" t="s">
        <v>337</v>
      </c>
      <c r="R48" s="8" t="s">
        <v>426</v>
      </c>
      <c r="T48" s="8" t="s">
        <v>73</v>
      </c>
      <c r="X48" s="8" t="s">
        <v>337</v>
      </c>
      <c r="Z48" s="8">
        <v>0.0</v>
      </c>
      <c r="AA48" s="8" t="s">
        <v>117</v>
      </c>
      <c r="AB48" s="8"/>
      <c r="AC48" s="8"/>
      <c r="AD48" s="8"/>
      <c r="AE48" s="8"/>
      <c r="AF48" s="8"/>
      <c r="AH48" s="8"/>
      <c r="AI48" s="8"/>
      <c r="AL48" s="8"/>
      <c r="AP48" s="8"/>
      <c r="AS48" s="8"/>
      <c r="AV48" s="8"/>
      <c r="AY48" s="8"/>
    </row>
    <row r="49">
      <c r="A49" s="8" t="str">
        <f>concat("proppergate_",C49)</f>
        <v>proppergate_ag</v>
      </c>
      <c r="B49" s="8"/>
      <c r="C49" s="8" t="str">
        <f t="shared" si="7"/>
        <v>ag</v>
      </c>
      <c r="D49" s="8" t="s">
        <v>51</v>
      </c>
      <c r="E49" s="8"/>
      <c r="F49" s="8"/>
      <c r="G49" s="8"/>
      <c r="H49" s="8" t="s">
        <v>57</v>
      </c>
      <c r="I49" s="8" t="str">
        <f>concat("proppergate_delta_", C49)</f>
        <v>proppergate_delta_ag</v>
      </c>
      <c r="M49" s="8" t="s">
        <v>57</v>
      </c>
      <c r="N49" s="8" t="str">
        <f>concat("rawattribute_", C49)</f>
        <v>rawattribute_ag</v>
      </c>
      <c r="Q49" s="8" t="s">
        <v>146</v>
      </c>
      <c r="R49" s="8" t="s">
        <v>344</v>
      </c>
      <c r="T49" s="8"/>
      <c r="X49" s="8"/>
      <c r="AA49" s="8"/>
      <c r="AE49" s="8"/>
      <c r="AH49" s="8"/>
      <c r="AL49" s="8"/>
      <c r="AP49" s="8"/>
      <c r="AS49" s="8"/>
      <c r="AV49" s="8"/>
      <c r="AY49" s="8"/>
    </row>
    <row r="50">
      <c r="A50" s="8"/>
      <c r="D50" s="8"/>
      <c r="E50" s="8"/>
      <c r="F50" s="8"/>
      <c r="G50" s="8"/>
      <c r="H50" s="8"/>
      <c r="I50" s="8"/>
      <c r="M50" s="8"/>
      <c r="N50" s="8"/>
      <c r="Q50" s="8"/>
      <c r="R50" s="8"/>
      <c r="T50" s="8"/>
      <c r="X50" s="8"/>
      <c r="AA50" s="8"/>
      <c r="AE50" s="8"/>
      <c r="AH50" s="8"/>
      <c r="AL50" s="8"/>
      <c r="AP50" s="8"/>
      <c r="AS50" s="8"/>
      <c r="AV50" s="8"/>
      <c r="AY50" s="8"/>
    </row>
    <row r="51">
      <c r="A51" s="8" t="str">
        <f>CONCAT("rawattribute_", C51)</f>
        <v>rawattribute_md</v>
      </c>
      <c r="B51" s="8" t="s">
        <v>535</v>
      </c>
      <c r="C51" s="8" t="s">
        <v>385</v>
      </c>
      <c r="D51" s="8" t="s">
        <v>51</v>
      </c>
      <c r="E51" s="8"/>
      <c r="F51" s="8"/>
      <c r="G51" s="8"/>
      <c r="H51" s="8" t="s">
        <v>57</v>
      </c>
      <c r="I51" s="13" t="str">
        <f>concat("racialmin_", C51)</f>
        <v>racialmin_md</v>
      </c>
      <c r="M51" s="8" t="s">
        <v>57</v>
      </c>
      <c r="N51" s="13" t="str">
        <f>concat("racialmax_", C51)</f>
        <v>racialmax_md</v>
      </c>
      <c r="Q51" s="8" t="s">
        <v>57</v>
      </c>
      <c r="R51" s="8" t="str">
        <f>concat("spent_",C51)</f>
        <v>spent_md</v>
      </c>
      <c r="T51" s="8" t="s">
        <v>147</v>
      </c>
      <c r="U51" s="8" t="s">
        <v>457</v>
      </c>
      <c r="X51" s="8"/>
      <c r="AA51" s="8"/>
      <c r="AE51" s="8"/>
      <c r="AH51" s="8"/>
      <c r="AL51" s="8"/>
      <c r="AP51" s="8"/>
      <c r="AS51" s="8"/>
      <c r="AV51" s="8"/>
      <c r="AY51" s="8"/>
    </row>
    <row r="52">
      <c r="A52" s="8" t="str">
        <f>CONCAT("attribute_enchantments_", C52)</f>
        <v>attribute_enchantments_md</v>
      </c>
      <c r="B52" s="8"/>
      <c r="C52" s="8" t="str">
        <f t="shared" ref="C52:C57" si="8">C51</f>
        <v>md</v>
      </c>
      <c r="D52" s="8" t="s">
        <v>96</v>
      </c>
      <c r="E52" s="8"/>
      <c r="F52" s="8"/>
      <c r="G52" s="8"/>
      <c r="H52" s="8" t="s">
        <v>337</v>
      </c>
      <c r="I52" s="8" t="str">
        <f>concat("attribute_", C52)</f>
        <v>attribute_md</v>
      </c>
      <c r="M52" s="8" t="s">
        <v>337</v>
      </c>
      <c r="N52" s="8" t="str">
        <f>concat("proppergate_", C52)</f>
        <v>proppergate_md</v>
      </c>
      <c r="Q52" s="8" t="s">
        <v>137</v>
      </c>
      <c r="T52" s="8" t="s">
        <v>57</v>
      </c>
      <c r="U52" s="14" t="s">
        <v>387</v>
      </c>
      <c r="X52" s="8" t="s">
        <v>337</v>
      </c>
      <c r="Y52" s="8" t="s">
        <v>452</v>
      </c>
      <c r="AA52" s="8" t="s">
        <v>147</v>
      </c>
      <c r="AB52" s="8" t="s">
        <v>462</v>
      </c>
      <c r="AC52" s="8"/>
      <c r="AD52" s="8"/>
      <c r="AE52" s="8"/>
      <c r="AH52" s="8"/>
      <c r="AL52" s="8"/>
      <c r="AN52" s="8"/>
      <c r="AO52" s="8"/>
      <c r="AP52" s="8"/>
      <c r="AS52" s="8"/>
      <c r="AT52" s="8"/>
      <c r="AV52" s="8"/>
      <c r="AY52" s="8"/>
    </row>
    <row r="53">
      <c r="A53" s="8" t="str">
        <f>CONCAT("attribute_delta_", C53)</f>
        <v>attribute_delta_md</v>
      </c>
      <c r="B53" s="8"/>
      <c r="C53" s="8" t="str">
        <f t="shared" si="8"/>
        <v>md</v>
      </c>
      <c r="D53" s="8" t="s">
        <v>51</v>
      </c>
      <c r="E53" s="8"/>
      <c r="F53" s="8"/>
      <c r="G53" s="8"/>
      <c r="H53" s="8" t="s">
        <v>57</v>
      </c>
      <c r="I53" s="8" t="str">
        <f>concat("attribute_enchantments_", C53)</f>
        <v>attribute_enchantments_md</v>
      </c>
      <c r="M53" s="8" t="s">
        <v>145</v>
      </c>
      <c r="N53" s="8" t="s">
        <v>466</v>
      </c>
      <c r="Q53" s="8" t="s">
        <v>337</v>
      </c>
      <c r="R53" s="8" t="s">
        <v>426</v>
      </c>
      <c r="T53" s="8" t="s">
        <v>73</v>
      </c>
      <c r="X53" s="8" t="s">
        <v>337</v>
      </c>
      <c r="Z53" s="8">
        <v>0.0</v>
      </c>
      <c r="AA53" s="8" t="s">
        <v>117</v>
      </c>
      <c r="AB53" s="8"/>
      <c r="AC53" s="8"/>
      <c r="AD53" s="8"/>
      <c r="AE53" s="8"/>
      <c r="AF53" s="8"/>
      <c r="AH53" s="8"/>
      <c r="AI53" s="8"/>
      <c r="AL53" s="8"/>
      <c r="AP53" s="8"/>
      <c r="AS53" s="8"/>
      <c r="AV53" s="8"/>
      <c r="AY53" s="8"/>
    </row>
    <row r="54">
      <c r="A54" s="8" t="str">
        <f>CONCAT("attribute_", C54)</f>
        <v>attribute_md</v>
      </c>
      <c r="B54" s="8"/>
      <c r="C54" s="8" t="str">
        <f t="shared" si="8"/>
        <v>md</v>
      </c>
      <c r="D54" s="8" t="s">
        <v>51</v>
      </c>
      <c r="E54" s="8"/>
      <c r="F54" s="8"/>
      <c r="G54" s="8"/>
      <c r="H54" s="8" t="s">
        <v>57</v>
      </c>
      <c r="I54" s="8" t="str">
        <f>concat("attribute_delta_", C54)</f>
        <v>attribute_delta_md</v>
      </c>
      <c r="M54" s="8" t="s">
        <v>57</v>
      </c>
      <c r="N54" s="8" t="str">
        <f>concat("rawattribute_", C54)</f>
        <v>rawattribute_md</v>
      </c>
      <c r="Q54" s="8" t="s">
        <v>146</v>
      </c>
      <c r="R54" s="8" t="s">
        <v>344</v>
      </c>
      <c r="T54" s="8"/>
      <c r="X54" s="8"/>
      <c r="AA54" s="8"/>
      <c r="AE54" s="8"/>
      <c r="AH54" s="8"/>
      <c r="AL54" s="8"/>
      <c r="AP54" s="8"/>
      <c r="AS54" s="8"/>
      <c r="AV54" s="8"/>
      <c r="AY54" s="8"/>
    </row>
    <row r="55">
      <c r="A55" s="8" t="str">
        <f>concat("proppergate_enchantments_", C55)</f>
        <v>proppergate_enchantments_md</v>
      </c>
      <c r="B55" s="8"/>
      <c r="C55" s="8" t="str">
        <f t="shared" si="8"/>
        <v>md</v>
      </c>
      <c r="D55" s="8" t="s">
        <v>96</v>
      </c>
      <c r="E55" s="8"/>
      <c r="F55" s="8"/>
      <c r="G55" s="8"/>
      <c r="H55" s="8" t="s">
        <v>337</v>
      </c>
      <c r="I55" s="8" t="str">
        <f>concat("proppergate_", C55)</f>
        <v>proppergate_md</v>
      </c>
      <c r="M55" s="8" t="s">
        <v>137</v>
      </c>
      <c r="Q55" s="8" t="s">
        <v>57</v>
      </c>
      <c r="R55" s="14" t="s">
        <v>387</v>
      </c>
      <c r="T55" s="8" t="s">
        <v>337</v>
      </c>
      <c r="U55" s="8" t="s">
        <v>452</v>
      </c>
      <c r="X55" s="8" t="s">
        <v>147</v>
      </c>
      <c r="Y55" s="8" t="s">
        <v>462</v>
      </c>
      <c r="AA55" s="8"/>
      <c r="AE55" s="8"/>
      <c r="AH55" s="8"/>
      <c r="AL55" s="8"/>
      <c r="AP55" s="8"/>
      <c r="AS55" s="8"/>
      <c r="AV55" s="8"/>
      <c r="AY55" s="8"/>
    </row>
    <row r="56">
      <c r="A56" s="8" t="str">
        <f>concat("proppergate_delta_", C56)</f>
        <v>proppergate_delta_md</v>
      </c>
      <c r="B56" s="8"/>
      <c r="C56" s="8" t="str">
        <f t="shared" si="8"/>
        <v>md</v>
      </c>
      <c r="D56" s="8" t="s">
        <v>51</v>
      </c>
      <c r="E56" s="8"/>
      <c r="F56" s="8"/>
      <c r="G56" s="8"/>
      <c r="H56" s="8" t="s">
        <v>57</v>
      </c>
      <c r="I56" s="8" t="str">
        <f>concat("proppergate_enchantments_",C56)</f>
        <v>proppergate_enchantments_md</v>
      </c>
      <c r="M56" s="8" t="s">
        <v>145</v>
      </c>
      <c r="N56" s="8" t="s">
        <v>466</v>
      </c>
      <c r="Q56" s="8" t="s">
        <v>337</v>
      </c>
      <c r="R56" s="8" t="s">
        <v>426</v>
      </c>
      <c r="T56" s="8" t="s">
        <v>73</v>
      </c>
      <c r="X56" s="8" t="s">
        <v>337</v>
      </c>
      <c r="Z56" s="8">
        <v>0.0</v>
      </c>
      <c r="AA56" s="8" t="s">
        <v>117</v>
      </c>
      <c r="AB56" s="8"/>
      <c r="AC56" s="8"/>
      <c r="AD56" s="8"/>
      <c r="AE56" s="8"/>
      <c r="AF56" s="8"/>
      <c r="AH56" s="8"/>
      <c r="AI56" s="8"/>
      <c r="AL56" s="8"/>
      <c r="AP56" s="8"/>
      <c r="AS56" s="8"/>
      <c r="AV56" s="8"/>
      <c r="AY56" s="8"/>
    </row>
    <row r="57">
      <c r="A57" s="8" t="str">
        <f>concat("proppergate_",C57)</f>
        <v>proppergate_md</v>
      </c>
      <c r="B57" s="8"/>
      <c r="C57" s="8" t="str">
        <f t="shared" si="8"/>
        <v>md</v>
      </c>
      <c r="D57" s="8" t="s">
        <v>51</v>
      </c>
      <c r="E57" s="8"/>
      <c r="F57" s="8"/>
      <c r="G57" s="8"/>
      <c r="H57" s="8" t="s">
        <v>57</v>
      </c>
      <c r="I57" s="8" t="str">
        <f>concat("proppergate_delta_", C57)</f>
        <v>proppergate_delta_md</v>
      </c>
      <c r="M57" s="8" t="s">
        <v>57</v>
      </c>
      <c r="N57" s="8" t="str">
        <f>concat("rawattribute_", C57)</f>
        <v>rawattribute_md</v>
      </c>
      <c r="Q57" s="8" t="s">
        <v>146</v>
      </c>
      <c r="R57" s="8" t="s">
        <v>344</v>
      </c>
      <c r="T57" s="8"/>
      <c r="X57" s="8"/>
      <c r="AA57" s="8"/>
      <c r="AE57" s="8"/>
      <c r="AH57" s="8"/>
      <c r="AL57" s="8"/>
      <c r="AP57" s="8"/>
      <c r="AS57" s="8"/>
      <c r="AV57" s="8"/>
      <c r="AY57" s="8"/>
    </row>
    <row r="58">
      <c r="A58" s="8"/>
      <c r="B58" s="8"/>
      <c r="C58" s="8"/>
      <c r="D58" s="8"/>
      <c r="E58" s="8"/>
      <c r="F58" s="8"/>
      <c r="G58" s="8"/>
      <c r="H58" s="8"/>
      <c r="I58" s="8"/>
      <c r="M58" s="8"/>
      <c r="N58" s="8"/>
      <c r="Q58" s="8"/>
      <c r="R58" s="8"/>
      <c r="T58" s="8"/>
      <c r="X58" s="8"/>
      <c r="AA58" s="8"/>
      <c r="AE58" s="8"/>
      <c r="AH58" s="8"/>
      <c r="AL58" s="8"/>
      <c r="AP58" s="8"/>
      <c r="AS58" s="8"/>
      <c r="AV58" s="8"/>
      <c r="AY58" s="8"/>
    </row>
    <row r="59">
      <c r="A59" s="8" t="str">
        <f>CONCAT("rawattribute_", C59)</f>
        <v>rawattribute_pc</v>
      </c>
      <c r="B59" s="8" t="s">
        <v>548</v>
      </c>
      <c r="C59" s="8" t="s">
        <v>392</v>
      </c>
      <c r="D59" s="8" t="s">
        <v>51</v>
      </c>
      <c r="E59" s="8"/>
      <c r="F59" s="8"/>
      <c r="G59" s="8"/>
      <c r="H59" s="8" t="s">
        <v>57</v>
      </c>
      <c r="I59" s="13" t="str">
        <f>concat("racialmin_", C59)</f>
        <v>racialmin_pc</v>
      </c>
      <c r="M59" s="8" t="s">
        <v>57</v>
      </c>
      <c r="N59" s="13" t="str">
        <f>concat("racialmax_", C59)</f>
        <v>racialmax_pc</v>
      </c>
      <c r="Q59" s="8" t="s">
        <v>57</v>
      </c>
      <c r="R59" s="8" t="str">
        <f>concat("spent_",C59)</f>
        <v>spent_pc</v>
      </c>
      <c r="T59" s="8" t="s">
        <v>147</v>
      </c>
      <c r="U59" s="8" t="s">
        <v>457</v>
      </c>
      <c r="X59" s="8"/>
      <c r="AA59" s="8"/>
      <c r="AE59" s="8"/>
      <c r="AH59" s="8"/>
      <c r="AL59" s="8"/>
      <c r="AP59" s="8"/>
      <c r="AS59" s="8"/>
      <c r="AV59" s="8"/>
      <c r="AY59" s="8"/>
    </row>
    <row r="60">
      <c r="A60" s="8" t="str">
        <f>CONCAT("attribute_enchantments_", C60)</f>
        <v>attribute_enchantments_pc</v>
      </c>
      <c r="B60" s="8"/>
      <c r="C60" s="8" t="str">
        <f t="shared" ref="C60:C65" si="9">C59</f>
        <v>pc</v>
      </c>
      <c r="D60" s="8" t="s">
        <v>96</v>
      </c>
      <c r="E60" s="8"/>
      <c r="F60" s="8"/>
      <c r="G60" s="8"/>
      <c r="H60" s="8" t="s">
        <v>337</v>
      </c>
      <c r="I60" s="8" t="str">
        <f>concat("attribute_", C60)</f>
        <v>attribute_pc</v>
      </c>
      <c r="M60" s="8" t="s">
        <v>337</v>
      </c>
      <c r="N60" s="8" t="str">
        <f>concat("proppergate_", C60)</f>
        <v>proppergate_pc</v>
      </c>
      <c r="Q60" s="8" t="s">
        <v>137</v>
      </c>
      <c r="T60" s="8" t="s">
        <v>57</v>
      </c>
      <c r="U60" s="14" t="s">
        <v>387</v>
      </c>
      <c r="X60" s="8" t="s">
        <v>337</v>
      </c>
      <c r="Y60" s="8" t="s">
        <v>452</v>
      </c>
      <c r="AA60" s="8" t="s">
        <v>147</v>
      </c>
      <c r="AB60" s="8" t="s">
        <v>462</v>
      </c>
      <c r="AC60" s="8"/>
      <c r="AD60" s="8"/>
      <c r="AE60" s="8"/>
      <c r="AH60" s="8"/>
      <c r="AL60" s="8"/>
      <c r="AN60" s="8"/>
      <c r="AO60" s="8"/>
      <c r="AP60" s="8"/>
      <c r="AS60" s="8"/>
      <c r="AT60" s="8"/>
      <c r="AV60" s="8"/>
      <c r="AY60" s="8"/>
    </row>
    <row r="61">
      <c r="A61" s="8" t="str">
        <f>CONCAT("attribute_delta_", C61)</f>
        <v>attribute_delta_pc</v>
      </c>
      <c r="B61" s="8"/>
      <c r="C61" s="8" t="str">
        <f t="shared" si="9"/>
        <v>pc</v>
      </c>
      <c r="D61" s="8" t="s">
        <v>51</v>
      </c>
      <c r="E61" s="8"/>
      <c r="F61" s="8"/>
      <c r="G61" s="8"/>
      <c r="H61" s="8" t="s">
        <v>57</v>
      </c>
      <c r="I61" s="8" t="str">
        <f>concat("attribute_enchantments_", C61)</f>
        <v>attribute_enchantments_pc</v>
      </c>
      <c r="M61" s="8" t="s">
        <v>145</v>
      </c>
      <c r="N61" s="8" t="s">
        <v>466</v>
      </c>
      <c r="Q61" s="8" t="s">
        <v>337</v>
      </c>
      <c r="R61" s="8" t="s">
        <v>426</v>
      </c>
      <c r="T61" s="8" t="s">
        <v>73</v>
      </c>
      <c r="X61" s="8" t="s">
        <v>337</v>
      </c>
      <c r="Z61" s="8">
        <v>0.0</v>
      </c>
      <c r="AA61" s="8" t="s">
        <v>117</v>
      </c>
      <c r="AB61" s="8"/>
      <c r="AC61" s="8"/>
      <c r="AD61" s="8"/>
      <c r="AE61" s="8"/>
      <c r="AF61" s="8"/>
      <c r="AH61" s="8"/>
      <c r="AI61" s="8"/>
      <c r="AL61" s="8"/>
      <c r="AP61" s="8"/>
      <c r="AS61" s="8"/>
      <c r="AV61" s="8"/>
      <c r="AY61" s="8"/>
    </row>
    <row r="62">
      <c r="A62" s="8" t="str">
        <f>CONCAT("attribute_", C62)</f>
        <v>attribute_pc</v>
      </c>
      <c r="B62" s="8"/>
      <c r="C62" s="8" t="str">
        <f t="shared" si="9"/>
        <v>pc</v>
      </c>
      <c r="D62" s="8" t="s">
        <v>51</v>
      </c>
      <c r="E62" s="8"/>
      <c r="F62" s="8"/>
      <c r="G62" s="8"/>
      <c r="H62" s="8" t="s">
        <v>57</v>
      </c>
      <c r="I62" s="8" t="str">
        <f>concat("attribute_delta_", C62)</f>
        <v>attribute_delta_pc</v>
      </c>
      <c r="M62" s="8" t="s">
        <v>57</v>
      </c>
      <c r="N62" s="8" t="str">
        <f>concat("rawattribute_", C62)</f>
        <v>rawattribute_pc</v>
      </c>
      <c r="Q62" s="8" t="s">
        <v>146</v>
      </c>
      <c r="R62" s="8" t="s">
        <v>344</v>
      </c>
      <c r="T62" s="8"/>
      <c r="X62" s="8"/>
      <c r="AA62" s="8"/>
      <c r="AE62" s="8"/>
      <c r="AH62" s="8"/>
      <c r="AL62" s="8"/>
      <c r="AP62" s="8"/>
      <c r="AS62" s="8"/>
      <c r="AV62" s="8"/>
      <c r="AY62" s="8"/>
    </row>
    <row r="63">
      <c r="A63" s="8" t="str">
        <f>concat("proppergate_enchantments_", C63)</f>
        <v>proppergate_enchantments_pc</v>
      </c>
      <c r="B63" s="8"/>
      <c r="C63" s="8" t="str">
        <f t="shared" si="9"/>
        <v>pc</v>
      </c>
      <c r="D63" s="8" t="s">
        <v>96</v>
      </c>
      <c r="E63" s="8"/>
      <c r="F63" s="8"/>
      <c r="G63" s="8"/>
      <c r="H63" s="8" t="s">
        <v>337</v>
      </c>
      <c r="I63" s="8" t="str">
        <f>concat("proppergate_", C63)</f>
        <v>proppergate_pc</v>
      </c>
      <c r="M63" s="8" t="s">
        <v>137</v>
      </c>
      <c r="Q63" s="8" t="s">
        <v>57</v>
      </c>
      <c r="R63" s="14" t="s">
        <v>387</v>
      </c>
      <c r="T63" s="8" t="s">
        <v>337</v>
      </c>
      <c r="U63" s="8" t="s">
        <v>452</v>
      </c>
      <c r="X63" s="8" t="s">
        <v>147</v>
      </c>
      <c r="Y63" s="8" t="s">
        <v>462</v>
      </c>
      <c r="AA63" s="8"/>
      <c r="AE63" s="8"/>
      <c r="AH63" s="8"/>
      <c r="AL63" s="8"/>
      <c r="AP63" s="8"/>
      <c r="AS63" s="8"/>
      <c r="AV63" s="8"/>
      <c r="AY63" s="8"/>
    </row>
    <row r="64">
      <c r="A64" s="8" t="str">
        <f>concat("proppergate_delta_", C64)</f>
        <v>proppergate_delta_pc</v>
      </c>
      <c r="B64" s="8"/>
      <c r="C64" s="8" t="str">
        <f t="shared" si="9"/>
        <v>pc</v>
      </c>
      <c r="D64" s="8" t="s">
        <v>51</v>
      </c>
      <c r="E64" s="8"/>
      <c r="F64" s="8"/>
      <c r="G64" s="8"/>
      <c r="H64" s="8" t="s">
        <v>57</v>
      </c>
      <c r="I64" s="8" t="str">
        <f>concat("proppergate_enchantments_",C64)</f>
        <v>proppergate_enchantments_pc</v>
      </c>
      <c r="M64" s="8" t="s">
        <v>145</v>
      </c>
      <c r="N64" s="8" t="s">
        <v>466</v>
      </c>
      <c r="Q64" s="8" t="s">
        <v>337</v>
      </c>
      <c r="R64" s="8" t="s">
        <v>426</v>
      </c>
      <c r="T64" s="8" t="s">
        <v>73</v>
      </c>
      <c r="X64" s="8" t="s">
        <v>337</v>
      </c>
      <c r="Z64" s="8">
        <v>0.0</v>
      </c>
      <c r="AA64" s="8" t="s">
        <v>117</v>
      </c>
      <c r="AB64" s="8"/>
      <c r="AC64" s="8"/>
      <c r="AD64" s="8"/>
      <c r="AE64" s="8"/>
      <c r="AF64" s="8"/>
      <c r="AH64" s="8"/>
      <c r="AI64" s="8"/>
      <c r="AL64" s="8"/>
      <c r="AP64" s="8"/>
      <c r="AS64" s="8"/>
      <c r="AV64" s="8"/>
      <c r="AY64" s="8"/>
    </row>
    <row r="65">
      <c r="A65" s="8" t="str">
        <f>concat("proppergate_",C65)</f>
        <v>proppergate_pc</v>
      </c>
      <c r="B65" s="8"/>
      <c r="C65" s="8" t="str">
        <f t="shared" si="9"/>
        <v>pc</v>
      </c>
      <c r="D65" s="8" t="s">
        <v>51</v>
      </c>
      <c r="E65" s="8"/>
      <c r="F65" s="8"/>
      <c r="G65" s="8"/>
      <c r="H65" s="8" t="s">
        <v>57</v>
      </c>
      <c r="I65" s="8" t="str">
        <f>concat("proppergate_delta_", C65)</f>
        <v>proppergate_delta_pc</v>
      </c>
      <c r="M65" s="8" t="s">
        <v>57</v>
      </c>
      <c r="N65" s="8" t="str">
        <f>concat("rawattribute_", C65)</f>
        <v>rawattribute_pc</v>
      </c>
      <c r="Q65" s="8" t="s">
        <v>146</v>
      </c>
      <c r="R65" s="8" t="s">
        <v>344</v>
      </c>
      <c r="T65" s="8"/>
      <c r="X65" s="8"/>
      <c r="AA65" s="8"/>
      <c r="AE65" s="8"/>
      <c r="AH65" s="8"/>
      <c r="AL65" s="8"/>
      <c r="AP65" s="8"/>
      <c r="AS65" s="8"/>
      <c r="AV65" s="8"/>
      <c r="AY65" s="8"/>
    </row>
    <row r="66">
      <c r="A66" s="8"/>
      <c r="B66" s="8"/>
      <c r="C66" s="8"/>
      <c r="D66" s="8"/>
      <c r="E66" s="8"/>
      <c r="F66" s="8"/>
      <c r="G66" s="8"/>
      <c r="H66" s="8"/>
      <c r="I66" s="8"/>
      <c r="M66" s="8"/>
      <c r="N66" s="8"/>
      <c r="Q66" s="8"/>
      <c r="R66" s="8"/>
      <c r="T66" s="8"/>
      <c r="X66" s="8"/>
      <c r="AA66" s="8"/>
      <c r="AE66" s="8"/>
      <c r="AH66" s="8"/>
      <c r="AL66" s="8"/>
      <c r="AP66" s="8"/>
      <c r="AS66" s="8"/>
      <c r="AV66" s="8"/>
      <c r="AY66" s="8"/>
    </row>
    <row r="67">
      <c r="A67" s="8" t="str">
        <f>CONCAT("rawattribute_", C67)</f>
        <v>rawattribute_wp</v>
      </c>
      <c r="B67" s="8" t="s">
        <v>563</v>
      </c>
      <c r="C67" s="8" t="s">
        <v>398</v>
      </c>
      <c r="D67" s="8" t="s">
        <v>51</v>
      </c>
      <c r="E67" s="8"/>
      <c r="F67" s="8"/>
      <c r="G67" s="8"/>
      <c r="H67" s="8" t="s">
        <v>57</v>
      </c>
      <c r="I67" s="13" t="str">
        <f>concat("racialmin_", C67)</f>
        <v>racialmin_wp</v>
      </c>
      <c r="M67" s="8" t="s">
        <v>57</v>
      </c>
      <c r="N67" s="13" t="str">
        <f>concat("racialmax_", C67)</f>
        <v>racialmax_wp</v>
      </c>
      <c r="Q67" s="8" t="s">
        <v>57</v>
      </c>
      <c r="R67" s="8" t="str">
        <f>concat("spent_",C67)</f>
        <v>spent_wp</v>
      </c>
      <c r="T67" s="8" t="s">
        <v>147</v>
      </c>
      <c r="U67" s="8" t="s">
        <v>457</v>
      </c>
      <c r="X67" s="8"/>
      <c r="AA67" s="8"/>
      <c r="AE67" s="8"/>
      <c r="AH67" s="8"/>
      <c r="AL67" s="8"/>
      <c r="AP67" s="8"/>
      <c r="AS67" s="8"/>
      <c r="AV67" s="8"/>
      <c r="AY67" s="8"/>
    </row>
    <row r="68">
      <c r="A68" s="8" t="str">
        <f>CONCAT("attribute_enchantments_", C68)</f>
        <v>attribute_enchantments_wp</v>
      </c>
      <c r="B68" s="8"/>
      <c r="C68" s="8" t="str">
        <f t="shared" ref="C68:C73" si="10">C67</f>
        <v>wp</v>
      </c>
      <c r="D68" s="8" t="s">
        <v>96</v>
      </c>
      <c r="E68" s="8"/>
      <c r="F68" s="8"/>
      <c r="G68" s="8"/>
      <c r="H68" s="8" t="s">
        <v>337</v>
      </c>
      <c r="I68" s="8" t="str">
        <f>concat("attribute_", C68)</f>
        <v>attribute_wp</v>
      </c>
      <c r="M68" s="8" t="s">
        <v>337</v>
      </c>
      <c r="N68" s="8" t="str">
        <f>concat("proppergate_", C68)</f>
        <v>proppergate_wp</v>
      </c>
      <c r="Q68" s="8" t="s">
        <v>137</v>
      </c>
      <c r="T68" s="8" t="s">
        <v>57</v>
      </c>
      <c r="U68" s="14" t="s">
        <v>387</v>
      </c>
      <c r="X68" s="8" t="s">
        <v>337</v>
      </c>
      <c r="Y68" s="8" t="s">
        <v>452</v>
      </c>
      <c r="AA68" s="8" t="s">
        <v>147</v>
      </c>
      <c r="AB68" s="8" t="s">
        <v>462</v>
      </c>
      <c r="AC68" s="8"/>
      <c r="AD68" s="8"/>
      <c r="AE68" s="8"/>
      <c r="AH68" s="8"/>
      <c r="AL68" s="8"/>
      <c r="AN68" s="8"/>
      <c r="AO68" s="8"/>
      <c r="AP68" s="8"/>
      <c r="AS68" s="8"/>
      <c r="AT68" s="8"/>
      <c r="AV68" s="8"/>
      <c r="AY68" s="8"/>
    </row>
    <row r="69">
      <c r="A69" s="8" t="str">
        <f>CONCAT("attribute_delta_", C69)</f>
        <v>attribute_delta_wp</v>
      </c>
      <c r="B69" s="8"/>
      <c r="C69" s="8" t="str">
        <f t="shared" si="10"/>
        <v>wp</v>
      </c>
      <c r="D69" s="8" t="s">
        <v>51</v>
      </c>
      <c r="E69" s="8"/>
      <c r="F69" s="8"/>
      <c r="G69" s="8"/>
      <c r="H69" s="8" t="s">
        <v>57</v>
      </c>
      <c r="I69" s="8" t="str">
        <f>concat("attribute_enchantments_", C69)</f>
        <v>attribute_enchantments_wp</v>
      </c>
      <c r="M69" s="8" t="s">
        <v>145</v>
      </c>
      <c r="N69" s="8" t="s">
        <v>466</v>
      </c>
      <c r="Q69" s="8" t="s">
        <v>337</v>
      </c>
      <c r="R69" s="8" t="s">
        <v>426</v>
      </c>
      <c r="T69" s="8" t="s">
        <v>73</v>
      </c>
      <c r="X69" s="8" t="s">
        <v>337</v>
      </c>
      <c r="Z69" s="8">
        <v>0.0</v>
      </c>
      <c r="AA69" s="8" t="s">
        <v>117</v>
      </c>
      <c r="AB69" s="8"/>
      <c r="AC69" s="8"/>
      <c r="AD69" s="8"/>
      <c r="AE69" s="8"/>
      <c r="AF69" s="8"/>
      <c r="AH69" s="8"/>
      <c r="AI69" s="8"/>
      <c r="AL69" s="8"/>
      <c r="AP69" s="8"/>
      <c r="AS69" s="8"/>
      <c r="AV69" s="8"/>
      <c r="AY69" s="8"/>
    </row>
    <row r="70">
      <c r="A70" s="8" t="str">
        <f>CONCAT("attribute_", C70)</f>
        <v>attribute_wp</v>
      </c>
      <c r="B70" s="8"/>
      <c r="C70" s="8" t="str">
        <f t="shared" si="10"/>
        <v>wp</v>
      </c>
      <c r="D70" s="8" t="s">
        <v>51</v>
      </c>
      <c r="E70" s="8"/>
      <c r="F70" s="8"/>
      <c r="G70" s="8"/>
      <c r="H70" s="8" t="s">
        <v>57</v>
      </c>
      <c r="I70" s="8" t="str">
        <f>concat("attribute_delta_", C70)</f>
        <v>attribute_delta_wp</v>
      </c>
      <c r="M70" s="8" t="s">
        <v>57</v>
      </c>
      <c r="N70" s="8" t="str">
        <f>concat("rawattribute_", C70)</f>
        <v>rawattribute_wp</v>
      </c>
      <c r="Q70" s="8" t="s">
        <v>146</v>
      </c>
      <c r="R70" s="8" t="s">
        <v>344</v>
      </c>
      <c r="T70" s="8"/>
      <c r="X70" s="8"/>
      <c r="AA70" s="8"/>
      <c r="AE70" s="8"/>
      <c r="AH70" s="8"/>
      <c r="AL70" s="8"/>
      <c r="AP70" s="8"/>
      <c r="AS70" s="8"/>
      <c r="AV70" s="8"/>
      <c r="AY70" s="8"/>
    </row>
    <row r="71">
      <c r="A71" s="8" t="str">
        <f>concat("proppergate_enchantments_", C71)</f>
        <v>proppergate_enchantments_wp</v>
      </c>
      <c r="B71" s="8"/>
      <c r="C71" s="8" t="str">
        <f t="shared" si="10"/>
        <v>wp</v>
      </c>
      <c r="D71" s="8" t="s">
        <v>96</v>
      </c>
      <c r="E71" s="8"/>
      <c r="F71" s="8"/>
      <c r="G71" s="8"/>
      <c r="H71" s="8" t="s">
        <v>337</v>
      </c>
      <c r="I71" s="8" t="str">
        <f>concat("proppergate_", C71)</f>
        <v>proppergate_wp</v>
      </c>
      <c r="M71" s="8" t="s">
        <v>137</v>
      </c>
      <c r="Q71" s="8" t="s">
        <v>57</v>
      </c>
      <c r="R71" s="14" t="s">
        <v>387</v>
      </c>
      <c r="T71" s="8" t="s">
        <v>337</v>
      </c>
      <c r="U71" s="8" t="s">
        <v>452</v>
      </c>
      <c r="X71" s="8" t="s">
        <v>147</v>
      </c>
      <c r="Y71" s="8" t="s">
        <v>462</v>
      </c>
      <c r="AA71" s="8"/>
      <c r="AE71" s="8"/>
      <c r="AH71" s="8"/>
      <c r="AL71" s="8"/>
      <c r="AP71" s="8"/>
      <c r="AS71" s="8"/>
      <c r="AV71" s="8"/>
      <c r="AY71" s="8"/>
    </row>
    <row r="72">
      <c r="A72" s="8" t="str">
        <f>concat("proppergate_delta_", C72)</f>
        <v>proppergate_delta_wp</v>
      </c>
      <c r="B72" s="8"/>
      <c r="C72" s="8" t="str">
        <f t="shared" si="10"/>
        <v>wp</v>
      </c>
      <c r="D72" s="8" t="s">
        <v>51</v>
      </c>
      <c r="E72" s="8"/>
      <c r="F72" s="8"/>
      <c r="G72" s="8"/>
      <c r="H72" s="8" t="s">
        <v>57</v>
      </c>
      <c r="I72" s="8" t="str">
        <f>concat("proppergate_enchantments_",C72)</f>
        <v>proppergate_enchantments_wp</v>
      </c>
      <c r="M72" s="8" t="s">
        <v>145</v>
      </c>
      <c r="N72" s="8" t="s">
        <v>466</v>
      </c>
      <c r="Q72" s="8" t="s">
        <v>337</v>
      </c>
      <c r="R72" s="8" t="s">
        <v>426</v>
      </c>
      <c r="T72" s="8" t="s">
        <v>73</v>
      </c>
      <c r="X72" s="8" t="s">
        <v>337</v>
      </c>
      <c r="Z72" s="8">
        <v>0.0</v>
      </c>
      <c r="AA72" s="8" t="s">
        <v>117</v>
      </c>
      <c r="AB72" s="8"/>
      <c r="AC72" s="8"/>
      <c r="AD72" s="8"/>
      <c r="AE72" s="8"/>
      <c r="AF72" s="8"/>
      <c r="AH72" s="8"/>
      <c r="AI72" s="8"/>
      <c r="AL72" s="8"/>
      <c r="AP72" s="8"/>
      <c r="AS72" s="8"/>
      <c r="AV72" s="8"/>
      <c r="AY72" s="8"/>
    </row>
    <row r="73">
      <c r="A73" s="8" t="str">
        <f>concat("proppergate_",C73)</f>
        <v>proppergate_wp</v>
      </c>
      <c r="B73" s="8"/>
      <c r="C73" s="8" t="str">
        <f t="shared" si="10"/>
        <v>wp</v>
      </c>
      <c r="D73" s="8" t="s">
        <v>51</v>
      </c>
      <c r="E73" s="8"/>
      <c r="F73" s="8"/>
      <c r="G73" s="8"/>
      <c r="H73" s="8" t="s">
        <v>57</v>
      </c>
      <c r="I73" s="8" t="str">
        <f>concat("proppergate_delta_", C73)</f>
        <v>proppergate_delta_wp</v>
      </c>
      <c r="M73" s="8" t="s">
        <v>57</v>
      </c>
      <c r="N73" s="8" t="str">
        <f>concat("rawattribute_", C73)</f>
        <v>rawattribute_wp</v>
      </c>
      <c r="Q73" s="8" t="s">
        <v>146</v>
      </c>
      <c r="R73" s="8" t="s">
        <v>344</v>
      </c>
      <c r="T73" s="8"/>
      <c r="X73" s="8"/>
      <c r="AA73" s="8"/>
      <c r="AE73" s="8"/>
      <c r="AH73" s="8"/>
      <c r="AL73" s="8"/>
      <c r="AP73" s="8"/>
      <c r="AS73" s="8"/>
      <c r="AV73" s="8"/>
      <c r="AY73" s="8"/>
    </row>
    <row r="74">
      <c r="A74" s="8"/>
      <c r="B74" s="8"/>
      <c r="C74" s="8"/>
      <c r="D74" s="8"/>
      <c r="E74" s="8"/>
      <c r="F74" s="8"/>
      <c r="G74" s="8"/>
      <c r="H74" s="8"/>
      <c r="I74" s="8"/>
      <c r="M74" s="8"/>
      <c r="N74" s="8"/>
      <c r="Q74" s="8"/>
      <c r="R74" s="8"/>
      <c r="T74" s="8"/>
      <c r="X74" s="8"/>
      <c r="AA74" s="8"/>
      <c r="AE74" s="8"/>
      <c r="AH74" s="8"/>
      <c r="AL74" s="8"/>
      <c r="AP74" s="8"/>
      <c r="AS74" s="8"/>
      <c r="AV74" s="8"/>
      <c r="AY74" s="8"/>
    </row>
    <row r="75">
      <c r="A75" s="8" t="str">
        <f>CONCAT("rawattribute_", C75)</f>
        <v>rawattribute_fa</v>
      </c>
      <c r="B75" s="8" t="s">
        <v>576</v>
      </c>
      <c r="C75" s="8" t="s">
        <v>403</v>
      </c>
      <c r="D75" s="8" t="s">
        <v>51</v>
      </c>
      <c r="E75" s="8"/>
      <c r="F75" s="8"/>
      <c r="G75" s="8"/>
      <c r="H75" s="8" t="s">
        <v>57</v>
      </c>
      <c r="I75" s="13" t="str">
        <f>concat("racialmin_", C75)</f>
        <v>racialmin_fa</v>
      </c>
      <c r="M75" s="8" t="s">
        <v>57</v>
      </c>
      <c r="N75" s="13" t="str">
        <f>concat("racialmax_", C75)</f>
        <v>racialmax_fa</v>
      </c>
      <c r="Q75" s="8" t="s">
        <v>57</v>
      </c>
      <c r="R75" s="8" t="str">
        <f>concat("spent_",C75)</f>
        <v>spent_fa</v>
      </c>
      <c r="T75" s="8" t="s">
        <v>147</v>
      </c>
      <c r="U75" s="8" t="s">
        <v>457</v>
      </c>
      <c r="X75" s="8"/>
      <c r="AA75" s="8"/>
      <c r="AE75" s="8"/>
      <c r="AH75" s="8"/>
      <c r="AL75" s="8"/>
      <c r="AP75" s="8"/>
      <c r="AS75" s="8"/>
      <c r="AV75" s="8"/>
      <c r="AY75" s="8"/>
    </row>
    <row r="76">
      <c r="A76" s="8" t="str">
        <f>CONCAT("attribute_enchantments_", C76)</f>
        <v>attribute_enchantments_fa</v>
      </c>
      <c r="B76" s="8"/>
      <c r="C76" s="8" t="str">
        <f t="shared" ref="C76:C81" si="11">C75</f>
        <v>fa</v>
      </c>
      <c r="D76" s="8" t="s">
        <v>96</v>
      </c>
      <c r="E76" s="8"/>
      <c r="F76" s="8"/>
      <c r="G76" s="8"/>
      <c r="H76" s="8" t="s">
        <v>337</v>
      </c>
      <c r="I76" s="8" t="str">
        <f>concat("attribute_", C76)</f>
        <v>attribute_fa</v>
      </c>
      <c r="M76" s="8" t="s">
        <v>337</v>
      </c>
      <c r="N76" s="8" t="str">
        <f>concat("proppergate_", C76)</f>
        <v>proppergate_fa</v>
      </c>
      <c r="Q76" s="8" t="s">
        <v>137</v>
      </c>
      <c r="T76" s="8" t="s">
        <v>57</v>
      </c>
      <c r="U76" s="14" t="s">
        <v>387</v>
      </c>
      <c r="X76" s="8" t="s">
        <v>337</v>
      </c>
      <c r="Y76" s="8" t="s">
        <v>452</v>
      </c>
      <c r="AA76" s="8" t="s">
        <v>147</v>
      </c>
      <c r="AB76" s="8" t="s">
        <v>462</v>
      </c>
      <c r="AC76" s="8"/>
      <c r="AD76" s="8"/>
      <c r="AE76" s="8"/>
      <c r="AH76" s="8"/>
      <c r="AL76" s="8"/>
      <c r="AN76" s="8"/>
      <c r="AO76" s="8"/>
      <c r="AP76" s="8"/>
      <c r="AS76" s="8"/>
      <c r="AT76" s="8"/>
      <c r="AV76" s="8"/>
      <c r="AY76" s="8"/>
    </row>
    <row r="77">
      <c r="A77" s="8" t="str">
        <f>CONCAT("attribute_delta_", C77)</f>
        <v>attribute_delta_fa</v>
      </c>
      <c r="B77" s="8"/>
      <c r="C77" s="8" t="str">
        <f t="shared" si="11"/>
        <v>fa</v>
      </c>
      <c r="D77" s="8" t="s">
        <v>51</v>
      </c>
      <c r="E77" s="8"/>
      <c r="F77" s="8"/>
      <c r="G77" s="8"/>
      <c r="H77" s="8" t="s">
        <v>57</v>
      </c>
      <c r="I77" s="8" t="str">
        <f>concat("attribute_enchantments_", C77)</f>
        <v>attribute_enchantments_fa</v>
      </c>
      <c r="M77" s="8" t="s">
        <v>145</v>
      </c>
      <c r="N77" s="8" t="s">
        <v>466</v>
      </c>
      <c r="Q77" s="8" t="s">
        <v>337</v>
      </c>
      <c r="R77" s="8" t="s">
        <v>426</v>
      </c>
      <c r="T77" s="8" t="s">
        <v>73</v>
      </c>
      <c r="X77" s="8" t="s">
        <v>337</v>
      </c>
      <c r="Z77" s="8">
        <v>0.0</v>
      </c>
      <c r="AA77" s="8" t="s">
        <v>117</v>
      </c>
      <c r="AB77" s="8"/>
      <c r="AC77" s="8"/>
      <c r="AD77" s="8"/>
      <c r="AE77" s="8"/>
      <c r="AF77" s="8"/>
      <c r="AH77" s="8"/>
      <c r="AI77" s="8"/>
      <c r="AL77" s="8"/>
      <c r="AP77" s="8"/>
      <c r="AS77" s="8"/>
      <c r="AV77" s="8"/>
      <c r="AY77" s="8"/>
    </row>
    <row r="78">
      <c r="A78" s="8" t="str">
        <f>CONCAT("attribute_", C78)</f>
        <v>attribute_fa</v>
      </c>
      <c r="B78" s="8"/>
      <c r="C78" s="8" t="str">
        <f t="shared" si="11"/>
        <v>fa</v>
      </c>
      <c r="D78" s="8" t="s">
        <v>51</v>
      </c>
      <c r="E78" s="8"/>
      <c r="F78" s="8"/>
      <c r="G78" s="8"/>
      <c r="H78" s="8" t="s">
        <v>57</v>
      </c>
      <c r="I78" s="8" t="str">
        <f>concat("attribute_delta_", C78)</f>
        <v>attribute_delta_fa</v>
      </c>
      <c r="M78" s="8" t="s">
        <v>57</v>
      </c>
      <c r="N78" s="8" t="str">
        <f>concat("rawattribute_", C78)</f>
        <v>rawattribute_fa</v>
      </c>
      <c r="Q78" s="8" t="s">
        <v>146</v>
      </c>
      <c r="R78" s="8" t="s">
        <v>344</v>
      </c>
      <c r="T78" s="8"/>
      <c r="X78" s="8"/>
      <c r="AA78" s="8"/>
      <c r="AE78" s="8"/>
      <c r="AH78" s="8"/>
      <c r="AL78" s="8"/>
      <c r="AP78" s="8"/>
      <c r="AS78" s="8"/>
      <c r="AV78" s="8"/>
      <c r="AY78" s="8"/>
    </row>
    <row r="79">
      <c r="A79" s="8" t="str">
        <f>concat("proppergate_enchantments_", C79)</f>
        <v>proppergate_enchantments_fa</v>
      </c>
      <c r="B79" s="8"/>
      <c r="C79" s="8" t="str">
        <f t="shared" si="11"/>
        <v>fa</v>
      </c>
      <c r="D79" s="8" t="s">
        <v>96</v>
      </c>
      <c r="E79" s="8"/>
      <c r="F79" s="8"/>
      <c r="G79" s="8"/>
      <c r="H79" s="8" t="s">
        <v>337</v>
      </c>
      <c r="I79" s="8" t="str">
        <f>concat("proppergate_", C79)</f>
        <v>proppergate_fa</v>
      </c>
      <c r="M79" s="8" t="s">
        <v>137</v>
      </c>
      <c r="Q79" s="8" t="s">
        <v>57</v>
      </c>
      <c r="R79" s="14" t="s">
        <v>387</v>
      </c>
      <c r="T79" s="8" t="s">
        <v>337</v>
      </c>
      <c r="U79" s="8" t="s">
        <v>452</v>
      </c>
      <c r="X79" s="8" t="s">
        <v>147</v>
      </c>
      <c r="Y79" s="8" t="s">
        <v>462</v>
      </c>
      <c r="AA79" s="8"/>
      <c r="AE79" s="8"/>
      <c r="AH79" s="8"/>
      <c r="AL79" s="8"/>
      <c r="AP79" s="8"/>
      <c r="AS79" s="8"/>
      <c r="AV79" s="8"/>
      <c r="AY79" s="8"/>
    </row>
    <row r="80">
      <c r="A80" s="8" t="str">
        <f>concat("proppergate_delta_", C80)</f>
        <v>proppergate_delta_fa</v>
      </c>
      <c r="B80" s="8"/>
      <c r="C80" s="8" t="str">
        <f t="shared" si="11"/>
        <v>fa</v>
      </c>
      <c r="D80" s="8" t="s">
        <v>51</v>
      </c>
      <c r="E80" s="8"/>
      <c r="F80" s="8"/>
      <c r="G80" s="8"/>
      <c r="H80" s="8" t="s">
        <v>57</v>
      </c>
      <c r="I80" s="8" t="str">
        <f>concat("proppergate_enchantments_",C80)</f>
        <v>proppergate_enchantments_fa</v>
      </c>
      <c r="M80" s="8" t="s">
        <v>145</v>
      </c>
      <c r="N80" s="8" t="s">
        <v>466</v>
      </c>
      <c r="Q80" s="8" t="s">
        <v>337</v>
      </c>
      <c r="R80" s="8" t="s">
        <v>426</v>
      </c>
      <c r="T80" s="8" t="s">
        <v>73</v>
      </c>
      <c r="X80" s="8" t="s">
        <v>337</v>
      </c>
      <c r="Z80" s="8">
        <v>0.0</v>
      </c>
      <c r="AA80" s="8" t="s">
        <v>117</v>
      </c>
      <c r="AB80" s="8"/>
      <c r="AC80" s="8"/>
      <c r="AD80" s="8"/>
      <c r="AE80" s="8"/>
      <c r="AF80" s="8"/>
      <c r="AH80" s="8"/>
      <c r="AI80" s="8"/>
      <c r="AL80" s="8"/>
      <c r="AP80" s="8"/>
      <c r="AS80" s="8"/>
      <c r="AV80" s="8"/>
      <c r="AY80" s="8"/>
    </row>
    <row r="81">
      <c r="A81" s="8" t="str">
        <f>concat("proppergate_",C81)</f>
        <v>proppergate_fa</v>
      </c>
      <c r="B81" s="8"/>
      <c r="C81" s="8" t="str">
        <f t="shared" si="11"/>
        <v>fa</v>
      </c>
      <c r="D81" s="8" t="s">
        <v>51</v>
      </c>
      <c r="E81" s="8"/>
      <c r="F81" s="8"/>
      <c r="G81" s="8"/>
      <c r="H81" s="8" t="s">
        <v>57</v>
      </c>
      <c r="I81" s="8" t="str">
        <f>concat("proppergate_delta_", C81)</f>
        <v>proppergate_delta_fa</v>
      </c>
      <c r="M81" s="8" t="s">
        <v>57</v>
      </c>
      <c r="N81" s="8" t="str">
        <f>concat("rawattribute_", C81)</f>
        <v>rawattribute_fa</v>
      </c>
      <c r="Q81" s="8" t="s">
        <v>146</v>
      </c>
      <c r="R81" s="8" t="s">
        <v>344</v>
      </c>
      <c r="T81" s="8"/>
      <c r="X81" s="8"/>
      <c r="AA81" s="8"/>
      <c r="AE81" s="8"/>
      <c r="AH81" s="8"/>
      <c r="AL81" s="8"/>
      <c r="AP81" s="8"/>
      <c r="AS81" s="8"/>
      <c r="AV81" s="8"/>
      <c r="AY81" s="8"/>
    </row>
    <row r="82">
      <c r="A82" s="8"/>
      <c r="B82" s="8"/>
      <c r="C82" s="8"/>
      <c r="D82" s="8"/>
      <c r="E82" s="8"/>
      <c r="F82" s="8"/>
      <c r="G82" s="8"/>
      <c r="H82" s="8"/>
      <c r="I82" s="8"/>
      <c r="M82" s="8"/>
      <c r="N82" s="8"/>
      <c r="Q82" s="8"/>
      <c r="R82" s="8"/>
      <c r="T82" s="8"/>
      <c r="X82" s="8"/>
      <c r="AA82" s="8"/>
      <c r="AE82" s="8"/>
      <c r="AH82" s="8"/>
      <c r="AL82" s="8"/>
      <c r="AP82" s="8"/>
      <c r="AS82" s="8"/>
      <c r="AV82" s="8"/>
      <c r="AY82" s="8"/>
    </row>
    <row r="83">
      <c r="A83" s="5" t="s">
        <v>495</v>
      </c>
      <c r="B83" s="2"/>
      <c r="C83" s="2"/>
      <c r="D83" s="2" t="s">
        <v>100</v>
      </c>
      <c r="E83" s="2"/>
      <c r="F83" s="2"/>
      <c r="G83" s="2"/>
      <c r="H83" s="5" t="s">
        <v>57</v>
      </c>
      <c r="I83" s="8" t="s">
        <v>514</v>
      </c>
      <c r="J83" s="4"/>
      <c r="K83" s="4"/>
      <c r="L83" s="4"/>
      <c r="M83" s="5" t="s">
        <v>337</v>
      </c>
      <c r="N83" s="8" t="s">
        <v>514</v>
      </c>
      <c r="O83" s="4"/>
      <c r="P83" s="4"/>
      <c r="Q83" s="5" t="s">
        <v>57</v>
      </c>
      <c r="R83" s="5" t="s">
        <v>519</v>
      </c>
      <c r="S83" s="4"/>
      <c r="T83" s="5" t="s">
        <v>337</v>
      </c>
      <c r="U83" s="5" t="s">
        <v>519</v>
      </c>
      <c r="V83" s="4"/>
      <c r="W83" s="4"/>
      <c r="X83" s="5" t="s">
        <v>57</v>
      </c>
      <c r="Y83" s="5" t="s">
        <v>525</v>
      </c>
      <c r="Z83" s="4"/>
      <c r="AA83" s="5" t="s">
        <v>337</v>
      </c>
      <c r="AB83" s="5" t="s">
        <v>525</v>
      </c>
      <c r="AC83" s="4"/>
      <c r="AD83" s="4"/>
      <c r="AE83" s="5" t="s">
        <v>57</v>
      </c>
      <c r="AF83" s="5" t="s">
        <v>530</v>
      </c>
      <c r="AG83" s="4"/>
      <c r="AH83" s="5" t="s">
        <v>337</v>
      </c>
      <c r="AI83" s="5" t="s">
        <v>530</v>
      </c>
      <c r="AJ83" s="4"/>
      <c r="AK83" s="4"/>
      <c r="AL83" s="5" t="s">
        <v>57</v>
      </c>
      <c r="AM83" s="5" t="s">
        <v>536</v>
      </c>
      <c r="AN83" s="4"/>
      <c r="AO83" s="4"/>
      <c r="AP83" s="5" t="s">
        <v>337</v>
      </c>
      <c r="AQ83" s="5" t="s">
        <v>536</v>
      </c>
      <c r="AR83" s="4"/>
      <c r="AS83" s="5" t="s">
        <v>57</v>
      </c>
      <c r="AT83" s="5" t="s">
        <v>541</v>
      </c>
      <c r="AU83" s="4"/>
      <c r="AV83" s="5" t="s">
        <v>337</v>
      </c>
      <c r="AW83" s="5" t="s">
        <v>541</v>
      </c>
      <c r="AX83" s="4"/>
      <c r="AY83" s="5" t="s">
        <v>57</v>
      </c>
      <c r="AZ83" s="5" t="s">
        <v>546</v>
      </c>
      <c r="BA83" s="4"/>
      <c r="BB83" s="5" t="s">
        <v>337</v>
      </c>
      <c r="BC83" s="5" t="s">
        <v>546</v>
      </c>
      <c r="BD83" s="4"/>
      <c r="BE83" s="5" t="s">
        <v>111</v>
      </c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24"/>
      <c r="DO83" s="4"/>
      <c r="DP83" s="4"/>
      <c r="DQ83" s="24"/>
      <c r="DR83" s="4"/>
      <c r="DS83" s="4"/>
    </row>
    <row r="84">
      <c r="A84" s="8"/>
      <c r="B84" s="8"/>
      <c r="C84" s="8"/>
      <c r="D84" s="8"/>
      <c r="E84" s="8"/>
      <c r="F84" s="8"/>
      <c r="G84" s="8"/>
      <c r="H84" s="8"/>
      <c r="I84" s="8"/>
      <c r="M84" s="8"/>
      <c r="N84" s="8"/>
      <c r="Q84" s="8"/>
      <c r="R84" s="8"/>
      <c r="T84" s="8"/>
      <c r="X84" s="8"/>
      <c r="AA84" s="8"/>
      <c r="AE84" s="8"/>
      <c r="AH84" s="8"/>
      <c r="AL84" s="8"/>
      <c r="AP84" s="8"/>
      <c r="AS84" s="8"/>
      <c r="AV84" s="8"/>
      <c r="AY84" s="8"/>
    </row>
    <row r="85">
      <c r="A85" s="8" t="str">
        <f>CONCAT("rawattribute_", C85)</f>
        <v>rawattribute_cd</v>
      </c>
      <c r="B85" s="8" t="s">
        <v>595</v>
      </c>
      <c r="C85" s="8" t="s">
        <v>596</v>
      </c>
      <c r="D85" s="8" t="s">
        <v>51</v>
      </c>
      <c r="E85" s="8"/>
      <c r="F85" s="8"/>
      <c r="G85" s="8"/>
      <c r="H85" s="8" t="s">
        <v>57</v>
      </c>
      <c r="I85" s="8" t="s">
        <v>527</v>
      </c>
      <c r="M85" s="8" t="s">
        <v>57</v>
      </c>
      <c r="N85" s="8" t="s">
        <v>532</v>
      </c>
      <c r="Q85" s="8" t="s">
        <v>146</v>
      </c>
      <c r="R85" s="8" t="s">
        <v>344</v>
      </c>
      <c r="T85" s="8"/>
      <c r="X85" s="8"/>
      <c r="AA85" s="8"/>
      <c r="AE85" s="8"/>
      <c r="AH85" s="8"/>
      <c r="AL85" s="8"/>
      <c r="AP85" s="8"/>
      <c r="AS85" s="8"/>
      <c r="AV85" s="8"/>
      <c r="AY85" s="8"/>
    </row>
    <row r="86">
      <c r="A86" s="8" t="str">
        <f>CONCAT("attribute_enchantments_", C86)</f>
        <v>attribute_enchantments_cd</v>
      </c>
      <c r="B86" s="8"/>
      <c r="C86" s="8" t="str">
        <f t="shared" ref="C86:C91" si="12">C85</f>
        <v>cd</v>
      </c>
      <c r="D86" s="8" t="s">
        <v>96</v>
      </c>
      <c r="E86" s="8"/>
      <c r="F86" s="8"/>
      <c r="G86" s="8"/>
      <c r="H86" s="8" t="s">
        <v>337</v>
      </c>
      <c r="I86" s="8" t="str">
        <f>concat("attribute_", C86)</f>
        <v>attribute_cd</v>
      </c>
      <c r="M86" s="8" t="s">
        <v>337</v>
      </c>
      <c r="N86" s="8" t="str">
        <f>concat("proppergate_", C86)</f>
        <v>proppergate_cd</v>
      </c>
      <c r="Q86" s="8" t="s">
        <v>137</v>
      </c>
      <c r="T86" s="8" t="s">
        <v>57</v>
      </c>
      <c r="U86" s="14" t="s">
        <v>387</v>
      </c>
      <c r="X86" s="8" t="s">
        <v>337</v>
      </c>
      <c r="Y86" s="8" t="s">
        <v>452</v>
      </c>
      <c r="AA86" s="8" t="s">
        <v>147</v>
      </c>
      <c r="AB86" s="8" t="s">
        <v>462</v>
      </c>
      <c r="AC86" s="8"/>
      <c r="AD86" s="8"/>
      <c r="AE86" s="8"/>
      <c r="AH86" s="8"/>
      <c r="AL86" s="8"/>
      <c r="AN86" s="8"/>
      <c r="AO86" s="8"/>
      <c r="AP86" s="8"/>
      <c r="AS86" s="8"/>
      <c r="AT86" s="8"/>
      <c r="AV86" s="8"/>
      <c r="AY86" s="8"/>
    </row>
    <row r="87">
      <c r="A87" s="8" t="str">
        <f>CONCAT("attribute_delta_", C87)</f>
        <v>attribute_delta_cd</v>
      </c>
      <c r="B87" s="8"/>
      <c r="C87" s="8" t="str">
        <f t="shared" si="12"/>
        <v>cd</v>
      </c>
      <c r="D87" s="8" t="s">
        <v>51</v>
      </c>
      <c r="E87" s="8"/>
      <c r="F87" s="8"/>
      <c r="G87" s="8"/>
      <c r="H87" s="8" t="s">
        <v>57</v>
      </c>
      <c r="I87" s="8" t="str">
        <f>concat("attribute_enchantments_", C87)</f>
        <v>attribute_enchantments_cd</v>
      </c>
      <c r="M87" s="8" t="s">
        <v>145</v>
      </c>
      <c r="N87" s="8" t="s">
        <v>466</v>
      </c>
      <c r="Q87" s="8" t="s">
        <v>337</v>
      </c>
      <c r="R87" s="8" t="s">
        <v>426</v>
      </c>
      <c r="T87" s="8" t="s">
        <v>73</v>
      </c>
      <c r="X87" s="8" t="s">
        <v>337</v>
      </c>
      <c r="Z87" s="8">
        <v>0.0</v>
      </c>
      <c r="AA87" s="8" t="s">
        <v>117</v>
      </c>
      <c r="AB87" s="8"/>
      <c r="AC87" s="8"/>
      <c r="AD87" s="8"/>
      <c r="AE87" s="8"/>
      <c r="AF87" s="8"/>
      <c r="AH87" s="8"/>
      <c r="AI87" s="8"/>
      <c r="AL87" s="8"/>
      <c r="AP87" s="8"/>
      <c r="AS87" s="8"/>
      <c r="AV87" s="8"/>
      <c r="AY87" s="8"/>
    </row>
    <row r="88">
      <c r="A88" s="8" t="str">
        <f>CONCAT("attribute_", C88)</f>
        <v>attribute_cd</v>
      </c>
      <c r="B88" s="8"/>
      <c r="C88" s="8" t="str">
        <f t="shared" si="12"/>
        <v>cd</v>
      </c>
      <c r="D88" s="8" t="s">
        <v>51</v>
      </c>
      <c r="E88" s="8"/>
      <c r="F88" s="8"/>
      <c r="G88" s="8"/>
      <c r="H88" s="8" t="s">
        <v>57</v>
      </c>
      <c r="I88" s="8" t="str">
        <f>concat("attribute_delta_", C88)</f>
        <v>attribute_delta_cd</v>
      </c>
      <c r="M88" s="8" t="s">
        <v>57</v>
      </c>
      <c r="N88" s="8" t="str">
        <f>concat("rawattribute_", C88)</f>
        <v>rawattribute_cd</v>
      </c>
      <c r="Q88" s="8" t="s">
        <v>146</v>
      </c>
      <c r="R88" s="8" t="s">
        <v>344</v>
      </c>
      <c r="T88" s="8"/>
      <c r="X88" s="8"/>
      <c r="AA88" s="8"/>
      <c r="AE88" s="8"/>
      <c r="AH88" s="8"/>
      <c r="AL88" s="8"/>
      <c r="AP88" s="8"/>
      <c r="AS88" s="8"/>
      <c r="AV88" s="8"/>
      <c r="AY88" s="8"/>
    </row>
    <row r="89">
      <c r="A89" s="8" t="str">
        <f>concat("proppergate_enchantments_", C89)</f>
        <v>proppergate_enchantments_cd</v>
      </c>
      <c r="B89" s="8"/>
      <c r="C89" s="8" t="str">
        <f t="shared" si="12"/>
        <v>cd</v>
      </c>
      <c r="D89" s="8" t="s">
        <v>96</v>
      </c>
      <c r="E89" s="8"/>
      <c r="F89" s="8"/>
      <c r="G89" s="8"/>
      <c r="H89" s="8" t="s">
        <v>337</v>
      </c>
      <c r="I89" s="8" t="str">
        <f>concat("proppergate_", C89)</f>
        <v>proppergate_cd</v>
      </c>
      <c r="M89" s="8" t="s">
        <v>137</v>
      </c>
      <c r="Q89" s="8" t="s">
        <v>57</v>
      </c>
      <c r="R89" s="14" t="s">
        <v>387</v>
      </c>
      <c r="T89" s="8" t="s">
        <v>337</v>
      </c>
      <c r="U89" s="8" t="s">
        <v>452</v>
      </c>
      <c r="X89" s="8" t="s">
        <v>147</v>
      </c>
      <c r="Y89" s="8" t="s">
        <v>462</v>
      </c>
      <c r="AA89" s="8"/>
      <c r="AE89" s="8"/>
      <c r="AH89" s="8"/>
      <c r="AL89" s="8"/>
      <c r="AP89" s="8"/>
      <c r="AS89" s="8"/>
      <c r="AV89" s="8"/>
      <c r="AY89" s="8"/>
    </row>
    <row r="90">
      <c r="A90" s="8" t="str">
        <f>concat("proppergate_delta_", C90)</f>
        <v>proppergate_delta_cd</v>
      </c>
      <c r="B90" s="8"/>
      <c r="C90" s="8" t="str">
        <f t="shared" si="12"/>
        <v>cd</v>
      </c>
      <c r="D90" s="8" t="s">
        <v>51</v>
      </c>
      <c r="E90" s="8"/>
      <c r="F90" s="8"/>
      <c r="G90" s="8"/>
      <c r="H90" s="8" t="s">
        <v>57</v>
      </c>
      <c r="I90" s="8" t="str">
        <f>concat("proppergate_enchantments_",C90)</f>
        <v>proppergate_enchantments_cd</v>
      </c>
      <c r="M90" s="8" t="s">
        <v>145</v>
      </c>
      <c r="N90" s="8" t="s">
        <v>466</v>
      </c>
      <c r="Q90" s="8" t="s">
        <v>337</v>
      </c>
      <c r="R90" s="8" t="s">
        <v>426</v>
      </c>
      <c r="T90" s="8" t="s">
        <v>73</v>
      </c>
      <c r="X90" s="8" t="s">
        <v>337</v>
      </c>
      <c r="Z90" s="8">
        <v>0.0</v>
      </c>
      <c r="AA90" s="8" t="s">
        <v>117</v>
      </c>
      <c r="AB90" s="8"/>
      <c r="AC90" s="8"/>
      <c r="AD90" s="8"/>
      <c r="AE90" s="8"/>
      <c r="AF90" s="8"/>
      <c r="AH90" s="8"/>
      <c r="AI90" s="8"/>
      <c r="AL90" s="8"/>
      <c r="AP90" s="8"/>
      <c r="AS90" s="8"/>
      <c r="AV90" s="8"/>
      <c r="AY90" s="8"/>
    </row>
    <row r="91">
      <c r="A91" s="8" t="str">
        <f>concat("proppergate_",C91)</f>
        <v>proppergate_cd</v>
      </c>
      <c r="B91" s="8"/>
      <c r="C91" s="8" t="str">
        <f t="shared" si="12"/>
        <v>cd</v>
      </c>
      <c r="D91" s="8" t="s">
        <v>51</v>
      </c>
      <c r="E91" s="8"/>
      <c r="F91" s="8"/>
      <c r="G91" s="8"/>
      <c r="H91" s="8" t="s">
        <v>57</v>
      </c>
      <c r="I91" s="8" t="str">
        <f>concat("proppergate_delta_", C91)</f>
        <v>proppergate_delta_cd</v>
      </c>
      <c r="M91" s="8" t="s">
        <v>57</v>
      </c>
      <c r="N91" s="8" t="str">
        <f>concat("rawattribute_", C91)</f>
        <v>rawattribute_cd</v>
      </c>
      <c r="Q91" s="8" t="s">
        <v>146</v>
      </c>
      <c r="R91" s="8" t="s">
        <v>344</v>
      </c>
      <c r="T91" s="8"/>
      <c r="X91" s="8"/>
      <c r="AA91" s="8"/>
      <c r="AE91" s="8"/>
      <c r="AH91" s="8"/>
      <c r="AL91" s="8"/>
      <c r="AP91" s="8"/>
      <c r="AS91" s="8"/>
      <c r="AV91" s="8"/>
      <c r="AY91" s="8"/>
    </row>
    <row r="92">
      <c r="A92" s="8"/>
      <c r="B92" s="8"/>
      <c r="C92" s="8"/>
      <c r="D92" s="8"/>
      <c r="E92" s="8"/>
      <c r="F92" s="8"/>
      <c r="G92" s="8"/>
      <c r="H92" s="8"/>
      <c r="I92" s="8"/>
      <c r="M92" s="8"/>
      <c r="N92" s="8"/>
      <c r="Q92" s="8"/>
      <c r="R92" s="8"/>
      <c r="T92" s="8"/>
      <c r="X92" s="8"/>
      <c r="AA92" s="8"/>
      <c r="AE92" s="8"/>
      <c r="AH92" s="8"/>
      <c r="AL92" s="8"/>
      <c r="AP92" s="8"/>
      <c r="AS92" s="8"/>
      <c r="AV92" s="8"/>
      <c r="AY92" s="8"/>
    </row>
    <row r="93">
      <c r="A93" s="8" t="str">
        <f>CONCAT("rawattribute_", C93)</f>
        <v>rawattribute_vg</v>
      </c>
      <c r="B93" s="8" t="s">
        <v>608</v>
      </c>
      <c r="C93" s="8" t="s">
        <v>609</v>
      </c>
      <c r="D93" s="8" t="s">
        <v>51</v>
      </c>
      <c r="E93" s="8"/>
      <c r="F93" s="8"/>
      <c r="G93" s="8"/>
      <c r="H93" s="8" t="s">
        <v>57</v>
      </c>
      <c r="I93" s="8" t="s">
        <v>516</v>
      </c>
      <c r="M93" s="8" t="s">
        <v>57</v>
      </c>
      <c r="N93" s="8" t="s">
        <v>527</v>
      </c>
      <c r="Q93" s="8" t="s">
        <v>146</v>
      </c>
      <c r="R93" s="8" t="s">
        <v>344</v>
      </c>
      <c r="T93" s="8"/>
      <c r="X93" s="8"/>
      <c r="AA93" s="8"/>
      <c r="AE93" s="8"/>
      <c r="AH93" s="8"/>
      <c r="AL93" s="8"/>
      <c r="AP93" s="8"/>
      <c r="AS93" s="8"/>
      <c r="AV93" s="8"/>
      <c r="AY93" s="8"/>
    </row>
    <row r="94">
      <c r="A94" s="8" t="str">
        <f>CONCAT("attribute_enchantments_", C94)</f>
        <v>attribute_enchantments_vg</v>
      </c>
      <c r="B94" s="8"/>
      <c r="C94" s="8" t="str">
        <f t="shared" ref="C94:C99" si="13">C93</f>
        <v>vg</v>
      </c>
      <c r="D94" s="8" t="s">
        <v>96</v>
      </c>
      <c r="E94" s="8"/>
      <c r="F94" s="8"/>
      <c r="G94" s="8"/>
      <c r="H94" s="8" t="s">
        <v>337</v>
      </c>
      <c r="I94" s="8" t="str">
        <f>concat("attribute_", C94)</f>
        <v>attribute_vg</v>
      </c>
      <c r="M94" s="8" t="s">
        <v>337</v>
      </c>
      <c r="N94" s="8" t="str">
        <f>concat("proppergate_", C94)</f>
        <v>proppergate_vg</v>
      </c>
      <c r="Q94" s="8" t="s">
        <v>137</v>
      </c>
      <c r="T94" s="8" t="s">
        <v>57</v>
      </c>
      <c r="U94" s="14" t="s">
        <v>387</v>
      </c>
      <c r="X94" s="8" t="s">
        <v>337</v>
      </c>
      <c r="Y94" s="8" t="s">
        <v>452</v>
      </c>
      <c r="AA94" s="8" t="s">
        <v>147</v>
      </c>
      <c r="AB94" s="8" t="s">
        <v>462</v>
      </c>
      <c r="AC94" s="8"/>
      <c r="AD94" s="8"/>
      <c r="AE94" s="8"/>
      <c r="AH94" s="8"/>
      <c r="AL94" s="8"/>
      <c r="AN94" s="8"/>
      <c r="AO94" s="8"/>
      <c r="AP94" s="8"/>
      <c r="AS94" s="8"/>
      <c r="AT94" s="8"/>
      <c r="AV94" s="8"/>
      <c r="AY94" s="8"/>
    </row>
    <row r="95">
      <c r="A95" s="8" t="str">
        <f>CONCAT("attribute_delta_", C95)</f>
        <v>attribute_delta_vg</v>
      </c>
      <c r="B95" s="8"/>
      <c r="C95" s="8" t="str">
        <f t="shared" si="13"/>
        <v>vg</v>
      </c>
      <c r="D95" s="8" t="s">
        <v>51</v>
      </c>
      <c r="E95" s="8"/>
      <c r="F95" s="8"/>
      <c r="G95" s="8"/>
      <c r="H95" s="8" t="s">
        <v>57</v>
      </c>
      <c r="I95" s="8" t="str">
        <f>concat("attribute_enchantments_", C95)</f>
        <v>attribute_enchantments_vg</v>
      </c>
      <c r="M95" s="8" t="s">
        <v>145</v>
      </c>
      <c r="N95" s="8" t="s">
        <v>466</v>
      </c>
      <c r="Q95" s="8" t="s">
        <v>337</v>
      </c>
      <c r="R95" s="8" t="s">
        <v>426</v>
      </c>
      <c r="T95" s="8" t="s">
        <v>73</v>
      </c>
      <c r="X95" s="8" t="s">
        <v>337</v>
      </c>
      <c r="Z95" s="8">
        <v>0.0</v>
      </c>
      <c r="AA95" s="8" t="s">
        <v>117</v>
      </c>
      <c r="AB95" s="8"/>
      <c r="AC95" s="8"/>
      <c r="AD95" s="8"/>
      <c r="AE95" s="8"/>
      <c r="AF95" s="8"/>
      <c r="AH95" s="8"/>
      <c r="AI95" s="8"/>
      <c r="AL95" s="8"/>
      <c r="AP95" s="8"/>
      <c r="AS95" s="8"/>
      <c r="AV95" s="8"/>
      <c r="AY95" s="8"/>
    </row>
    <row r="96">
      <c r="A96" s="8" t="str">
        <f>CONCAT("attribute_", C96)</f>
        <v>attribute_vg</v>
      </c>
      <c r="B96" s="8"/>
      <c r="C96" s="8" t="str">
        <f t="shared" si="13"/>
        <v>vg</v>
      </c>
      <c r="D96" s="8" t="s">
        <v>51</v>
      </c>
      <c r="E96" s="8"/>
      <c r="F96" s="8"/>
      <c r="G96" s="8"/>
      <c r="H96" s="8" t="s">
        <v>57</v>
      </c>
      <c r="I96" s="8" t="str">
        <f>concat("attribute_delta_", C96)</f>
        <v>attribute_delta_vg</v>
      </c>
      <c r="M96" s="8" t="s">
        <v>57</v>
      </c>
      <c r="N96" s="8" t="str">
        <f>concat("rawattribute_", C96)</f>
        <v>rawattribute_vg</v>
      </c>
      <c r="Q96" s="8" t="s">
        <v>146</v>
      </c>
      <c r="R96" s="8" t="s">
        <v>344</v>
      </c>
      <c r="T96" s="8"/>
      <c r="X96" s="8"/>
      <c r="AA96" s="8"/>
      <c r="AE96" s="8"/>
      <c r="AH96" s="8"/>
      <c r="AL96" s="8"/>
      <c r="AP96" s="8"/>
      <c r="AS96" s="8"/>
      <c r="AV96" s="8"/>
      <c r="AY96" s="8"/>
    </row>
    <row r="97">
      <c r="A97" s="8" t="str">
        <f>concat("proppergate_enchantments_", C97)</f>
        <v>proppergate_enchantments_vg</v>
      </c>
      <c r="B97" s="8"/>
      <c r="C97" s="8" t="str">
        <f t="shared" si="13"/>
        <v>vg</v>
      </c>
      <c r="D97" s="8" t="s">
        <v>96</v>
      </c>
      <c r="E97" s="8"/>
      <c r="F97" s="8"/>
      <c r="G97" s="8"/>
      <c r="H97" s="8" t="s">
        <v>337</v>
      </c>
      <c r="I97" s="8" t="str">
        <f>concat("proppergate_", C97)</f>
        <v>proppergate_vg</v>
      </c>
      <c r="M97" s="8" t="s">
        <v>137</v>
      </c>
      <c r="Q97" s="8" t="s">
        <v>57</v>
      </c>
      <c r="R97" s="14" t="s">
        <v>387</v>
      </c>
      <c r="T97" s="8" t="s">
        <v>337</v>
      </c>
      <c r="U97" s="8" t="s">
        <v>452</v>
      </c>
      <c r="X97" s="8" t="s">
        <v>147</v>
      </c>
      <c r="Y97" s="8" t="s">
        <v>462</v>
      </c>
      <c r="AA97" s="8"/>
      <c r="AE97" s="8"/>
      <c r="AH97" s="8"/>
      <c r="AL97" s="8"/>
      <c r="AP97" s="8"/>
      <c r="AS97" s="8"/>
      <c r="AV97" s="8"/>
      <c r="AY97" s="8"/>
    </row>
    <row r="98">
      <c r="A98" s="8" t="str">
        <f>concat("proppergate_delta_", C98)</f>
        <v>proppergate_delta_vg</v>
      </c>
      <c r="B98" s="8"/>
      <c r="C98" s="8" t="str">
        <f t="shared" si="13"/>
        <v>vg</v>
      </c>
      <c r="D98" s="8" t="s">
        <v>51</v>
      </c>
      <c r="E98" s="8"/>
      <c r="F98" s="8"/>
      <c r="G98" s="8"/>
      <c r="H98" s="8" t="s">
        <v>57</v>
      </c>
      <c r="I98" s="8" t="str">
        <f>concat("proppergate_enchantments_",C98)</f>
        <v>proppergate_enchantments_vg</v>
      </c>
      <c r="M98" s="8" t="s">
        <v>145</v>
      </c>
      <c r="N98" s="8" t="s">
        <v>466</v>
      </c>
      <c r="Q98" s="8" t="s">
        <v>337</v>
      </c>
      <c r="R98" s="8" t="s">
        <v>426</v>
      </c>
      <c r="T98" s="8" t="s">
        <v>73</v>
      </c>
      <c r="X98" s="8" t="s">
        <v>337</v>
      </c>
      <c r="Z98" s="8">
        <v>0.0</v>
      </c>
      <c r="AA98" s="8" t="s">
        <v>117</v>
      </c>
      <c r="AB98" s="8"/>
      <c r="AC98" s="8"/>
      <c r="AD98" s="8"/>
      <c r="AE98" s="8"/>
      <c r="AF98" s="8"/>
      <c r="AH98" s="8"/>
      <c r="AI98" s="8"/>
      <c r="AL98" s="8"/>
      <c r="AP98" s="8"/>
      <c r="AS98" s="8"/>
      <c r="AV98" s="8"/>
      <c r="AY98" s="8"/>
    </row>
    <row r="99">
      <c r="A99" s="8" t="str">
        <f>concat("proppergate_",C99)</f>
        <v>proppergate_vg</v>
      </c>
      <c r="B99" s="8"/>
      <c r="C99" s="8" t="str">
        <f t="shared" si="13"/>
        <v>vg</v>
      </c>
      <c r="D99" s="8" t="s">
        <v>51</v>
      </c>
      <c r="E99" s="8"/>
      <c r="F99" s="8"/>
      <c r="G99" s="8"/>
      <c r="H99" s="8" t="s">
        <v>57</v>
      </c>
      <c r="I99" s="8" t="str">
        <f>concat("proppergate_delta_", C99)</f>
        <v>proppergate_delta_vg</v>
      </c>
      <c r="M99" s="8" t="s">
        <v>57</v>
      </c>
      <c r="N99" s="8" t="str">
        <f>concat("rawattribute_", C99)</f>
        <v>rawattribute_vg</v>
      </c>
      <c r="Q99" s="8" t="s">
        <v>146</v>
      </c>
      <c r="R99" s="8" t="s">
        <v>344</v>
      </c>
      <c r="T99" s="8"/>
      <c r="X99" s="8"/>
      <c r="AA99" s="8"/>
      <c r="AE99" s="8"/>
      <c r="AH99" s="8"/>
      <c r="AL99" s="8"/>
      <c r="AP99" s="8"/>
      <c r="AS99" s="8"/>
      <c r="AV99" s="8"/>
      <c r="A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M100" s="8"/>
      <c r="N100" s="8"/>
      <c r="Q100" s="8"/>
      <c r="R100" s="8"/>
      <c r="T100" s="8"/>
      <c r="X100" s="8"/>
      <c r="AA100" s="8"/>
      <c r="AE100" s="8"/>
      <c r="AH100" s="8"/>
      <c r="AL100" s="8"/>
      <c r="AP100" s="8"/>
      <c r="AS100" s="8"/>
      <c r="AV100" s="8"/>
      <c r="AY100" s="8"/>
    </row>
    <row r="101">
      <c r="A101" s="8" t="str">
        <f>CONCAT("rawattribute_", C101)</f>
        <v>rawattribute_he</v>
      </c>
      <c r="B101" s="8" t="s">
        <v>636</v>
      </c>
      <c r="C101" s="8" t="s">
        <v>637</v>
      </c>
      <c r="D101" s="8" t="s">
        <v>51</v>
      </c>
      <c r="E101" s="8"/>
      <c r="F101" s="8"/>
      <c r="G101" s="8"/>
      <c r="H101" s="8" t="s">
        <v>57</v>
      </c>
      <c r="I101" s="8" t="s">
        <v>532</v>
      </c>
      <c r="M101" s="8" t="s">
        <v>57</v>
      </c>
      <c r="N101" s="8" t="s">
        <v>538</v>
      </c>
      <c r="Q101" s="8" t="s">
        <v>146</v>
      </c>
      <c r="R101" s="8" t="s">
        <v>344</v>
      </c>
      <c r="T101" s="8"/>
      <c r="X101" s="8"/>
      <c r="AA101" s="8"/>
      <c r="AE101" s="8"/>
      <c r="AH101" s="8"/>
      <c r="AL101" s="8"/>
      <c r="AP101" s="8"/>
      <c r="AS101" s="8"/>
      <c r="AV101" s="8"/>
      <c r="AY101" s="8"/>
    </row>
    <row r="102">
      <c r="A102" s="8" t="str">
        <f>CONCAT("attribute_enchantments_", C102)</f>
        <v>attribute_enchantments_he</v>
      </c>
      <c r="B102" s="8"/>
      <c r="C102" s="8" t="str">
        <f t="shared" ref="C102:C107" si="14">C101</f>
        <v>he</v>
      </c>
      <c r="D102" s="8" t="s">
        <v>96</v>
      </c>
      <c r="E102" s="8"/>
      <c r="F102" s="8"/>
      <c r="G102" s="8"/>
      <c r="H102" s="8" t="s">
        <v>337</v>
      </c>
      <c r="I102" s="8" t="str">
        <f>concat("attribute_", C102)</f>
        <v>attribute_he</v>
      </c>
      <c r="M102" s="8" t="s">
        <v>337</v>
      </c>
      <c r="N102" s="8" t="str">
        <f>concat("proppergate_", C102)</f>
        <v>proppergate_he</v>
      </c>
      <c r="Q102" s="8" t="s">
        <v>137</v>
      </c>
      <c r="T102" s="8" t="s">
        <v>57</v>
      </c>
      <c r="U102" s="14" t="s">
        <v>387</v>
      </c>
      <c r="X102" s="8" t="s">
        <v>337</v>
      </c>
      <c r="Y102" s="8" t="s">
        <v>452</v>
      </c>
      <c r="AA102" s="8" t="s">
        <v>147</v>
      </c>
      <c r="AB102" s="8" t="s">
        <v>462</v>
      </c>
      <c r="AC102" s="8"/>
      <c r="AD102" s="8"/>
      <c r="AE102" s="8"/>
      <c r="AH102" s="8"/>
      <c r="AL102" s="8"/>
      <c r="AN102" s="8"/>
      <c r="AO102" s="8"/>
      <c r="AP102" s="8"/>
      <c r="AS102" s="8"/>
      <c r="AT102" s="8"/>
      <c r="AV102" s="8"/>
      <c r="AY102" s="8"/>
    </row>
    <row r="103">
      <c r="A103" s="8" t="str">
        <f>CONCAT("attribute_delta_", C103)</f>
        <v>attribute_delta_he</v>
      </c>
      <c r="B103" s="8"/>
      <c r="C103" s="8" t="str">
        <f t="shared" si="14"/>
        <v>he</v>
      </c>
      <c r="D103" s="8" t="s">
        <v>51</v>
      </c>
      <c r="E103" s="8"/>
      <c r="F103" s="8"/>
      <c r="G103" s="8"/>
      <c r="H103" s="8" t="s">
        <v>57</v>
      </c>
      <c r="I103" s="8" t="str">
        <f>concat("attribute_enchantments_", C103)</f>
        <v>attribute_enchantments_he</v>
      </c>
      <c r="M103" s="8" t="s">
        <v>145</v>
      </c>
      <c r="N103" s="8" t="s">
        <v>466</v>
      </c>
      <c r="Q103" s="8" t="s">
        <v>337</v>
      </c>
      <c r="R103" s="8" t="s">
        <v>426</v>
      </c>
      <c r="T103" s="8" t="s">
        <v>73</v>
      </c>
      <c r="X103" s="8" t="s">
        <v>337</v>
      </c>
      <c r="Z103" s="8">
        <v>0.0</v>
      </c>
      <c r="AA103" s="8" t="s">
        <v>117</v>
      </c>
      <c r="AB103" s="8"/>
      <c r="AC103" s="8"/>
      <c r="AD103" s="8"/>
      <c r="AE103" s="8"/>
      <c r="AF103" s="8"/>
      <c r="AH103" s="8"/>
      <c r="AI103" s="8"/>
      <c r="AL103" s="8"/>
      <c r="AP103" s="8"/>
      <c r="AS103" s="8"/>
      <c r="AV103" s="8"/>
      <c r="AY103" s="8"/>
    </row>
    <row r="104">
      <c r="A104" s="8" t="str">
        <f>CONCAT("attribute_", C104)</f>
        <v>attribute_he</v>
      </c>
      <c r="B104" s="8"/>
      <c r="C104" s="8" t="str">
        <f t="shared" si="14"/>
        <v>he</v>
      </c>
      <c r="D104" s="8" t="s">
        <v>51</v>
      </c>
      <c r="E104" s="8"/>
      <c r="F104" s="8"/>
      <c r="G104" s="8"/>
      <c r="H104" s="8" t="s">
        <v>57</v>
      </c>
      <c r="I104" s="8" t="str">
        <f>concat("attribute_delta_", C104)</f>
        <v>attribute_delta_he</v>
      </c>
      <c r="M104" s="8" t="s">
        <v>57</v>
      </c>
      <c r="N104" s="8" t="str">
        <f>concat("rawattribute_", C104)</f>
        <v>rawattribute_he</v>
      </c>
      <c r="Q104" s="8" t="s">
        <v>146</v>
      </c>
      <c r="R104" s="8" t="s">
        <v>344</v>
      </c>
      <c r="T104" s="8"/>
      <c r="X104" s="8"/>
      <c r="AA104" s="8"/>
      <c r="AE104" s="8"/>
      <c r="AH104" s="8"/>
      <c r="AL104" s="8"/>
      <c r="AP104" s="8"/>
      <c r="AS104" s="8"/>
      <c r="AV104" s="8"/>
      <c r="AY104" s="8"/>
    </row>
    <row r="105">
      <c r="A105" s="8" t="str">
        <f>concat("proppergate_enchantments_", C105)</f>
        <v>proppergate_enchantments_he</v>
      </c>
      <c r="B105" s="8"/>
      <c r="C105" s="8" t="str">
        <f t="shared" si="14"/>
        <v>he</v>
      </c>
      <c r="D105" s="8" t="s">
        <v>96</v>
      </c>
      <c r="E105" s="8"/>
      <c r="F105" s="8"/>
      <c r="G105" s="8"/>
      <c r="H105" s="8" t="s">
        <v>337</v>
      </c>
      <c r="I105" s="8" t="str">
        <f>concat("proppergate_", C105)</f>
        <v>proppergate_he</v>
      </c>
      <c r="M105" s="8" t="s">
        <v>137</v>
      </c>
      <c r="Q105" s="8" t="s">
        <v>57</v>
      </c>
      <c r="R105" s="14" t="s">
        <v>387</v>
      </c>
      <c r="T105" s="8" t="s">
        <v>337</v>
      </c>
      <c r="U105" s="8" t="s">
        <v>452</v>
      </c>
      <c r="X105" s="8" t="s">
        <v>147</v>
      </c>
      <c r="Y105" s="8" t="s">
        <v>462</v>
      </c>
      <c r="AA105" s="8"/>
      <c r="AE105" s="8"/>
      <c r="AH105" s="8"/>
      <c r="AL105" s="8"/>
      <c r="AP105" s="8"/>
      <c r="AS105" s="8"/>
      <c r="AV105" s="8"/>
      <c r="AY105" s="8"/>
    </row>
    <row r="106">
      <c r="A106" s="8" t="str">
        <f>concat("proppergate_delta_", C106)</f>
        <v>proppergate_delta_he</v>
      </c>
      <c r="B106" s="8"/>
      <c r="C106" s="8" t="str">
        <f t="shared" si="14"/>
        <v>he</v>
      </c>
      <c r="D106" s="8" t="s">
        <v>51</v>
      </c>
      <c r="E106" s="8"/>
      <c r="F106" s="8"/>
      <c r="G106" s="8"/>
      <c r="H106" s="8" t="s">
        <v>57</v>
      </c>
      <c r="I106" s="8" t="str">
        <f>concat("proppergate_enchantments_",C106)</f>
        <v>proppergate_enchantments_he</v>
      </c>
      <c r="M106" s="8" t="s">
        <v>145</v>
      </c>
      <c r="N106" s="8" t="s">
        <v>466</v>
      </c>
      <c r="Q106" s="8" t="s">
        <v>337</v>
      </c>
      <c r="R106" s="8" t="s">
        <v>426</v>
      </c>
      <c r="T106" s="8" t="s">
        <v>73</v>
      </c>
      <c r="X106" s="8" t="s">
        <v>337</v>
      </c>
      <c r="Z106" s="8">
        <v>0.0</v>
      </c>
      <c r="AA106" s="8" t="s">
        <v>117</v>
      </c>
      <c r="AB106" s="8"/>
      <c r="AC106" s="8"/>
      <c r="AD106" s="8"/>
      <c r="AE106" s="8"/>
      <c r="AF106" s="8"/>
      <c r="AH106" s="8"/>
      <c r="AI106" s="8"/>
      <c r="AL106" s="8"/>
      <c r="AP106" s="8"/>
      <c r="AS106" s="8"/>
      <c r="AV106" s="8"/>
      <c r="AY106" s="8"/>
    </row>
    <row r="107">
      <c r="A107" s="8" t="str">
        <f>concat("proppergate_",C107)</f>
        <v>proppergate_he</v>
      </c>
      <c r="B107" s="8"/>
      <c r="C107" s="8" t="str">
        <f t="shared" si="14"/>
        <v>he</v>
      </c>
      <c r="D107" s="8" t="s">
        <v>51</v>
      </c>
      <c r="E107" s="8"/>
      <c r="F107" s="8"/>
      <c r="G107" s="8"/>
      <c r="H107" s="8" t="s">
        <v>57</v>
      </c>
      <c r="I107" s="8" t="str">
        <f>concat("proppergate_delta_", C107)</f>
        <v>proppergate_delta_he</v>
      </c>
      <c r="M107" s="8" t="s">
        <v>57</v>
      </c>
      <c r="N107" s="8" t="str">
        <f>concat("rawattribute_", C107)</f>
        <v>rawattribute_he</v>
      </c>
      <c r="Q107" s="8" t="s">
        <v>146</v>
      </c>
      <c r="R107" s="8" t="s">
        <v>344</v>
      </c>
      <c r="T107" s="8"/>
      <c r="X107" s="8"/>
      <c r="AA107" s="8"/>
      <c r="AE107" s="8"/>
      <c r="AH107" s="8"/>
      <c r="AL107" s="8"/>
      <c r="AP107" s="8"/>
      <c r="AS107" s="8"/>
      <c r="AV107" s="8"/>
      <c r="A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M108" s="8"/>
      <c r="N108" s="8"/>
      <c r="Q108" s="8"/>
      <c r="R108" s="8"/>
      <c r="T108" s="8"/>
      <c r="X108" s="8"/>
      <c r="AA108" s="8"/>
      <c r="AE108" s="8"/>
      <c r="AH108" s="8"/>
      <c r="AL108" s="8"/>
      <c r="AP108" s="8"/>
      <c r="AS108" s="8"/>
      <c r="AV108" s="8"/>
      <c r="AY108" s="8"/>
    </row>
    <row r="109">
      <c r="A109" s="8" t="str">
        <f>CONCAT("rawattribute_", C109)</f>
        <v>rawattribute_br</v>
      </c>
      <c r="B109" s="8" t="s">
        <v>657</v>
      </c>
      <c r="C109" s="8" t="s">
        <v>658</v>
      </c>
      <c r="D109" s="8" t="s">
        <v>51</v>
      </c>
      <c r="E109" s="8"/>
      <c r="F109" s="8"/>
      <c r="G109" s="8"/>
      <c r="H109" s="8" t="s">
        <v>57</v>
      </c>
      <c r="I109" s="8" t="s">
        <v>516</v>
      </c>
      <c r="M109" s="8" t="s">
        <v>57</v>
      </c>
      <c r="N109" s="8" t="s">
        <v>521</v>
      </c>
      <c r="Q109" s="8" t="s">
        <v>146</v>
      </c>
      <c r="R109" s="8" t="s">
        <v>344</v>
      </c>
      <c r="T109" s="8"/>
      <c r="X109" s="8"/>
      <c r="AA109" s="8"/>
      <c r="AE109" s="8"/>
      <c r="AH109" s="8"/>
      <c r="AL109" s="8"/>
      <c r="AP109" s="8"/>
      <c r="AS109" s="8"/>
      <c r="AV109" s="8"/>
      <c r="AY109" s="8"/>
    </row>
    <row r="110">
      <c r="A110" s="8" t="str">
        <f>CONCAT("attribute_enchantments_", C110)</f>
        <v>attribute_enchantments_br</v>
      </c>
      <c r="B110" s="8"/>
      <c r="C110" s="8" t="str">
        <f t="shared" ref="C110:C115" si="15">C109</f>
        <v>br</v>
      </c>
      <c r="D110" s="8" t="s">
        <v>96</v>
      </c>
      <c r="E110" s="8"/>
      <c r="F110" s="8"/>
      <c r="G110" s="8"/>
      <c r="H110" s="8" t="s">
        <v>337</v>
      </c>
      <c r="I110" s="8" t="str">
        <f>concat("attribute_", C110)</f>
        <v>attribute_br</v>
      </c>
      <c r="M110" s="8" t="s">
        <v>337</v>
      </c>
      <c r="N110" s="8" t="str">
        <f>concat("proppergate_", C110)</f>
        <v>proppergate_br</v>
      </c>
      <c r="Q110" s="8" t="s">
        <v>137</v>
      </c>
      <c r="T110" s="8" t="s">
        <v>57</v>
      </c>
      <c r="U110" s="14" t="s">
        <v>387</v>
      </c>
      <c r="X110" s="8" t="s">
        <v>337</v>
      </c>
      <c r="Y110" s="8" t="s">
        <v>452</v>
      </c>
      <c r="AA110" s="8" t="s">
        <v>147</v>
      </c>
      <c r="AB110" s="8" t="s">
        <v>462</v>
      </c>
      <c r="AC110" s="8"/>
      <c r="AD110" s="8"/>
      <c r="AE110" s="8"/>
      <c r="AH110" s="8"/>
      <c r="AL110" s="8"/>
      <c r="AN110" s="8"/>
      <c r="AO110" s="8"/>
      <c r="AP110" s="8"/>
      <c r="AS110" s="8"/>
      <c r="AT110" s="8"/>
      <c r="AV110" s="8"/>
      <c r="AY110" s="8"/>
    </row>
    <row r="111">
      <c r="A111" s="8" t="str">
        <f>CONCAT("attribute_delta_", C111)</f>
        <v>attribute_delta_br</v>
      </c>
      <c r="B111" s="8"/>
      <c r="C111" s="8" t="str">
        <f t="shared" si="15"/>
        <v>br</v>
      </c>
      <c r="D111" s="8" t="s">
        <v>51</v>
      </c>
      <c r="E111" s="8"/>
      <c r="F111" s="8"/>
      <c r="G111" s="8"/>
      <c r="H111" s="8" t="s">
        <v>57</v>
      </c>
      <c r="I111" s="8" t="str">
        <f>concat("attribute_enchantments_", C111)</f>
        <v>attribute_enchantments_br</v>
      </c>
      <c r="M111" s="8" t="s">
        <v>145</v>
      </c>
      <c r="N111" s="8" t="s">
        <v>466</v>
      </c>
      <c r="Q111" s="8" t="s">
        <v>337</v>
      </c>
      <c r="R111" s="8" t="s">
        <v>426</v>
      </c>
      <c r="T111" s="8" t="s">
        <v>73</v>
      </c>
      <c r="X111" s="8" t="s">
        <v>337</v>
      </c>
      <c r="Z111" s="8">
        <v>0.0</v>
      </c>
      <c r="AA111" s="8" t="s">
        <v>117</v>
      </c>
      <c r="AB111" s="8"/>
      <c r="AC111" s="8"/>
      <c r="AD111" s="8"/>
      <c r="AE111" s="8"/>
      <c r="AF111" s="8"/>
      <c r="AH111" s="8"/>
      <c r="AI111" s="8"/>
      <c r="AL111" s="8"/>
      <c r="AP111" s="8"/>
      <c r="AS111" s="8"/>
      <c r="AV111" s="8"/>
      <c r="AY111" s="8"/>
    </row>
    <row r="112">
      <c r="A112" s="8" t="str">
        <f>CONCAT("attribute_", C112)</f>
        <v>attribute_br</v>
      </c>
      <c r="B112" s="8"/>
      <c r="C112" s="8" t="str">
        <f t="shared" si="15"/>
        <v>br</v>
      </c>
      <c r="D112" s="8" t="s">
        <v>51</v>
      </c>
      <c r="E112" s="8"/>
      <c r="F112" s="8"/>
      <c r="G112" s="8"/>
      <c r="H112" s="8" t="s">
        <v>57</v>
      </c>
      <c r="I112" s="8" t="str">
        <f>concat("attribute_delta_", C112)</f>
        <v>attribute_delta_br</v>
      </c>
      <c r="M112" s="8" t="s">
        <v>57</v>
      </c>
      <c r="N112" s="8" t="str">
        <f>concat("rawattribute_", C112)</f>
        <v>rawattribute_br</v>
      </c>
      <c r="Q112" s="8" t="s">
        <v>146</v>
      </c>
      <c r="R112" s="8" t="s">
        <v>344</v>
      </c>
      <c r="T112" s="8"/>
      <c r="X112" s="8"/>
      <c r="AA112" s="8"/>
      <c r="AE112" s="8"/>
      <c r="AH112" s="8"/>
      <c r="AL112" s="8"/>
      <c r="AP112" s="8"/>
      <c r="AS112" s="8"/>
      <c r="AV112" s="8"/>
      <c r="AY112" s="8"/>
    </row>
    <row r="113">
      <c r="A113" s="8" t="str">
        <f>concat("proppergate_enchantments_", C113)</f>
        <v>proppergate_enchantments_br</v>
      </c>
      <c r="B113" s="8"/>
      <c r="C113" s="8" t="str">
        <f t="shared" si="15"/>
        <v>br</v>
      </c>
      <c r="D113" s="8" t="s">
        <v>96</v>
      </c>
      <c r="E113" s="8"/>
      <c r="F113" s="8"/>
      <c r="G113" s="8"/>
      <c r="H113" s="8" t="s">
        <v>337</v>
      </c>
      <c r="I113" s="8" t="str">
        <f>concat("proppergate_", C113)</f>
        <v>proppergate_br</v>
      </c>
      <c r="M113" s="8" t="s">
        <v>137</v>
      </c>
      <c r="Q113" s="8" t="s">
        <v>57</v>
      </c>
      <c r="R113" s="14" t="s">
        <v>387</v>
      </c>
      <c r="T113" s="8" t="s">
        <v>337</v>
      </c>
      <c r="U113" s="8" t="s">
        <v>452</v>
      </c>
      <c r="X113" s="8" t="s">
        <v>147</v>
      </c>
      <c r="Y113" s="8" t="s">
        <v>462</v>
      </c>
      <c r="AA113" s="8"/>
      <c r="AE113" s="8"/>
      <c r="AH113" s="8"/>
      <c r="AL113" s="8"/>
      <c r="AP113" s="8"/>
      <c r="AS113" s="8"/>
      <c r="AV113" s="8"/>
      <c r="AY113" s="8"/>
    </row>
    <row r="114">
      <c r="A114" s="8" t="str">
        <f>concat("proppergate_delta_", C114)</f>
        <v>proppergate_delta_br</v>
      </c>
      <c r="B114" s="8"/>
      <c r="C114" s="8" t="str">
        <f t="shared" si="15"/>
        <v>br</v>
      </c>
      <c r="D114" s="8" t="s">
        <v>51</v>
      </c>
      <c r="E114" s="8"/>
      <c r="F114" s="8"/>
      <c r="G114" s="8"/>
      <c r="H114" s="8" t="s">
        <v>57</v>
      </c>
      <c r="I114" s="8" t="str">
        <f>concat("proppergate_enchantments_",C114)</f>
        <v>proppergate_enchantments_br</v>
      </c>
      <c r="M114" s="8" t="s">
        <v>145</v>
      </c>
      <c r="N114" s="8" t="s">
        <v>466</v>
      </c>
      <c r="Q114" s="8" t="s">
        <v>337</v>
      </c>
      <c r="R114" s="8" t="s">
        <v>426</v>
      </c>
      <c r="T114" s="8" t="s">
        <v>73</v>
      </c>
      <c r="X114" s="8" t="s">
        <v>337</v>
      </c>
      <c r="Z114" s="8">
        <v>0.0</v>
      </c>
      <c r="AA114" s="8" t="s">
        <v>117</v>
      </c>
      <c r="AB114" s="8"/>
      <c r="AC114" s="8"/>
      <c r="AD114" s="8"/>
      <c r="AE114" s="8"/>
      <c r="AF114" s="8"/>
      <c r="AH114" s="8"/>
      <c r="AI114" s="8"/>
      <c r="AL114" s="8"/>
      <c r="AP114" s="8"/>
      <c r="AS114" s="8"/>
      <c r="AV114" s="8"/>
      <c r="AY114" s="8"/>
    </row>
    <row r="115">
      <c r="A115" s="8" t="str">
        <f>concat("proppergate_",C115)</f>
        <v>proppergate_br</v>
      </c>
      <c r="B115" s="8"/>
      <c r="C115" s="8" t="str">
        <f t="shared" si="15"/>
        <v>br</v>
      </c>
      <c r="D115" s="8" t="s">
        <v>51</v>
      </c>
      <c r="E115" s="8"/>
      <c r="F115" s="8"/>
      <c r="G115" s="8"/>
      <c r="H115" s="8" t="s">
        <v>57</v>
      </c>
      <c r="I115" s="8" t="str">
        <f>concat("proppergate_delta_", C115)</f>
        <v>proppergate_delta_br</v>
      </c>
      <c r="M115" s="8" t="s">
        <v>57</v>
      </c>
      <c r="N115" s="8" t="str">
        <f>concat("rawattribute_", C115)</f>
        <v>rawattribute_br</v>
      </c>
      <c r="Q115" s="8" t="s">
        <v>146</v>
      </c>
      <c r="R115" s="8" t="s">
        <v>344</v>
      </c>
      <c r="T115" s="8"/>
      <c r="X115" s="8"/>
      <c r="AA115" s="8"/>
      <c r="AE115" s="8"/>
      <c r="AH115" s="8"/>
      <c r="AL115" s="8"/>
      <c r="AP115" s="8"/>
      <c r="AS115" s="8"/>
      <c r="AV115" s="8"/>
      <c r="A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M116" s="8"/>
      <c r="Q116" s="8"/>
      <c r="T116" s="8"/>
      <c r="X116" s="8"/>
      <c r="AA116" s="8"/>
      <c r="AE116" s="8"/>
      <c r="AH116" s="8"/>
      <c r="AL116" s="8"/>
      <c r="AP116" s="8"/>
      <c r="AS116" s="8"/>
      <c r="AV116" s="8"/>
      <c r="AY116" s="8"/>
    </row>
    <row r="117">
      <c r="A117" s="8" t="str">
        <f>CONCAT("rawattribute_", C117)</f>
        <v>rawattribute_ch</v>
      </c>
      <c r="B117" s="8" t="s">
        <v>676</v>
      </c>
      <c r="C117" s="8" t="s">
        <v>677</v>
      </c>
      <c r="D117" s="8" t="s">
        <v>51</v>
      </c>
      <c r="E117" s="8"/>
      <c r="F117" s="8"/>
      <c r="G117" s="8"/>
      <c r="H117" s="8" t="s">
        <v>57</v>
      </c>
      <c r="I117" s="8" t="s">
        <v>549</v>
      </c>
      <c r="M117" s="8" t="s">
        <v>57</v>
      </c>
      <c r="N117" s="8" t="s">
        <v>543</v>
      </c>
      <c r="Q117" s="8" t="s">
        <v>146</v>
      </c>
      <c r="R117" s="8" t="s">
        <v>344</v>
      </c>
      <c r="T117" s="8"/>
      <c r="X117" s="8"/>
      <c r="AA117" s="8"/>
      <c r="AE117" s="8"/>
      <c r="AH117" s="8"/>
      <c r="AL117" s="8"/>
      <c r="AP117" s="8"/>
      <c r="AS117" s="8"/>
      <c r="AV117" s="8"/>
      <c r="AY117" s="8"/>
    </row>
    <row r="118">
      <c r="A118" s="8" t="str">
        <f>CONCAT("attribute_enchantments_", C118)</f>
        <v>attribute_enchantments_ch</v>
      </c>
      <c r="B118" s="8"/>
      <c r="C118" s="8" t="str">
        <f t="shared" ref="C118:C123" si="16">C117</f>
        <v>ch</v>
      </c>
      <c r="D118" s="8" t="s">
        <v>96</v>
      </c>
      <c r="E118" s="8"/>
      <c r="F118" s="8"/>
      <c r="G118" s="8"/>
      <c r="H118" s="8" t="s">
        <v>337</v>
      </c>
      <c r="I118" s="8" t="str">
        <f>concat("attribute_", C118)</f>
        <v>attribute_ch</v>
      </c>
      <c r="M118" s="8" t="s">
        <v>337</v>
      </c>
      <c r="N118" s="8" t="str">
        <f>concat("proppergate_", C118)</f>
        <v>proppergate_ch</v>
      </c>
      <c r="Q118" s="8" t="s">
        <v>137</v>
      </c>
      <c r="T118" s="8" t="s">
        <v>57</v>
      </c>
      <c r="U118" s="14" t="s">
        <v>387</v>
      </c>
      <c r="X118" s="8" t="s">
        <v>337</v>
      </c>
      <c r="Y118" s="8" t="s">
        <v>452</v>
      </c>
      <c r="AA118" s="8" t="s">
        <v>147</v>
      </c>
      <c r="AB118" s="8" t="s">
        <v>462</v>
      </c>
      <c r="AC118" s="8"/>
      <c r="AD118" s="8"/>
      <c r="AE118" s="8"/>
      <c r="AH118" s="8"/>
      <c r="AL118" s="8"/>
      <c r="AN118" s="8"/>
      <c r="AO118" s="8"/>
      <c r="AP118" s="8"/>
      <c r="AS118" s="8"/>
      <c r="AT118" s="8"/>
      <c r="AV118" s="8"/>
      <c r="AY118" s="8"/>
    </row>
    <row r="119">
      <c r="A119" s="8" t="str">
        <f>CONCAT("attribute_delta_", C119)</f>
        <v>attribute_delta_ch</v>
      </c>
      <c r="B119" s="8"/>
      <c r="C119" s="8" t="str">
        <f t="shared" si="16"/>
        <v>ch</v>
      </c>
      <c r="D119" s="8" t="s">
        <v>51</v>
      </c>
      <c r="E119" s="8"/>
      <c r="F119" s="8"/>
      <c r="G119" s="8"/>
      <c r="H119" s="8" t="s">
        <v>57</v>
      </c>
      <c r="I119" s="8" t="str">
        <f>concat("attribute_enchantments_", C119)</f>
        <v>attribute_enchantments_ch</v>
      </c>
      <c r="M119" s="8" t="s">
        <v>145</v>
      </c>
      <c r="N119" s="8" t="s">
        <v>466</v>
      </c>
      <c r="Q119" s="8" t="s">
        <v>337</v>
      </c>
      <c r="R119" s="8" t="s">
        <v>426</v>
      </c>
      <c r="T119" s="8" t="s">
        <v>73</v>
      </c>
      <c r="X119" s="8" t="s">
        <v>337</v>
      </c>
      <c r="Z119" s="8">
        <v>0.0</v>
      </c>
      <c r="AA119" s="8" t="s">
        <v>117</v>
      </c>
      <c r="AB119" s="8"/>
      <c r="AC119" s="8"/>
      <c r="AD119" s="8"/>
      <c r="AE119" s="8"/>
      <c r="AF119" s="8"/>
      <c r="AH119" s="8"/>
      <c r="AI119" s="8"/>
      <c r="AL119" s="8"/>
      <c r="AP119" s="8"/>
      <c r="AS119" s="8"/>
      <c r="AV119" s="8"/>
      <c r="AY119" s="8"/>
    </row>
    <row r="120">
      <c r="A120" s="8" t="str">
        <f>CONCAT("attribute_", C120)</f>
        <v>attribute_ch</v>
      </c>
      <c r="B120" s="8"/>
      <c r="C120" s="8" t="str">
        <f t="shared" si="16"/>
        <v>ch</v>
      </c>
      <c r="D120" s="8" t="s">
        <v>51</v>
      </c>
      <c r="E120" s="8"/>
      <c r="F120" s="8"/>
      <c r="G120" s="8"/>
      <c r="H120" s="8" t="s">
        <v>57</v>
      </c>
      <c r="I120" s="8" t="str">
        <f>concat("attribute_delta_", C120)</f>
        <v>attribute_delta_ch</v>
      </c>
      <c r="M120" s="8" t="s">
        <v>57</v>
      </c>
      <c r="N120" s="8" t="str">
        <f>concat("rawattribute_", C120)</f>
        <v>rawattribute_ch</v>
      </c>
      <c r="Q120" s="8" t="s">
        <v>146</v>
      </c>
      <c r="R120" s="8" t="s">
        <v>344</v>
      </c>
      <c r="T120" s="8"/>
      <c r="X120" s="8"/>
      <c r="AA120" s="8"/>
      <c r="AE120" s="8"/>
      <c r="AH120" s="8"/>
      <c r="AL120" s="8"/>
      <c r="AP120" s="8"/>
      <c r="AS120" s="8"/>
      <c r="AV120" s="8"/>
      <c r="AY120" s="8"/>
    </row>
    <row r="121">
      <c r="A121" s="8" t="str">
        <f>concat("proppergate_enchantments_", C121)</f>
        <v>proppergate_enchantments_ch</v>
      </c>
      <c r="B121" s="8"/>
      <c r="C121" s="8" t="str">
        <f t="shared" si="16"/>
        <v>ch</v>
      </c>
      <c r="D121" s="8" t="s">
        <v>96</v>
      </c>
      <c r="E121" s="8"/>
      <c r="F121" s="8"/>
      <c r="G121" s="8"/>
      <c r="H121" s="8" t="s">
        <v>337</v>
      </c>
      <c r="I121" s="8" t="str">
        <f>concat("proppergate_", C121)</f>
        <v>proppergate_ch</v>
      </c>
      <c r="M121" s="8" t="s">
        <v>137</v>
      </c>
      <c r="Q121" s="8" t="s">
        <v>57</v>
      </c>
      <c r="R121" s="14" t="s">
        <v>387</v>
      </c>
      <c r="T121" s="8" t="s">
        <v>337</v>
      </c>
      <c r="U121" s="8" t="s">
        <v>452</v>
      </c>
      <c r="X121" s="8" t="s">
        <v>147</v>
      </c>
      <c r="Y121" s="8" t="s">
        <v>462</v>
      </c>
      <c r="AA121" s="8"/>
      <c r="AE121" s="8"/>
      <c r="AH121" s="8"/>
      <c r="AL121" s="8"/>
      <c r="AP121" s="8"/>
      <c r="AS121" s="8"/>
      <c r="AV121" s="8"/>
      <c r="AY121" s="8"/>
    </row>
    <row r="122">
      <c r="A122" s="8" t="str">
        <f>concat("proppergate_delta_", C122)</f>
        <v>proppergate_delta_ch</v>
      </c>
      <c r="B122" s="8"/>
      <c r="C122" s="8" t="str">
        <f t="shared" si="16"/>
        <v>ch</v>
      </c>
      <c r="D122" s="8" t="s">
        <v>51</v>
      </c>
      <c r="E122" s="8"/>
      <c r="F122" s="8"/>
      <c r="G122" s="8"/>
      <c r="H122" s="8" t="s">
        <v>57</v>
      </c>
      <c r="I122" s="8" t="str">
        <f>concat("proppergate_enchantments_",C122)</f>
        <v>proppergate_enchantments_ch</v>
      </c>
      <c r="M122" s="8" t="s">
        <v>145</v>
      </c>
      <c r="N122" s="8" t="s">
        <v>466</v>
      </c>
      <c r="Q122" s="8" t="s">
        <v>337</v>
      </c>
      <c r="R122" s="8" t="s">
        <v>426</v>
      </c>
      <c r="T122" s="8" t="s">
        <v>73</v>
      </c>
      <c r="X122" s="8" t="s">
        <v>337</v>
      </c>
      <c r="Z122" s="8">
        <v>0.0</v>
      </c>
      <c r="AA122" s="8" t="s">
        <v>117</v>
      </c>
      <c r="AB122" s="8"/>
      <c r="AC122" s="8"/>
      <c r="AD122" s="8"/>
      <c r="AE122" s="8"/>
      <c r="AF122" s="8"/>
      <c r="AH122" s="8"/>
      <c r="AI122" s="8"/>
      <c r="AL122" s="8"/>
      <c r="AP122" s="8"/>
      <c r="AS122" s="8"/>
      <c r="AV122" s="8"/>
      <c r="AY122" s="8"/>
    </row>
    <row r="123">
      <c r="A123" s="8" t="str">
        <f>concat("proppergate_",C123)</f>
        <v>proppergate_ch</v>
      </c>
      <c r="B123" s="8"/>
      <c r="C123" s="8" t="str">
        <f t="shared" si="16"/>
        <v>ch</v>
      </c>
      <c r="D123" s="8" t="s">
        <v>51</v>
      </c>
      <c r="E123" s="8"/>
      <c r="F123" s="8"/>
      <c r="G123" s="8"/>
      <c r="H123" s="8" t="s">
        <v>57</v>
      </c>
      <c r="I123" s="8" t="str">
        <f>concat("proppergate_delta_", C123)</f>
        <v>proppergate_delta_ch</v>
      </c>
      <c r="M123" s="8" t="s">
        <v>57</v>
      </c>
      <c r="N123" s="8" t="str">
        <f>concat("rawattribute_", C123)</f>
        <v>rawattribute_ch</v>
      </c>
      <c r="Q123" s="8" t="s">
        <v>146</v>
      </c>
      <c r="R123" s="8" t="s">
        <v>344</v>
      </c>
      <c r="T123" s="8"/>
      <c r="X123" s="8"/>
      <c r="AA123" s="8"/>
      <c r="AE123" s="8"/>
      <c r="AH123" s="8"/>
      <c r="AL123" s="8"/>
      <c r="AP123" s="8"/>
      <c r="AS123" s="8"/>
      <c r="AV123" s="8"/>
      <c r="AY123" s="8"/>
    </row>
    <row r="124">
      <c r="A124" s="8"/>
      <c r="D124" s="8"/>
      <c r="E124" s="8"/>
      <c r="F124" s="8"/>
      <c r="G124" s="8"/>
      <c r="H124" s="8"/>
      <c r="I124" s="8"/>
      <c r="M124" s="8"/>
      <c r="N124" s="8"/>
      <c r="Q124" s="8"/>
      <c r="R124" s="8"/>
      <c r="T124" s="8"/>
      <c r="X124" s="8"/>
      <c r="AA124" s="8"/>
      <c r="AE124" s="8"/>
      <c r="AH124" s="8"/>
      <c r="AL124" s="8"/>
      <c r="AP124" s="8"/>
      <c r="AS124" s="8"/>
      <c r="AV124" s="8"/>
      <c r="AY124" s="8"/>
    </row>
    <row r="125">
      <c r="A125" s="8" t="str">
        <f>CONCAT("rawattribute_", C125)</f>
        <v>rawattribute_in</v>
      </c>
      <c r="B125" s="8" t="s">
        <v>702</v>
      </c>
      <c r="C125" s="8" t="s">
        <v>703</v>
      </c>
      <c r="D125" s="8" t="s">
        <v>51</v>
      </c>
      <c r="E125" s="8"/>
      <c r="F125" s="8"/>
      <c r="G125" s="8"/>
      <c r="H125" s="8" t="s">
        <v>57</v>
      </c>
      <c r="I125" s="8" t="s">
        <v>538</v>
      </c>
      <c r="M125" s="8" t="s">
        <v>57</v>
      </c>
      <c r="N125" s="8" t="s">
        <v>543</v>
      </c>
      <c r="Q125" s="8" t="s">
        <v>146</v>
      </c>
      <c r="R125" s="8" t="s">
        <v>344</v>
      </c>
      <c r="T125" s="8"/>
      <c r="X125" s="8"/>
      <c r="AA125" s="8"/>
      <c r="AE125" s="8"/>
      <c r="AH125" s="8"/>
      <c r="AL125" s="8"/>
      <c r="AP125" s="8"/>
      <c r="AS125" s="8"/>
      <c r="AV125" s="8"/>
      <c r="AY125" s="8"/>
    </row>
    <row r="126">
      <c r="A126" s="8" t="str">
        <f>CONCAT("attribute_enchantments_", C126)</f>
        <v>attribute_enchantments_in</v>
      </c>
      <c r="B126" s="8"/>
      <c r="C126" s="8" t="str">
        <f t="shared" ref="C126:C131" si="17">C125</f>
        <v>in</v>
      </c>
      <c r="D126" s="8" t="s">
        <v>96</v>
      </c>
      <c r="E126" s="8"/>
      <c r="F126" s="8"/>
      <c r="G126" s="8"/>
      <c r="H126" s="8" t="s">
        <v>337</v>
      </c>
      <c r="I126" s="8" t="str">
        <f>concat("attribute_", C126)</f>
        <v>attribute_in</v>
      </c>
      <c r="M126" s="8" t="s">
        <v>337</v>
      </c>
      <c r="N126" s="8" t="str">
        <f>concat("proppergate_", C126)</f>
        <v>proppergate_in</v>
      </c>
      <c r="Q126" s="8" t="s">
        <v>137</v>
      </c>
      <c r="T126" s="8" t="s">
        <v>57</v>
      </c>
      <c r="U126" s="14" t="s">
        <v>387</v>
      </c>
      <c r="X126" s="8" t="s">
        <v>337</v>
      </c>
      <c r="Y126" s="8" t="s">
        <v>452</v>
      </c>
      <c r="AA126" s="8" t="s">
        <v>147</v>
      </c>
      <c r="AB126" s="8" t="s">
        <v>462</v>
      </c>
      <c r="AC126" s="8"/>
      <c r="AD126" s="8"/>
      <c r="AE126" s="8"/>
      <c r="AH126" s="8"/>
      <c r="AL126" s="8"/>
      <c r="AN126" s="8"/>
      <c r="AO126" s="8"/>
      <c r="AP126" s="8"/>
      <c r="AS126" s="8"/>
      <c r="AT126" s="8"/>
      <c r="AV126" s="8"/>
      <c r="AY126" s="8"/>
    </row>
    <row r="127">
      <c r="A127" s="8" t="str">
        <f>CONCAT("attribute_delta_", C127)</f>
        <v>attribute_delta_in</v>
      </c>
      <c r="B127" s="8"/>
      <c r="C127" s="8" t="str">
        <f t="shared" si="17"/>
        <v>in</v>
      </c>
      <c r="D127" s="8" t="s">
        <v>51</v>
      </c>
      <c r="E127" s="8"/>
      <c r="F127" s="8"/>
      <c r="G127" s="8"/>
      <c r="H127" s="8" t="s">
        <v>57</v>
      </c>
      <c r="I127" s="8" t="str">
        <f>concat("attribute_enchantments_", C127)</f>
        <v>attribute_enchantments_in</v>
      </c>
      <c r="M127" s="8" t="s">
        <v>145</v>
      </c>
      <c r="N127" s="8" t="s">
        <v>466</v>
      </c>
      <c r="Q127" s="8" t="s">
        <v>337</v>
      </c>
      <c r="R127" s="8" t="s">
        <v>426</v>
      </c>
      <c r="T127" s="8" t="s">
        <v>73</v>
      </c>
      <c r="X127" s="8" t="s">
        <v>337</v>
      </c>
      <c r="Z127" s="8">
        <v>0.0</v>
      </c>
      <c r="AA127" s="8" t="s">
        <v>117</v>
      </c>
      <c r="AB127" s="8"/>
      <c r="AC127" s="8"/>
      <c r="AD127" s="8"/>
      <c r="AE127" s="8"/>
      <c r="AF127" s="8"/>
      <c r="AH127" s="8"/>
      <c r="AI127" s="8"/>
      <c r="AL127" s="8"/>
      <c r="AP127" s="8"/>
      <c r="AS127" s="8"/>
      <c r="AV127" s="8"/>
      <c r="AY127" s="8"/>
    </row>
    <row r="128">
      <c r="A128" s="8" t="str">
        <f>CONCAT("attribute_", C128)</f>
        <v>attribute_in</v>
      </c>
      <c r="B128" s="8"/>
      <c r="C128" s="8" t="str">
        <f t="shared" si="17"/>
        <v>in</v>
      </c>
      <c r="D128" s="8" t="s">
        <v>51</v>
      </c>
      <c r="E128" s="8"/>
      <c r="F128" s="8"/>
      <c r="G128" s="8"/>
      <c r="H128" s="8" t="s">
        <v>57</v>
      </c>
      <c r="I128" s="8" t="str">
        <f>concat("attribute_delta_", C128)</f>
        <v>attribute_delta_in</v>
      </c>
      <c r="M128" s="8" t="s">
        <v>57</v>
      </c>
      <c r="N128" s="8" t="str">
        <f>concat("rawattribute_", C128)</f>
        <v>rawattribute_in</v>
      </c>
      <c r="Q128" s="8" t="s">
        <v>146</v>
      </c>
      <c r="R128" s="8" t="s">
        <v>344</v>
      </c>
      <c r="T128" s="8"/>
      <c r="X128" s="8"/>
      <c r="AA128" s="8"/>
      <c r="AE128" s="8"/>
      <c r="AH128" s="8"/>
      <c r="AL128" s="8"/>
      <c r="AP128" s="8"/>
      <c r="AS128" s="8"/>
      <c r="AV128" s="8"/>
      <c r="AY128" s="8"/>
    </row>
    <row r="129">
      <c r="A129" s="8" t="str">
        <f>concat("proppergate_enchantments_", C129)</f>
        <v>proppergate_enchantments_in</v>
      </c>
      <c r="B129" s="8"/>
      <c r="C129" s="8" t="str">
        <f t="shared" si="17"/>
        <v>in</v>
      </c>
      <c r="D129" s="8" t="s">
        <v>96</v>
      </c>
      <c r="E129" s="8"/>
      <c r="F129" s="8"/>
      <c r="G129" s="8"/>
      <c r="H129" s="8" t="s">
        <v>337</v>
      </c>
      <c r="I129" s="8" t="str">
        <f>concat("proppergate_", C129)</f>
        <v>proppergate_in</v>
      </c>
      <c r="M129" s="8" t="s">
        <v>137</v>
      </c>
      <c r="Q129" s="8" t="s">
        <v>57</v>
      </c>
      <c r="R129" s="14" t="s">
        <v>387</v>
      </c>
      <c r="T129" s="8" t="s">
        <v>337</v>
      </c>
      <c r="U129" s="8" t="s">
        <v>452</v>
      </c>
      <c r="X129" s="8" t="s">
        <v>147</v>
      </c>
      <c r="Y129" s="8" t="s">
        <v>462</v>
      </c>
      <c r="AA129" s="8"/>
      <c r="AE129" s="8"/>
      <c r="AH129" s="8"/>
      <c r="AL129" s="8"/>
      <c r="AP129" s="8"/>
      <c r="AS129" s="8"/>
      <c r="AV129" s="8"/>
      <c r="AY129" s="8"/>
    </row>
    <row r="130">
      <c r="A130" s="8" t="str">
        <f>concat("proppergate_delta_", C130)</f>
        <v>proppergate_delta_in</v>
      </c>
      <c r="B130" s="8"/>
      <c r="C130" s="8" t="str">
        <f t="shared" si="17"/>
        <v>in</v>
      </c>
      <c r="D130" s="8" t="s">
        <v>51</v>
      </c>
      <c r="E130" s="8"/>
      <c r="F130" s="8"/>
      <c r="G130" s="8"/>
      <c r="H130" s="8" t="s">
        <v>57</v>
      </c>
      <c r="I130" s="8" t="str">
        <f>concat("proppergate_enchantments_",C130)</f>
        <v>proppergate_enchantments_in</v>
      </c>
      <c r="M130" s="8" t="s">
        <v>145</v>
      </c>
      <c r="N130" s="8" t="s">
        <v>466</v>
      </c>
      <c r="Q130" s="8" t="s">
        <v>337</v>
      </c>
      <c r="R130" s="8" t="s">
        <v>426</v>
      </c>
      <c r="T130" s="8" t="s">
        <v>73</v>
      </c>
      <c r="X130" s="8" t="s">
        <v>337</v>
      </c>
      <c r="Z130" s="8">
        <v>0.0</v>
      </c>
      <c r="AA130" s="8" t="s">
        <v>117</v>
      </c>
      <c r="AB130" s="8"/>
      <c r="AC130" s="8"/>
      <c r="AD130" s="8"/>
      <c r="AE130" s="8"/>
      <c r="AF130" s="8"/>
      <c r="AH130" s="8"/>
      <c r="AI130" s="8"/>
      <c r="AL130" s="8"/>
      <c r="AP130" s="8"/>
      <c r="AS130" s="8"/>
      <c r="AV130" s="8"/>
      <c r="AY130" s="8"/>
    </row>
    <row r="131">
      <c r="A131" s="8" t="str">
        <f>concat("proppergate_",C131)</f>
        <v>proppergate_in</v>
      </c>
      <c r="B131" s="8"/>
      <c r="C131" s="8" t="str">
        <f t="shared" si="17"/>
        <v>in</v>
      </c>
      <c r="D131" s="8" t="s">
        <v>51</v>
      </c>
      <c r="E131" s="8"/>
      <c r="F131" s="8"/>
      <c r="G131" s="8"/>
      <c r="H131" s="8" t="s">
        <v>57</v>
      </c>
      <c r="I131" s="8" t="str">
        <f>concat("proppergate_delta_", C131)</f>
        <v>proppergate_delta_in</v>
      </c>
      <c r="M131" s="8" t="s">
        <v>57</v>
      </c>
      <c r="N131" s="8" t="str">
        <f>concat("rawattribute_", C131)</f>
        <v>rawattribute_in</v>
      </c>
      <c r="Q131" s="8" t="s">
        <v>146</v>
      </c>
      <c r="R131" s="8" t="s">
        <v>344</v>
      </c>
      <c r="T131" s="8"/>
      <c r="X131" s="8"/>
      <c r="AA131" s="8"/>
      <c r="AE131" s="8"/>
      <c r="AH131" s="8"/>
      <c r="AL131" s="8"/>
      <c r="AP131" s="8"/>
      <c r="AS131" s="8"/>
      <c r="AV131" s="8"/>
      <c r="AY131" s="8"/>
    </row>
    <row r="132">
      <c r="A132" s="8"/>
      <c r="B132" s="8"/>
      <c r="C132" s="8"/>
      <c r="D132" s="8"/>
      <c r="E132" s="8"/>
      <c r="F132" s="8"/>
      <c r="G132" s="8"/>
      <c r="H132" s="8"/>
      <c r="I132" s="23"/>
      <c r="M132" s="8"/>
      <c r="N132" s="8"/>
      <c r="Q132" s="8"/>
      <c r="R132" s="8"/>
      <c r="T132" s="8"/>
      <c r="X132" s="8"/>
      <c r="AA132" s="8"/>
      <c r="AE132" s="8"/>
      <c r="AH132" s="8"/>
      <c r="AL132" s="8"/>
      <c r="AP132" s="8"/>
      <c r="AS132" s="8"/>
      <c r="AV132" s="8"/>
      <c r="AY132" s="8"/>
    </row>
    <row r="133">
      <c r="A133" s="8" t="str">
        <f>CONCAT("rawattribute_", C133)</f>
        <v>rawattribute_sp</v>
      </c>
      <c r="B133" s="8" t="s">
        <v>721</v>
      </c>
      <c r="C133" s="8" t="s">
        <v>722</v>
      </c>
      <c r="D133" s="8" t="s">
        <v>51</v>
      </c>
      <c r="E133" s="23" t="s">
        <v>723</v>
      </c>
      <c r="F133" s="23"/>
      <c r="G133" s="8"/>
      <c r="H133" s="8" t="s">
        <v>57</v>
      </c>
      <c r="I133" s="8" t="s">
        <v>561</v>
      </c>
      <c r="M133" s="8" t="s">
        <v>57</v>
      </c>
      <c r="N133" s="8" t="s">
        <v>538</v>
      </c>
      <c r="Q133" s="8" t="s">
        <v>146</v>
      </c>
      <c r="R133" s="8" t="s">
        <v>344</v>
      </c>
      <c r="T133" s="8" t="s">
        <v>337</v>
      </c>
      <c r="V133" s="8"/>
      <c r="W133" s="8">
        <v>0.5</v>
      </c>
      <c r="X133" s="8" t="s">
        <v>146</v>
      </c>
      <c r="Y133" s="8" t="s">
        <v>715</v>
      </c>
      <c r="AA133" s="8" t="s">
        <v>337</v>
      </c>
      <c r="AC133" s="8"/>
      <c r="AD133" s="8">
        <v>4.0</v>
      </c>
      <c r="AE133" s="8" t="s">
        <v>146</v>
      </c>
      <c r="AF133" s="8" t="s">
        <v>344</v>
      </c>
      <c r="AH133" s="8"/>
      <c r="AI133" s="8"/>
      <c r="AL133" s="8"/>
      <c r="AP133" s="8"/>
      <c r="AS133" s="8"/>
      <c r="AV133" s="8"/>
      <c r="AY133" s="8"/>
    </row>
    <row r="134">
      <c r="A134" s="8" t="str">
        <f>CONCAT("attribute_enchantments_", C134)</f>
        <v>attribute_enchantments_sp</v>
      </c>
      <c r="B134" s="8"/>
      <c r="C134" s="8" t="str">
        <f t="shared" ref="C134:C136" si="18">C133</f>
        <v>sp</v>
      </c>
      <c r="D134" s="8" t="s">
        <v>96</v>
      </c>
      <c r="E134" s="8"/>
      <c r="F134" s="8"/>
      <c r="G134" s="8"/>
      <c r="H134" s="8" t="s">
        <v>337</v>
      </c>
      <c r="I134" s="8" t="str">
        <f>concat("attribute_", C134)</f>
        <v>attribute_sp</v>
      </c>
      <c r="M134" s="8" t="s">
        <v>337</v>
      </c>
      <c r="N134" s="8" t="str">
        <f>concat("proppergate_", C134)</f>
        <v>proppergate_sp</v>
      </c>
      <c r="Q134" s="8" t="s">
        <v>137</v>
      </c>
      <c r="T134" s="8" t="s">
        <v>57</v>
      </c>
      <c r="U134" s="14" t="s">
        <v>387</v>
      </c>
      <c r="X134" s="8" t="s">
        <v>337</v>
      </c>
      <c r="Y134" s="8" t="s">
        <v>452</v>
      </c>
      <c r="AA134" s="8" t="s">
        <v>147</v>
      </c>
      <c r="AB134" s="8" t="s">
        <v>462</v>
      </c>
      <c r="AC134" s="8"/>
      <c r="AD134" s="8"/>
      <c r="AE134" s="8"/>
      <c r="AH134" s="8"/>
      <c r="AL134" s="8"/>
      <c r="AN134" s="8"/>
      <c r="AO134" s="8"/>
      <c r="AP134" s="8"/>
      <c r="AS134" s="8"/>
      <c r="AT134" s="8"/>
      <c r="AV134" s="8"/>
      <c r="AY134" s="8"/>
    </row>
    <row r="135">
      <c r="A135" s="8" t="str">
        <f>CONCAT("attribute_delta_", C135)</f>
        <v>attribute_delta_sp</v>
      </c>
      <c r="B135" s="8"/>
      <c r="C135" s="8" t="str">
        <f t="shared" si="18"/>
        <v>sp</v>
      </c>
      <c r="D135" s="8" t="s">
        <v>51</v>
      </c>
      <c r="E135" s="23" t="s">
        <v>723</v>
      </c>
      <c r="F135" s="23"/>
      <c r="G135" s="8"/>
      <c r="H135" s="8" t="s">
        <v>57</v>
      </c>
      <c r="I135" s="8" t="str">
        <f>concat("attribute_enchantments_", C135)</f>
        <v>attribute_enchantments_sp</v>
      </c>
      <c r="M135" s="8" t="s">
        <v>145</v>
      </c>
      <c r="N135" s="8" t="s">
        <v>466</v>
      </c>
      <c r="Q135" s="8" t="s">
        <v>337</v>
      </c>
      <c r="R135" s="8" t="s">
        <v>426</v>
      </c>
      <c r="T135" s="8" t="s">
        <v>73</v>
      </c>
      <c r="X135" s="8" t="s">
        <v>337</v>
      </c>
      <c r="Z135" s="8">
        <v>0.0</v>
      </c>
      <c r="AA135" s="8" t="s">
        <v>117</v>
      </c>
      <c r="AB135" s="8"/>
      <c r="AC135" s="8"/>
      <c r="AD135" s="8"/>
      <c r="AE135" s="8"/>
      <c r="AF135" s="8"/>
      <c r="AH135" s="8"/>
      <c r="AI135" s="8"/>
      <c r="AL135" s="8"/>
      <c r="AP135" s="8"/>
      <c r="AS135" s="8"/>
      <c r="AV135" s="8"/>
      <c r="AY135" s="8"/>
    </row>
    <row r="136">
      <c r="A136" s="8" t="str">
        <f>CONCAT("attribute_", C136)</f>
        <v>attribute_sp</v>
      </c>
      <c r="B136" s="8"/>
      <c r="C136" s="8" t="str">
        <f t="shared" si="18"/>
        <v>sp</v>
      </c>
      <c r="D136" s="8" t="s">
        <v>51</v>
      </c>
      <c r="E136" s="23" t="s">
        <v>723</v>
      </c>
      <c r="F136" s="23"/>
      <c r="G136" s="8"/>
      <c r="H136" s="8" t="s">
        <v>57</v>
      </c>
      <c r="I136" s="8" t="str">
        <f>concat("attribute_delta_", C136)</f>
        <v>attribute_delta_sp</v>
      </c>
      <c r="M136" s="8" t="s">
        <v>57</v>
      </c>
      <c r="N136" s="8" t="str">
        <f>concat("rawattribute_", C136)</f>
        <v>rawattribute_sp</v>
      </c>
      <c r="Q136" s="8" t="s">
        <v>146</v>
      </c>
      <c r="R136" s="8" t="s">
        <v>344</v>
      </c>
      <c r="T136" s="8"/>
      <c r="X136" s="8"/>
      <c r="AA136" s="8"/>
      <c r="AE136" s="8"/>
      <c r="AH136" s="8"/>
      <c r="AL136" s="8"/>
      <c r="AP136" s="8"/>
      <c r="AS136" s="8"/>
      <c r="AV136" s="8"/>
      <c r="AY136" s="8"/>
    </row>
    <row r="137">
      <c r="A137" s="8"/>
      <c r="B137" s="8"/>
      <c r="C137" s="8"/>
      <c r="D137" s="8"/>
      <c r="E137" s="8"/>
      <c r="F137" s="8"/>
      <c r="G137" s="8"/>
      <c r="H137" s="8"/>
      <c r="I137" s="23"/>
      <c r="M137" s="8"/>
      <c r="N137" s="8"/>
      <c r="Q137" s="8"/>
      <c r="R137" s="8"/>
      <c r="T137" s="8"/>
      <c r="X137" s="8"/>
      <c r="AA137" s="8"/>
      <c r="AE137" s="8"/>
      <c r="AH137" s="8"/>
      <c r="AL137" s="8"/>
      <c r="AP137" s="8"/>
      <c r="AS137" s="8"/>
      <c r="AV137" s="8"/>
      <c r="AY137" s="8"/>
    </row>
    <row r="138">
      <c r="A138" s="8" t="str">
        <f>CONCAT("rawattribute_", C138)</f>
        <v>rawattribute_dt</v>
      </c>
      <c r="B138" s="8" t="s">
        <v>733</v>
      </c>
      <c r="C138" s="8" t="s">
        <v>734</v>
      </c>
      <c r="D138" s="8" t="s">
        <v>51</v>
      </c>
      <c r="E138" s="8"/>
      <c r="F138" s="8"/>
      <c r="G138" s="8"/>
      <c r="H138" s="8" t="s">
        <v>57</v>
      </c>
      <c r="I138" s="8" t="s">
        <v>574</v>
      </c>
      <c r="M138" s="8" t="s">
        <v>337</v>
      </c>
      <c r="N138" s="8"/>
      <c r="O138" s="8">
        <v>4.0</v>
      </c>
      <c r="P138" s="8"/>
      <c r="Q138" s="8" t="s">
        <v>146</v>
      </c>
      <c r="R138" s="8" t="s">
        <v>715</v>
      </c>
      <c r="T138" s="8" t="s">
        <v>337</v>
      </c>
      <c r="V138" s="8">
        <v>32.0</v>
      </c>
      <c r="W138" s="8"/>
      <c r="X138" s="8" t="s">
        <v>146</v>
      </c>
      <c r="Y138" s="8" t="s">
        <v>344</v>
      </c>
      <c r="AA138" s="8"/>
      <c r="AE138" s="8"/>
      <c r="AH138" s="8"/>
      <c r="AL138" s="8"/>
      <c r="AP138" s="8"/>
      <c r="AS138" s="8"/>
      <c r="AV138" s="8"/>
      <c r="AY138" s="8"/>
    </row>
    <row r="139">
      <c r="A139" s="8" t="str">
        <f>CONCAT("attribute_enchantments_", C139)</f>
        <v>attribute_enchantments_dt</v>
      </c>
      <c r="B139" s="8"/>
      <c r="C139" s="8" t="str">
        <f t="shared" ref="C139:C141" si="19">C138</f>
        <v>dt</v>
      </c>
      <c r="D139" s="8" t="s">
        <v>96</v>
      </c>
      <c r="E139" s="8"/>
      <c r="F139" s="8"/>
      <c r="G139" s="8"/>
      <c r="H139" s="8" t="s">
        <v>337</v>
      </c>
      <c r="I139" s="8" t="str">
        <f>concat("attribute_", C139)</f>
        <v>attribute_dt</v>
      </c>
      <c r="M139" s="8" t="s">
        <v>337</v>
      </c>
      <c r="N139" s="8" t="str">
        <f>concat("proppergate_", C139)</f>
        <v>proppergate_dt</v>
      </c>
      <c r="Q139" s="8" t="s">
        <v>137</v>
      </c>
      <c r="T139" s="8" t="s">
        <v>57</v>
      </c>
      <c r="U139" s="14" t="s">
        <v>387</v>
      </c>
      <c r="X139" s="8" t="s">
        <v>337</v>
      </c>
      <c r="Y139" s="8" t="s">
        <v>452</v>
      </c>
      <c r="AA139" s="8" t="s">
        <v>147</v>
      </c>
      <c r="AB139" s="8" t="s">
        <v>462</v>
      </c>
      <c r="AC139" s="8"/>
      <c r="AD139" s="8"/>
      <c r="AE139" s="8"/>
      <c r="AH139" s="8"/>
      <c r="AL139" s="8"/>
      <c r="AN139" s="8"/>
      <c r="AO139" s="8"/>
      <c r="AP139" s="8"/>
      <c r="AS139" s="8"/>
      <c r="AT139" s="8"/>
      <c r="AV139" s="8"/>
      <c r="AY139" s="8"/>
    </row>
    <row r="140">
      <c r="A140" s="8" t="str">
        <f>CONCAT("attribute_delta_", C140)</f>
        <v>attribute_delta_dt</v>
      </c>
      <c r="B140" s="8"/>
      <c r="C140" s="8" t="str">
        <f t="shared" si="19"/>
        <v>dt</v>
      </c>
      <c r="D140" s="8" t="s">
        <v>51</v>
      </c>
      <c r="E140" s="8"/>
      <c r="F140" s="8"/>
      <c r="G140" s="8"/>
      <c r="H140" s="8" t="s">
        <v>57</v>
      </c>
      <c r="I140" s="8" t="str">
        <f>concat("attribute_enchantments_", C140)</f>
        <v>attribute_enchantments_dt</v>
      </c>
      <c r="M140" s="8" t="s">
        <v>145</v>
      </c>
      <c r="N140" s="8" t="s">
        <v>466</v>
      </c>
      <c r="Q140" s="8" t="s">
        <v>337</v>
      </c>
      <c r="R140" s="8" t="s">
        <v>426</v>
      </c>
      <c r="T140" s="8" t="s">
        <v>73</v>
      </c>
      <c r="X140" s="8" t="s">
        <v>337</v>
      </c>
      <c r="Z140" s="8">
        <v>0.0</v>
      </c>
      <c r="AA140" s="8" t="s">
        <v>117</v>
      </c>
      <c r="AB140" s="8"/>
      <c r="AC140" s="8"/>
      <c r="AD140" s="8"/>
      <c r="AE140" s="8"/>
      <c r="AF140" s="8"/>
      <c r="AH140" s="8"/>
      <c r="AI140" s="8"/>
      <c r="AL140" s="8"/>
      <c r="AP140" s="8"/>
      <c r="AS140" s="8"/>
      <c r="AV140" s="8"/>
      <c r="AY140" s="8"/>
    </row>
    <row r="141">
      <c r="A141" s="8" t="str">
        <f>CONCAT("attribute_", C141)</f>
        <v>attribute_dt</v>
      </c>
      <c r="B141" s="8"/>
      <c r="C141" s="8" t="str">
        <f t="shared" si="19"/>
        <v>dt</v>
      </c>
      <c r="D141" s="8" t="s">
        <v>51</v>
      </c>
      <c r="E141" s="8"/>
      <c r="F141" s="8"/>
      <c r="G141" s="8"/>
      <c r="H141" s="8" t="s">
        <v>57</v>
      </c>
      <c r="I141" s="8" t="str">
        <f>concat("attribute_delta_", C141)</f>
        <v>attribute_delta_dt</v>
      </c>
      <c r="M141" s="8" t="s">
        <v>57</v>
      </c>
      <c r="N141" s="8" t="str">
        <f>concat("rawattribute_", C141)</f>
        <v>rawattribute_dt</v>
      </c>
      <c r="Q141" s="8" t="s">
        <v>146</v>
      </c>
      <c r="R141" s="8" t="s">
        <v>344</v>
      </c>
      <c r="T141" s="8"/>
      <c r="X141" s="8"/>
      <c r="AA141" s="8"/>
      <c r="AE141" s="8"/>
      <c r="AH141" s="8"/>
      <c r="AL141" s="8"/>
      <c r="AP141" s="8"/>
      <c r="AS141" s="8"/>
      <c r="AV141" s="8"/>
      <c r="AY141" s="8"/>
    </row>
    <row r="142">
      <c r="A142" s="8"/>
      <c r="B142" s="8"/>
      <c r="C142" s="8"/>
      <c r="D142" s="8"/>
      <c r="E142" s="8"/>
      <c r="F142" s="8"/>
      <c r="G142" s="8"/>
      <c r="H142" s="8"/>
      <c r="I142" s="23"/>
      <c r="M142" s="8"/>
      <c r="N142" s="8"/>
      <c r="Q142" s="8"/>
      <c r="R142" s="8"/>
      <c r="T142" s="8"/>
      <c r="X142" s="8"/>
      <c r="AA142" s="8"/>
      <c r="AE142" s="8"/>
      <c r="AH142" s="8"/>
      <c r="AL142" s="8"/>
      <c r="AP142" s="8"/>
      <c r="AS142" s="8"/>
      <c r="AV142" s="8"/>
      <c r="AY142" s="8"/>
    </row>
    <row r="143">
      <c r="A143" s="8" t="str">
        <f>CONCAT("rawattribute_", C143)</f>
        <v>rawattribute_dhr</v>
      </c>
      <c r="B143" s="8" t="s">
        <v>743</v>
      </c>
      <c r="C143" s="8" t="s">
        <v>744</v>
      </c>
      <c r="D143" s="8" t="s">
        <v>51</v>
      </c>
      <c r="E143" s="8"/>
      <c r="F143" s="8"/>
      <c r="G143" s="8"/>
      <c r="H143" s="8" t="s">
        <v>57</v>
      </c>
      <c r="I143" s="8" t="s">
        <v>521</v>
      </c>
      <c r="M143" s="8" t="s">
        <v>337</v>
      </c>
      <c r="O143" s="8">
        <v>10.0</v>
      </c>
      <c r="P143" s="8"/>
      <c r="Q143" s="8" t="s">
        <v>146</v>
      </c>
      <c r="R143" s="8" t="s">
        <v>344</v>
      </c>
      <c r="T143" s="8"/>
      <c r="X143" s="8"/>
      <c r="AA143" s="8"/>
      <c r="AE143" s="8"/>
      <c r="AH143" s="8"/>
      <c r="AL143" s="8"/>
      <c r="AP143" s="8"/>
      <c r="AS143" s="8"/>
      <c r="AV143" s="8"/>
      <c r="AY143" s="8"/>
    </row>
    <row r="144">
      <c r="A144" s="8" t="str">
        <f>CONCAT("attribute_enchantments_", C144)</f>
        <v>attribute_enchantments_dhr</v>
      </c>
      <c r="B144" s="8"/>
      <c r="C144" s="8" t="str">
        <f t="shared" ref="C144:C146" si="20">C143</f>
        <v>dhr</v>
      </c>
      <c r="D144" s="8" t="s">
        <v>96</v>
      </c>
      <c r="E144" s="8"/>
      <c r="F144" s="8"/>
      <c r="G144" s="8"/>
      <c r="H144" s="8" t="s">
        <v>337</v>
      </c>
      <c r="I144" s="8" t="str">
        <f>concat("attribute_", C144)</f>
        <v>attribute_dhr</v>
      </c>
      <c r="M144" s="8" t="s">
        <v>337</v>
      </c>
      <c r="N144" s="8" t="str">
        <f>concat("proppergate_", C144)</f>
        <v>proppergate_dhr</v>
      </c>
      <c r="Q144" s="8" t="s">
        <v>137</v>
      </c>
      <c r="T144" s="8" t="s">
        <v>57</v>
      </c>
      <c r="U144" s="14" t="s">
        <v>387</v>
      </c>
      <c r="X144" s="8" t="s">
        <v>337</v>
      </c>
      <c r="Y144" s="8" t="s">
        <v>452</v>
      </c>
      <c r="AA144" s="8" t="s">
        <v>147</v>
      </c>
      <c r="AB144" s="8" t="s">
        <v>462</v>
      </c>
      <c r="AC144" s="8"/>
      <c r="AD144" s="8"/>
      <c r="AE144" s="8"/>
      <c r="AH144" s="8"/>
      <c r="AL144" s="8"/>
      <c r="AN144" s="8"/>
      <c r="AO144" s="8"/>
      <c r="AP144" s="8"/>
      <c r="AS144" s="8"/>
      <c r="AT144" s="8"/>
      <c r="AV144" s="8"/>
      <c r="AY144" s="8"/>
    </row>
    <row r="145">
      <c r="A145" s="8" t="str">
        <f>CONCAT("attribute_delta_", C145)</f>
        <v>attribute_delta_dhr</v>
      </c>
      <c r="B145" s="8"/>
      <c r="C145" s="8" t="str">
        <f t="shared" si="20"/>
        <v>dhr</v>
      </c>
      <c r="D145" s="8" t="s">
        <v>51</v>
      </c>
      <c r="E145" s="8"/>
      <c r="F145" s="8"/>
      <c r="G145" s="8"/>
      <c r="H145" s="8" t="s">
        <v>57</v>
      </c>
      <c r="I145" s="8" t="str">
        <f>concat("attribute_enchantments_", C145)</f>
        <v>attribute_enchantments_dhr</v>
      </c>
      <c r="M145" s="8" t="s">
        <v>145</v>
      </c>
      <c r="N145" s="8" t="s">
        <v>466</v>
      </c>
      <c r="Q145" s="8" t="s">
        <v>337</v>
      </c>
      <c r="R145" s="8" t="s">
        <v>426</v>
      </c>
      <c r="T145" s="8" t="s">
        <v>73</v>
      </c>
      <c r="X145" s="8" t="s">
        <v>337</v>
      </c>
      <c r="Z145" s="8">
        <v>0.0</v>
      </c>
      <c r="AA145" s="8" t="s">
        <v>117</v>
      </c>
      <c r="AB145" s="8"/>
      <c r="AC145" s="8"/>
      <c r="AD145" s="8"/>
      <c r="AE145" s="8"/>
      <c r="AF145" s="8"/>
      <c r="AH145" s="8"/>
      <c r="AI145" s="8"/>
      <c r="AL145" s="8"/>
      <c r="AP145" s="8"/>
      <c r="AS145" s="8"/>
      <c r="AV145" s="8"/>
      <c r="AY145" s="8"/>
    </row>
    <row r="146">
      <c r="A146" s="8" t="str">
        <f>CONCAT("attribute_", C146)</f>
        <v>attribute_dhr</v>
      </c>
      <c r="B146" s="8"/>
      <c r="C146" s="8" t="str">
        <f t="shared" si="20"/>
        <v>dhr</v>
      </c>
      <c r="D146" s="8" t="s">
        <v>51</v>
      </c>
      <c r="E146" s="8"/>
      <c r="F146" s="8"/>
      <c r="G146" s="8"/>
      <c r="H146" s="8" t="s">
        <v>57</v>
      </c>
      <c r="I146" s="8" t="str">
        <f>concat("attribute_delta_", C146)</f>
        <v>attribute_delta_dhr</v>
      </c>
      <c r="M146" s="8" t="s">
        <v>57</v>
      </c>
      <c r="N146" s="8" t="str">
        <f>concat("rawattribute_", C146)</f>
        <v>rawattribute_dhr</v>
      </c>
      <c r="Q146" s="8" t="s">
        <v>146</v>
      </c>
      <c r="R146" s="8" t="s">
        <v>344</v>
      </c>
      <c r="T146" s="8"/>
      <c r="X146" s="8"/>
      <c r="AA146" s="8"/>
      <c r="AE146" s="8"/>
      <c r="AH146" s="8"/>
      <c r="AL146" s="8"/>
      <c r="AP146" s="8"/>
      <c r="AS146" s="8"/>
      <c r="AV146" s="8"/>
      <c r="AY146" s="8"/>
    </row>
    <row r="147">
      <c r="A147" s="8"/>
      <c r="B147" s="8"/>
      <c r="C147" s="8"/>
      <c r="D147" s="8"/>
      <c r="E147" s="8"/>
      <c r="F147" s="8"/>
      <c r="G147" s="8"/>
      <c r="H147" s="8"/>
      <c r="I147" s="23"/>
      <c r="M147" s="8"/>
      <c r="N147" s="8"/>
      <c r="Q147" s="8"/>
      <c r="R147" s="8"/>
      <c r="T147" s="8"/>
      <c r="X147" s="8"/>
      <c r="AA147" s="8"/>
      <c r="AE147" s="8"/>
      <c r="AH147" s="8"/>
      <c r="AL147" s="8"/>
      <c r="AP147" s="8"/>
      <c r="AS147" s="8"/>
      <c r="AV147" s="8"/>
      <c r="AY147" s="8"/>
    </row>
    <row r="148">
      <c r="A148" s="8" t="str">
        <f>CONCAT("rawattribute_", C148)</f>
        <v>rawattribute_rd</v>
      </c>
      <c r="B148" s="8" t="s">
        <v>745</v>
      </c>
      <c r="C148" s="8" t="s">
        <v>746</v>
      </c>
      <c r="D148" s="8" t="s">
        <v>51</v>
      </c>
      <c r="E148" s="8"/>
      <c r="F148" s="8"/>
      <c r="G148" s="8"/>
      <c r="H148" s="8" t="s">
        <v>57</v>
      </c>
      <c r="I148" s="8" t="s">
        <v>527</v>
      </c>
      <c r="M148" s="8" t="s">
        <v>337</v>
      </c>
      <c r="O148" s="8">
        <v>15.0</v>
      </c>
      <c r="P148" s="8"/>
      <c r="Q148" s="8" t="s">
        <v>146</v>
      </c>
      <c r="R148" s="8" t="s">
        <v>344</v>
      </c>
      <c r="T148" s="8"/>
      <c r="X148" s="8"/>
      <c r="AA148" s="8"/>
      <c r="AE148" s="8"/>
      <c r="AH148" s="8"/>
      <c r="AL148" s="8"/>
      <c r="AP148" s="8"/>
      <c r="AS148" s="8"/>
      <c r="AV148" s="8"/>
      <c r="AY148" s="8"/>
    </row>
    <row r="149">
      <c r="A149" s="8" t="str">
        <f>CONCAT("attribute_enchantments_", C149)</f>
        <v>attribute_enchantments_rd</v>
      </c>
      <c r="B149" s="8"/>
      <c r="C149" s="8" t="str">
        <f t="shared" ref="C149:C151" si="21">C148</f>
        <v>rd</v>
      </c>
      <c r="D149" s="8" t="s">
        <v>96</v>
      </c>
      <c r="E149" s="8"/>
      <c r="F149" s="8"/>
      <c r="G149" s="8"/>
      <c r="H149" s="8" t="s">
        <v>337</v>
      </c>
      <c r="I149" s="8" t="str">
        <f>concat("attribute_", C149)</f>
        <v>attribute_rd</v>
      </c>
      <c r="M149" s="8" t="s">
        <v>337</v>
      </c>
      <c r="N149" s="8" t="str">
        <f>concat("proppergate_", C149)</f>
        <v>proppergate_rd</v>
      </c>
      <c r="Q149" s="8" t="s">
        <v>137</v>
      </c>
      <c r="T149" s="8" t="s">
        <v>57</v>
      </c>
      <c r="U149" s="14" t="s">
        <v>387</v>
      </c>
      <c r="X149" s="8" t="s">
        <v>337</v>
      </c>
      <c r="Y149" s="8" t="s">
        <v>452</v>
      </c>
      <c r="AA149" s="8" t="s">
        <v>147</v>
      </c>
      <c r="AB149" s="8" t="s">
        <v>462</v>
      </c>
      <c r="AC149" s="8"/>
      <c r="AD149" s="8"/>
      <c r="AE149" s="8"/>
      <c r="AH149" s="8"/>
      <c r="AL149" s="8"/>
      <c r="AN149" s="8"/>
      <c r="AO149" s="8"/>
      <c r="AP149" s="8"/>
      <c r="AS149" s="8"/>
      <c r="AT149" s="8"/>
      <c r="AV149" s="8"/>
      <c r="AY149" s="8"/>
    </row>
    <row r="150">
      <c r="A150" s="8" t="str">
        <f>CONCAT("attribute_delta_", C150)</f>
        <v>attribute_delta_rd</v>
      </c>
      <c r="B150" s="8"/>
      <c r="C150" s="8" t="str">
        <f t="shared" si="21"/>
        <v>rd</v>
      </c>
      <c r="D150" s="8" t="s">
        <v>51</v>
      </c>
      <c r="E150" s="8"/>
      <c r="F150" s="8"/>
      <c r="G150" s="8"/>
      <c r="H150" s="8" t="s">
        <v>57</v>
      </c>
      <c r="I150" s="8" t="str">
        <f>concat("attribute_enchantments_", C150)</f>
        <v>attribute_enchantments_rd</v>
      </c>
      <c r="M150" s="8" t="s">
        <v>145</v>
      </c>
      <c r="N150" s="8" t="s">
        <v>466</v>
      </c>
      <c r="Q150" s="8" t="s">
        <v>337</v>
      </c>
      <c r="R150" s="8" t="s">
        <v>426</v>
      </c>
      <c r="T150" s="8" t="s">
        <v>73</v>
      </c>
      <c r="X150" s="8" t="s">
        <v>337</v>
      </c>
      <c r="Z150" s="8">
        <v>0.0</v>
      </c>
      <c r="AA150" s="8" t="s">
        <v>117</v>
      </c>
      <c r="AB150" s="8"/>
      <c r="AC150" s="8"/>
      <c r="AD150" s="8"/>
      <c r="AE150" s="8"/>
      <c r="AF150" s="8"/>
      <c r="AH150" s="8"/>
      <c r="AI150" s="8"/>
      <c r="AL150" s="8"/>
      <c r="AP150" s="8"/>
      <c r="AS150" s="8"/>
      <c r="AV150" s="8"/>
      <c r="AY150" s="8"/>
    </row>
    <row r="151">
      <c r="A151" s="8" t="str">
        <f>CONCAT("attribute_", C151)</f>
        <v>attribute_rd</v>
      </c>
      <c r="B151" s="8"/>
      <c r="C151" s="8" t="str">
        <f t="shared" si="21"/>
        <v>rd</v>
      </c>
      <c r="D151" s="8" t="s">
        <v>51</v>
      </c>
      <c r="E151" s="8"/>
      <c r="F151" s="8"/>
      <c r="G151" s="8"/>
      <c r="H151" s="8" t="s">
        <v>57</v>
      </c>
      <c r="I151" s="8" t="str">
        <f>concat("attribute_delta_", C151)</f>
        <v>attribute_delta_rd</v>
      </c>
      <c r="M151" s="8" t="s">
        <v>57</v>
      </c>
      <c r="N151" s="8" t="str">
        <f>concat("rawattribute_", C151)</f>
        <v>rawattribute_rd</v>
      </c>
      <c r="Q151" s="8" t="s">
        <v>146</v>
      </c>
      <c r="R151" s="8" t="s">
        <v>344</v>
      </c>
      <c r="T151" s="8"/>
      <c r="X151" s="8"/>
      <c r="AA151" s="8"/>
      <c r="AE151" s="8"/>
      <c r="AH151" s="8"/>
      <c r="AL151" s="8"/>
      <c r="AP151" s="8"/>
      <c r="AS151" s="8"/>
      <c r="AV151" s="8"/>
      <c r="AY151" s="8"/>
    </row>
    <row r="152">
      <c r="A152" s="8"/>
      <c r="B152" s="8"/>
      <c r="C152" s="8"/>
      <c r="D152" s="8"/>
      <c r="E152" s="8"/>
      <c r="F152" s="8"/>
      <c r="G152" s="8"/>
      <c r="H152" s="8"/>
      <c r="I152" s="23"/>
      <c r="M152" s="8"/>
      <c r="N152" s="8"/>
      <c r="Q152" s="8"/>
      <c r="R152" s="8"/>
      <c r="T152" s="8"/>
      <c r="X152" s="8"/>
      <c r="AA152" s="8"/>
      <c r="AE152" s="8"/>
      <c r="AH152" s="8"/>
      <c r="AL152" s="8"/>
      <c r="AP152" s="8"/>
      <c r="AS152" s="8"/>
      <c r="AV152" s="8"/>
      <c r="AY152" s="8"/>
    </row>
    <row r="153">
      <c r="A153" s="8" t="str">
        <f>CONCAT("rawattribute_", C153)</f>
        <v>rawattribute_tu</v>
      </c>
      <c r="B153" s="8" t="s">
        <v>747</v>
      </c>
      <c r="C153" s="8" t="s">
        <v>748</v>
      </c>
      <c r="D153" s="8" t="s">
        <v>51</v>
      </c>
      <c r="E153" s="8"/>
      <c r="F153" s="8"/>
      <c r="G153" s="8"/>
      <c r="H153" s="8" t="s">
        <v>57</v>
      </c>
      <c r="I153" s="8" t="s">
        <v>543</v>
      </c>
      <c r="M153" s="8" t="s">
        <v>337</v>
      </c>
      <c r="O153" s="8">
        <v>2.0</v>
      </c>
      <c r="P153" s="8"/>
      <c r="Q153" s="8" t="s">
        <v>146</v>
      </c>
      <c r="R153" s="8" t="s">
        <v>715</v>
      </c>
      <c r="T153" s="8" t="s">
        <v>337</v>
      </c>
      <c r="V153" s="8">
        <v>-10.0</v>
      </c>
      <c r="W153" s="8"/>
      <c r="X153" s="8" t="s">
        <v>146</v>
      </c>
      <c r="Y153" s="8" t="s">
        <v>435</v>
      </c>
      <c r="AA153" s="8"/>
      <c r="AE153" s="8"/>
      <c r="AH153" s="8"/>
      <c r="AL153" s="8"/>
      <c r="AP153" s="8"/>
      <c r="AS153" s="8"/>
      <c r="AV153" s="8"/>
      <c r="AY153" s="8"/>
    </row>
    <row r="154">
      <c r="A154" s="8" t="str">
        <f>CONCAT("attribute_enchantments_", C154)</f>
        <v>attribute_enchantments_tu</v>
      </c>
      <c r="B154" s="8"/>
      <c r="C154" s="8" t="str">
        <f t="shared" ref="C154:C156" si="22">C153</f>
        <v>tu</v>
      </c>
      <c r="D154" s="8" t="s">
        <v>96</v>
      </c>
      <c r="E154" s="8"/>
      <c r="F154" s="8"/>
      <c r="G154" s="8"/>
      <c r="H154" s="8" t="s">
        <v>337</v>
      </c>
      <c r="I154" s="8" t="str">
        <f>concat("attribute_", C154)</f>
        <v>attribute_tu</v>
      </c>
      <c r="M154" s="8" t="s">
        <v>337</v>
      </c>
      <c r="N154" s="8" t="str">
        <f>concat("proppergate_", C154)</f>
        <v>proppergate_tu</v>
      </c>
      <c r="Q154" s="8" t="s">
        <v>137</v>
      </c>
      <c r="T154" s="8" t="s">
        <v>57</v>
      </c>
      <c r="U154" s="14" t="s">
        <v>387</v>
      </c>
      <c r="X154" s="8" t="s">
        <v>337</v>
      </c>
      <c r="Y154" s="8" t="s">
        <v>452</v>
      </c>
      <c r="AA154" s="8" t="s">
        <v>147</v>
      </c>
      <c r="AB154" s="8" t="s">
        <v>462</v>
      </c>
      <c r="AC154" s="8"/>
      <c r="AD154" s="8"/>
      <c r="AE154" s="8"/>
      <c r="AH154" s="8"/>
      <c r="AL154" s="8"/>
      <c r="AN154" s="8"/>
      <c r="AO154" s="8"/>
      <c r="AP154" s="8"/>
      <c r="AS154" s="8"/>
      <c r="AT154" s="8"/>
      <c r="AV154" s="8"/>
      <c r="AY154" s="8"/>
    </row>
    <row r="155">
      <c r="A155" s="8" t="str">
        <f>CONCAT("attribute_delta_", C155)</f>
        <v>attribute_delta_tu</v>
      </c>
      <c r="B155" s="8"/>
      <c r="C155" s="8" t="str">
        <f t="shared" si="22"/>
        <v>tu</v>
      </c>
      <c r="D155" s="8" t="s">
        <v>51</v>
      </c>
      <c r="E155" s="8"/>
      <c r="F155" s="8"/>
      <c r="G155" s="8"/>
      <c r="H155" s="8" t="s">
        <v>57</v>
      </c>
      <c r="I155" s="8" t="str">
        <f>concat("attribute_enchantments_", C155)</f>
        <v>attribute_enchantments_tu</v>
      </c>
      <c r="M155" s="8" t="s">
        <v>145</v>
      </c>
      <c r="N155" s="8" t="s">
        <v>466</v>
      </c>
      <c r="Q155" s="8" t="s">
        <v>337</v>
      </c>
      <c r="R155" s="8" t="s">
        <v>426</v>
      </c>
      <c r="T155" s="8" t="s">
        <v>73</v>
      </c>
      <c r="X155" s="8" t="s">
        <v>337</v>
      </c>
      <c r="Z155" s="8">
        <v>0.0</v>
      </c>
      <c r="AA155" s="8" t="s">
        <v>117</v>
      </c>
      <c r="AB155" s="8"/>
      <c r="AC155" s="8"/>
      <c r="AD155" s="8"/>
      <c r="AE155" s="8"/>
      <c r="AF155" s="8"/>
      <c r="AH155" s="8"/>
      <c r="AI155" s="8"/>
      <c r="AL155" s="8"/>
      <c r="AP155" s="8"/>
      <c r="AS155" s="8"/>
      <c r="AV155" s="8"/>
      <c r="AY155" s="8"/>
    </row>
    <row r="156">
      <c r="A156" s="8" t="str">
        <f>CONCAT("attribute_", C156)</f>
        <v>attribute_tu</v>
      </c>
      <c r="B156" s="8"/>
      <c r="C156" s="8" t="str">
        <f t="shared" si="22"/>
        <v>tu</v>
      </c>
      <c r="D156" s="8" t="s">
        <v>51</v>
      </c>
      <c r="E156" s="8"/>
      <c r="F156" s="8"/>
      <c r="G156" s="8"/>
      <c r="H156" s="8" t="s">
        <v>57</v>
      </c>
      <c r="I156" s="8" t="str">
        <f>concat("attribute_delta_", C156)</f>
        <v>attribute_delta_tu</v>
      </c>
      <c r="M156" s="8" t="s">
        <v>57</v>
      </c>
      <c r="N156" s="8" t="str">
        <f>concat("rawattribute_", C156)</f>
        <v>rawattribute_tu</v>
      </c>
      <c r="Q156" s="8" t="s">
        <v>146</v>
      </c>
      <c r="R156" s="8" t="s">
        <v>344</v>
      </c>
      <c r="T156" s="8"/>
      <c r="X156" s="8"/>
      <c r="AA156" s="8"/>
      <c r="AE156" s="8"/>
      <c r="AH156" s="8"/>
      <c r="AL156" s="8"/>
      <c r="AP156" s="8"/>
      <c r="AS156" s="8"/>
      <c r="AV156" s="8"/>
      <c r="AY156" s="8"/>
    </row>
    <row r="157">
      <c r="A157" s="8"/>
      <c r="B157" s="8"/>
      <c r="C157" s="8"/>
      <c r="D157" s="8"/>
      <c r="E157" s="8"/>
      <c r="F157" s="8"/>
      <c r="G157" s="8"/>
      <c r="H157" s="8"/>
      <c r="I157" s="23"/>
      <c r="M157" s="8"/>
      <c r="N157" s="8"/>
      <c r="Q157" s="8"/>
      <c r="R157" s="8"/>
      <c r="T157" s="8"/>
      <c r="X157" s="8"/>
      <c r="AA157" s="8"/>
      <c r="AE157" s="8"/>
      <c r="AH157" s="8"/>
      <c r="AL157" s="8"/>
      <c r="AP157" s="8"/>
      <c r="AS157" s="8"/>
      <c r="AV157" s="8"/>
      <c r="AY157" s="8"/>
    </row>
    <row r="158">
      <c r="A158" s="8" t="str">
        <f>CONCAT("rawattribute_", C158)</f>
        <v>rawattribute_td</v>
      </c>
      <c r="B158" s="8" t="s">
        <v>749</v>
      </c>
      <c r="C158" s="8" t="s">
        <v>750</v>
      </c>
      <c r="D158" s="8" t="s">
        <v>51</v>
      </c>
      <c r="E158" s="8"/>
      <c r="F158" s="8"/>
      <c r="G158" s="8"/>
      <c r="H158" s="8" t="s">
        <v>57</v>
      </c>
      <c r="I158" s="8" t="s">
        <v>521</v>
      </c>
      <c r="M158" s="8" t="s">
        <v>337</v>
      </c>
      <c r="O158" s="8">
        <v>5.0</v>
      </c>
      <c r="P158" s="8"/>
      <c r="Q158" s="8" t="s">
        <v>146</v>
      </c>
      <c r="R158" s="8" t="s">
        <v>715</v>
      </c>
      <c r="T158" s="8" t="s">
        <v>337</v>
      </c>
      <c r="V158" s="8">
        <v>-15.0</v>
      </c>
      <c r="W158" s="8"/>
      <c r="X158" s="8" t="s">
        <v>146</v>
      </c>
      <c r="Y158" s="8" t="s">
        <v>435</v>
      </c>
      <c r="AA158" s="8"/>
      <c r="AE158" s="8"/>
      <c r="AH158" s="8"/>
      <c r="AL158" s="8"/>
      <c r="AP158" s="8"/>
      <c r="AS158" s="8"/>
      <c r="AV158" s="8"/>
      <c r="AY158" s="8"/>
    </row>
    <row r="159">
      <c r="A159" s="8" t="str">
        <f>CONCAT("attribute_enchantments_", C159)</f>
        <v>attribute_enchantments_td</v>
      </c>
      <c r="B159" s="8"/>
      <c r="C159" s="8" t="str">
        <f t="shared" ref="C159:C161" si="23">C158</f>
        <v>td</v>
      </c>
      <c r="D159" s="8" t="s">
        <v>96</v>
      </c>
      <c r="E159" s="8"/>
      <c r="F159" s="8"/>
      <c r="G159" s="8"/>
      <c r="H159" s="8" t="s">
        <v>337</v>
      </c>
      <c r="I159" s="8" t="str">
        <f>concat("attribute_", C159)</f>
        <v>attribute_td</v>
      </c>
      <c r="M159" s="8" t="s">
        <v>337</v>
      </c>
      <c r="N159" s="8" t="str">
        <f>concat("proppergate_", C159)</f>
        <v>proppergate_td</v>
      </c>
      <c r="Q159" s="8" t="s">
        <v>137</v>
      </c>
      <c r="T159" s="8" t="s">
        <v>57</v>
      </c>
      <c r="U159" s="14" t="s">
        <v>387</v>
      </c>
      <c r="X159" s="8" t="s">
        <v>337</v>
      </c>
      <c r="Y159" s="8" t="s">
        <v>452</v>
      </c>
      <c r="AA159" s="8" t="s">
        <v>147</v>
      </c>
      <c r="AB159" s="8" t="s">
        <v>462</v>
      </c>
      <c r="AC159" s="8"/>
      <c r="AD159" s="8"/>
      <c r="AE159" s="8"/>
      <c r="AH159" s="8"/>
      <c r="AL159" s="8"/>
      <c r="AN159" s="8"/>
      <c r="AO159" s="8"/>
      <c r="AP159" s="8"/>
      <c r="AS159" s="8"/>
      <c r="AT159" s="8"/>
      <c r="AV159" s="8"/>
      <c r="AY159" s="8"/>
    </row>
    <row r="160">
      <c r="A160" s="8" t="str">
        <f>CONCAT("attribute_delta_", C160)</f>
        <v>attribute_delta_td</v>
      </c>
      <c r="B160" s="8"/>
      <c r="C160" s="8" t="str">
        <f t="shared" si="23"/>
        <v>td</v>
      </c>
      <c r="D160" s="8" t="s">
        <v>51</v>
      </c>
      <c r="E160" s="8"/>
      <c r="F160" s="8"/>
      <c r="G160" s="8"/>
      <c r="H160" s="8" t="s">
        <v>57</v>
      </c>
      <c r="I160" s="8" t="str">
        <f>concat("attribute_enchantments_", C160)</f>
        <v>attribute_enchantments_td</v>
      </c>
      <c r="M160" s="8" t="s">
        <v>145</v>
      </c>
      <c r="N160" s="8" t="s">
        <v>466</v>
      </c>
      <c r="Q160" s="8" t="s">
        <v>337</v>
      </c>
      <c r="R160" s="8" t="s">
        <v>426</v>
      </c>
      <c r="T160" s="8" t="s">
        <v>73</v>
      </c>
      <c r="X160" s="8" t="s">
        <v>337</v>
      </c>
      <c r="Z160" s="8">
        <v>0.0</v>
      </c>
      <c r="AA160" s="8" t="s">
        <v>117</v>
      </c>
      <c r="AB160" s="8"/>
      <c r="AC160" s="8"/>
      <c r="AD160" s="8"/>
      <c r="AE160" s="8"/>
      <c r="AF160" s="8"/>
      <c r="AH160" s="8"/>
      <c r="AI160" s="8"/>
      <c r="AL160" s="8"/>
      <c r="AP160" s="8"/>
      <c r="AS160" s="8"/>
      <c r="AV160" s="8"/>
      <c r="AY160" s="8"/>
    </row>
    <row r="161">
      <c r="A161" s="8" t="str">
        <f>CONCAT("attribute_", C161)</f>
        <v>attribute_td</v>
      </c>
      <c r="B161" s="8"/>
      <c r="C161" s="8" t="str">
        <f t="shared" si="23"/>
        <v>td</v>
      </c>
      <c r="D161" s="8" t="s">
        <v>51</v>
      </c>
      <c r="E161" s="8"/>
      <c r="F161" s="8"/>
      <c r="G161" s="8"/>
      <c r="H161" s="8" t="s">
        <v>57</v>
      </c>
      <c r="I161" s="8" t="str">
        <f>concat("attribute_delta_", C161)</f>
        <v>attribute_delta_td</v>
      </c>
      <c r="M161" s="8" t="s">
        <v>57</v>
      </c>
      <c r="N161" s="8" t="str">
        <f>concat("rawattribute_", C161)</f>
        <v>rawattribute_td</v>
      </c>
      <c r="Q161" s="8" t="s">
        <v>146</v>
      </c>
      <c r="R161" s="8" t="s">
        <v>344</v>
      </c>
      <c r="T161" s="8"/>
      <c r="X161" s="8"/>
      <c r="AA161" s="8"/>
      <c r="AE161" s="8"/>
      <c r="AH161" s="8"/>
      <c r="AL161" s="8"/>
      <c r="AP161" s="8"/>
      <c r="AS161" s="8"/>
      <c r="AV161" s="8"/>
      <c r="AY161" s="8"/>
    </row>
    <row r="162">
      <c r="A162" s="8"/>
      <c r="B162" s="8"/>
      <c r="C162" s="8"/>
      <c r="D162" s="8"/>
      <c r="E162" s="8"/>
      <c r="F162" s="8"/>
      <c r="G162" s="8"/>
      <c r="H162" s="8"/>
      <c r="I162" s="23"/>
      <c r="M162" s="8"/>
      <c r="N162" s="8"/>
      <c r="Q162" s="8"/>
      <c r="R162" s="8"/>
      <c r="T162" s="8"/>
      <c r="X162" s="8"/>
      <c r="AA162" s="8"/>
      <c r="AE162" s="8"/>
      <c r="AH162" s="8"/>
      <c r="AL162" s="8"/>
      <c r="AP162" s="8"/>
      <c r="AS162" s="8"/>
      <c r="AV162" s="8"/>
      <c r="AY162" s="8"/>
    </row>
    <row r="163">
      <c r="A163" s="8" t="str">
        <f>CONCAT("rawattribute_", C163)</f>
        <v>rawattribute_mc</v>
      </c>
      <c r="B163" s="8" t="s">
        <v>751</v>
      </c>
      <c r="C163" s="8" t="s">
        <v>752</v>
      </c>
      <c r="D163" s="8" t="s">
        <v>51</v>
      </c>
      <c r="E163" s="8"/>
      <c r="F163" s="8"/>
      <c r="G163" s="8"/>
      <c r="H163" s="8" t="s">
        <v>337</v>
      </c>
      <c r="J163" s="8">
        <v>2.0</v>
      </c>
      <c r="K163" s="8"/>
      <c r="L163" s="8"/>
      <c r="M163" s="8" t="s">
        <v>57</v>
      </c>
      <c r="N163" s="8" t="s">
        <v>587</v>
      </c>
      <c r="Q163" s="8" t="s">
        <v>146</v>
      </c>
      <c r="R163" s="8" t="s">
        <v>340</v>
      </c>
      <c r="T163" s="8" t="s">
        <v>337</v>
      </c>
      <c r="U163" s="8"/>
      <c r="V163" s="8">
        <v>3.0</v>
      </c>
      <c r="W163" s="8"/>
      <c r="X163" s="8" t="s">
        <v>146</v>
      </c>
      <c r="Y163" s="8" t="s">
        <v>344</v>
      </c>
      <c r="AA163" s="8" t="s">
        <v>145</v>
      </c>
      <c r="AB163" s="8" t="s">
        <v>341</v>
      </c>
      <c r="AE163" s="8"/>
      <c r="AH163" s="8"/>
      <c r="AL163" s="8"/>
      <c r="AP163" s="8"/>
      <c r="AS163" s="8"/>
      <c r="AV163" s="8"/>
      <c r="AY163" s="8"/>
    </row>
    <row r="164">
      <c r="A164" s="8" t="str">
        <f>CONCAT("attribute_enchantments_", C164)</f>
        <v>attribute_enchantments_mc</v>
      </c>
      <c r="B164" s="8"/>
      <c r="C164" s="8" t="str">
        <f t="shared" ref="C164:C166" si="24">C163</f>
        <v>mc</v>
      </c>
      <c r="D164" s="8" t="s">
        <v>96</v>
      </c>
      <c r="E164" s="8"/>
      <c r="F164" s="8"/>
      <c r="G164" s="8"/>
      <c r="H164" s="8" t="s">
        <v>337</v>
      </c>
      <c r="I164" s="8" t="str">
        <f>concat("attribute_", C164)</f>
        <v>attribute_mc</v>
      </c>
      <c r="M164" s="8" t="s">
        <v>337</v>
      </c>
      <c r="N164" s="8" t="str">
        <f>concat("proppergate_", C164)</f>
        <v>proppergate_mc</v>
      </c>
      <c r="Q164" s="8" t="s">
        <v>137</v>
      </c>
      <c r="T164" s="8" t="s">
        <v>57</v>
      </c>
      <c r="U164" s="14" t="s">
        <v>387</v>
      </c>
      <c r="X164" s="8" t="s">
        <v>337</v>
      </c>
      <c r="Y164" s="8" t="s">
        <v>452</v>
      </c>
      <c r="AA164" s="8" t="s">
        <v>147</v>
      </c>
      <c r="AB164" s="8" t="s">
        <v>462</v>
      </c>
      <c r="AC164" s="8"/>
      <c r="AD164" s="8"/>
      <c r="AE164" s="8"/>
      <c r="AH164" s="8"/>
      <c r="AL164" s="8"/>
      <c r="AN164" s="8"/>
      <c r="AO164" s="8"/>
      <c r="AP164" s="8"/>
      <c r="AS164" s="8"/>
      <c r="AT164" s="8"/>
      <c r="AV164" s="8"/>
      <c r="AY164" s="8"/>
    </row>
    <row r="165">
      <c r="A165" s="8" t="str">
        <f>CONCAT("attribute_delta_", C165)</f>
        <v>attribute_delta_mc</v>
      </c>
      <c r="B165" s="8"/>
      <c r="C165" s="8" t="str">
        <f t="shared" si="24"/>
        <v>mc</v>
      </c>
      <c r="D165" s="8" t="s">
        <v>51</v>
      </c>
      <c r="E165" s="8"/>
      <c r="F165" s="8"/>
      <c r="G165" s="8"/>
      <c r="H165" s="8" t="s">
        <v>57</v>
      </c>
      <c r="I165" s="8" t="str">
        <f>concat("attribute_enchantments_", C165)</f>
        <v>attribute_enchantments_mc</v>
      </c>
      <c r="M165" s="8" t="s">
        <v>145</v>
      </c>
      <c r="N165" s="8" t="s">
        <v>466</v>
      </c>
      <c r="Q165" s="8" t="s">
        <v>337</v>
      </c>
      <c r="R165" s="8" t="s">
        <v>426</v>
      </c>
      <c r="T165" s="8" t="s">
        <v>73</v>
      </c>
      <c r="X165" s="8" t="s">
        <v>337</v>
      </c>
      <c r="Z165" s="8">
        <v>0.0</v>
      </c>
      <c r="AA165" s="8" t="s">
        <v>117</v>
      </c>
      <c r="AB165" s="8"/>
      <c r="AC165" s="8"/>
      <c r="AD165" s="8"/>
      <c r="AE165" s="8"/>
      <c r="AF165" s="8"/>
      <c r="AH165" s="8"/>
      <c r="AI165" s="8"/>
      <c r="AL165" s="8"/>
      <c r="AP165" s="8"/>
      <c r="AS165" s="8"/>
      <c r="AV165" s="8"/>
      <c r="AY165" s="8"/>
    </row>
    <row r="166">
      <c r="A166" s="8" t="str">
        <f>CONCAT("attribute_", C166)</f>
        <v>attribute_mc</v>
      </c>
      <c r="B166" s="8"/>
      <c r="C166" s="8" t="str">
        <f t="shared" si="24"/>
        <v>mc</v>
      </c>
      <c r="D166" s="8" t="s">
        <v>51</v>
      </c>
      <c r="E166" s="8"/>
      <c r="F166" s="8"/>
      <c r="G166" s="8"/>
      <c r="H166" s="8" t="s">
        <v>57</v>
      </c>
      <c r="I166" s="8" t="str">
        <f>concat("attribute_delta_", C166)</f>
        <v>attribute_delta_mc</v>
      </c>
      <c r="M166" s="8" t="s">
        <v>57</v>
      </c>
      <c r="N166" s="8" t="str">
        <f>concat("rawattribute_", C166)</f>
        <v>rawattribute_mc</v>
      </c>
      <c r="Q166" s="8" t="s">
        <v>146</v>
      </c>
      <c r="R166" s="8" t="s">
        <v>344</v>
      </c>
      <c r="T166" s="8"/>
      <c r="X166" s="8"/>
      <c r="AA166" s="8"/>
      <c r="AE166" s="8"/>
      <c r="AH166" s="8"/>
      <c r="AL166" s="8"/>
      <c r="AP166" s="8"/>
      <c r="AS166" s="8"/>
      <c r="AV166" s="8"/>
      <c r="A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M167" s="8"/>
      <c r="Q167" s="8"/>
      <c r="R167" s="14"/>
      <c r="T167" s="8"/>
      <c r="U167" s="8"/>
      <c r="X167" s="8"/>
      <c r="Y167" s="8"/>
      <c r="AA167" s="8"/>
      <c r="AE167" s="8"/>
      <c r="AH167" s="8"/>
      <c r="AL167" s="8"/>
      <c r="AP167" s="8"/>
      <c r="AS167" s="8"/>
      <c r="AV167" s="8"/>
      <c r="AY167" s="8"/>
    </row>
    <row r="168">
      <c r="A168" s="8" t="str">
        <f>CONCAT("rawattribute_", C168)</f>
        <v>rawattribute_mg</v>
      </c>
      <c r="B168" s="8" t="s">
        <v>753</v>
      </c>
      <c r="C168" s="8" t="s">
        <v>754</v>
      </c>
      <c r="D168" s="8" t="s">
        <v>51</v>
      </c>
      <c r="E168" s="8"/>
      <c r="F168" s="8"/>
      <c r="G168" s="8"/>
      <c r="H168" s="8" t="s">
        <v>57</v>
      </c>
      <c r="I168" s="8" t="s">
        <v>543</v>
      </c>
      <c r="M168" s="8" t="s">
        <v>337</v>
      </c>
      <c r="O168" s="8">
        <v>4.0</v>
      </c>
      <c r="P168" s="8"/>
      <c r="Q168" s="8" t="s">
        <v>146</v>
      </c>
      <c r="R168" s="8" t="s">
        <v>344</v>
      </c>
      <c r="T168" s="8"/>
      <c r="X168" s="8"/>
      <c r="AA168" s="8"/>
      <c r="AE168" s="8"/>
      <c r="AH168" s="8"/>
      <c r="AL168" s="8"/>
      <c r="AP168" s="8"/>
      <c r="AS168" s="8"/>
      <c r="AV168" s="8"/>
      <c r="AY168" s="8"/>
    </row>
    <row r="169">
      <c r="A169" s="8" t="str">
        <f>CONCAT("attribute_enchantments_", C169)</f>
        <v>attribute_enchantments_mg</v>
      </c>
      <c r="B169" s="8"/>
      <c r="C169" s="8" t="str">
        <f t="shared" ref="C169:C171" si="25">C168</f>
        <v>mg</v>
      </c>
      <c r="D169" s="8" t="s">
        <v>96</v>
      </c>
      <c r="E169" s="8"/>
      <c r="F169" s="8"/>
      <c r="G169" s="8"/>
      <c r="H169" s="8" t="s">
        <v>337</v>
      </c>
      <c r="I169" s="8" t="str">
        <f>concat("attribute_", C169)</f>
        <v>attribute_mg</v>
      </c>
      <c r="M169" s="8" t="s">
        <v>337</v>
      </c>
      <c r="N169" s="8" t="str">
        <f>concat("proppergate_", C169)</f>
        <v>proppergate_mg</v>
      </c>
      <c r="Q169" s="8" t="s">
        <v>137</v>
      </c>
      <c r="T169" s="8" t="s">
        <v>57</v>
      </c>
      <c r="U169" s="14" t="s">
        <v>387</v>
      </c>
      <c r="X169" s="8" t="s">
        <v>337</v>
      </c>
      <c r="Y169" s="8" t="s">
        <v>452</v>
      </c>
      <c r="AA169" s="8" t="s">
        <v>147</v>
      </c>
      <c r="AB169" s="8" t="s">
        <v>462</v>
      </c>
      <c r="AC169" s="8"/>
      <c r="AD169" s="8"/>
      <c r="AE169" s="8"/>
      <c r="AH169" s="8"/>
      <c r="AL169" s="8"/>
      <c r="AN169" s="8"/>
      <c r="AO169" s="8"/>
      <c r="AP169" s="8"/>
      <c r="AS169" s="8"/>
      <c r="AT169" s="8"/>
      <c r="AV169" s="8"/>
      <c r="AY169" s="8"/>
    </row>
    <row r="170">
      <c r="A170" s="8" t="str">
        <f>CONCAT("attribute_delta_", C170)</f>
        <v>attribute_delta_mg</v>
      </c>
      <c r="B170" s="8"/>
      <c r="C170" s="8" t="str">
        <f t="shared" si="25"/>
        <v>mg</v>
      </c>
      <c r="D170" s="8" t="s">
        <v>51</v>
      </c>
      <c r="E170" s="8"/>
      <c r="F170" s="8"/>
      <c r="G170" s="8"/>
      <c r="H170" s="8" t="s">
        <v>57</v>
      </c>
      <c r="I170" s="8" t="str">
        <f>concat("attribute_enchantments_", C170)</f>
        <v>attribute_enchantments_mg</v>
      </c>
      <c r="M170" s="8" t="s">
        <v>145</v>
      </c>
      <c r="N170" s="8" t="s">
        <v>466</v>
      </c>
      <c r="Q170" s="8" t="s">
        <v>337</v>
      </c>
      <c r="R170" s="8" t="s">
        <v>426</v>
      </c>
      <c r="T170" s="8" t="s">
        <v>73</v>
      </c>
      <c r="X170" s="8" t="s">
        <v>337</v>
      </c>
      <c r="Z170" s="8">
        <v>0.0</v>
      </c>
      <c r="AA170" s="8" t="s">
        <v>117</v>
      </c>
      <c r="AB170" s="8"/>
      <c r="AC170" s="8"/>
      <c r="AD170" s="8"/>
      <c r="AE170" s="8"/>
      <c r="AF170" s="8"/>
      <c r="AH170" s="8"/>
      <c r="AI170" s="8"/>
      <c r="AL170" s="8"/>
      <c r="AP170" s="8"/>
      <c r="AS170" s="8"/>
      <c r="AV170" s="8"/>
      <c r="AY170" s="8"/>
    </row>
    <row r="171">
      <c r="A171" s="8" t="str">
        <f>CONCAT("attribute_", C171)</f>
        <v>attribute_mg</v>
      </c>
      <c r="B171" s="8"/>
      <c r="C171" s="8" t="str">
        <f t="shared" si="25"/>
        <v>mg</v>
      </c>
      <c r="D171" s="8" t="s">
        <v>56</v>
      </c>
      <c r="E171" s="8"/>
      <c r="F171" s="8"/>
      <c r="G171" s="8"/>
      <c r="H171" s="8" t="s">
        <v>57</v>
      </c>
      <c r="I171" s="8" t="str">
        <f>concat("attribute_delta_", C171)</f>
        <v>attribute_delta_mg</v>
      </c>
      <c r="M171" s="8" t="s">
        <v>57</v>
      </c>
      <c r="N171" s="8" t="str">
        <f>concat("rawattribute_", C171)</f>
        <v>rawattribute_mg</v>
      </c>
      <c r="Q171" s="8" t="s">
        <v>146</v>
      </c>
      <c r="R171" s="8" t="s">
        <v>344</v>
      </c>
      <c r="T171" s="8" t="s">
        <v>145</v>
      </c>
      <c r="U171" s="8" t="s">
        <v>341</v>
      </c>
      <c r="X171" s="8"/>
      <c r="AA171" s="8"/>
      <c r="AE171" s="8"/>
      <c r="AH171" s="8"/>
      <c r="AL171" s="8"/>
      <c r="AP171" s="8"/>
      <c r="AS171" s="8"/>
      <c r="AV171" s="8"/>
      <c r="A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M172" s="8"/>
      <c r="Q172" s="8"/>
      <c r="R172" s="14"/>
      <c r="T172" s="8"/>
      <c r="U172" s="8"/>
      <c r="X172" s="8"/>
      <c r="Y172" s="8"/>
      <c r="AA172" s="8"/>
      <c r="AE172" s="8"/>
      <c r="AH172" s="8"/>
      <c r="AL172" s="8"/>
      <c r="AP172" s="8"/>
      <c r="AS172" s="8"/>
      <c r="AV172" s="8"/>
      <c r="AY172" s="8"/>
    </row>
    <row r="173">
      <c r="A173" s="8" t="str">
        <f>CONCAT("rawattribute_", C173)</f>
        <v>rawattribute_ten</v>
      </c>
      <c r="B173" s="8" t="s">
        <v>755</v>
      </c>
      <c r="C173" s="8" t="s">
        <v>756</v>
      </c>
      <c r="D173" s="8" t="s">
        <v>51</v>
      </c>
      <c r="E173" s="8" t="s">
        <v>384</v>
      </c>
      <c r="F173" s="8"/>
      <c r="G173" s="8"/>
      <c r="H173" s="8" t="s">
        <v>57</v>
      </c>
      <c r="I173" s="8" t="s">
        <v>516</v>
      </c>
      <c r="M173" s="8" t="s">
        <v>337</v>
      </c>
      <c r="N173" s="8"/>
      <c r="O173" s="8"/>
      <c r="P173" s="8">
        <f>5*0.453592</f>
        <v>2.26796</v>
      </c>
      <c r="Q173" s="8" t="s">
        <v>146</v>
      </c>
      <c r="R173" s="8" t="s">
        <v>715</v>
      </c>
      <c r="S173" s="8"/>
      <c r="T173" s="8" t="s">
        <v>337</v>
      </c>
      <c r="V173" s="8"/>
      <c r="W173" s="8">
        <f>15*0.453592</f>
        <v>6.80388</v>
      </c>
      <c r="X173" s="8" t="s">
        <v>146</v>
      </c>
      <c r="Y173" s="8" t="s">
        <v>344</v>
      </c>
      <c r="Z173" s="8"/>
      <c r="AH173" s="8"/>
      <c r="AI173" s="8"/>
      <c r="AL173" s="8"/>
      <c r="AP173" s="8"/>
      <c r="AS173" s="8"/>
      <c r="AV173" s="8"/>
      <c r="AY173" s="8"/>
    </row>
    <row r="174">
      <c r="A174" s="8" t="str">
        <f>CONCAT("attribute_enchantments_", C174)</f>
        <v>attribute_enchantments_ten</v>
      </c>
      <c r="B174" s="8"/>
      <c r="C174" s="8" t="str">
        <f t="shared" ref="C174:C176" si="26">C173</f>
        <v>ten</v>
      </c>
      <c r="D174" s="8" t="s">
        <v>96</v>
      </c>
      <c r="E174" s="8"/>
      <c r="F174" s="8"/>
      <c r="G174" s="8"/>
      <c r="H174" s="8" t="s">
        <v>337</v>
      </c>
      <c r="I174" s="8" t="str">
        <f>concat("attribute_", C174)</f>
        <v>attribute_ten</v>
      </c>
      <c r="M174" s="8" t="s">
        <v>337</v>
      </c>
      <c r="N174" s="8" t="str">
        <f>concat("proppergate_", C174)</f>
        <v>proppergate_ten</v>
      </c>
      <c r="Q174" s="8" t="s">
        <v>137</v>
      </c>
      <c r="T174" s="8" t="s">
        <v>57</v>
      </c>
      <c r="U174" s="14" t="s">
        <v>387</v>
      </c>
      <c r="X174" s="8" t="s">
        <v>337</v>
      </c>
      <c r="Y174" s="8" t="s">
        <v>452</v>
      </c>
      <c r="AA174" s="8" t="s">
        <v>147</v>
      </c>
      <c r="AB174" s="8" t="s">
        <v>462</v>
      </c>
      <c r="AC174" s="8"/>
      <c r="AD174" s="8"/>
      <c r="AE174" s="8"/>
      <c r="AH174" s="8"/>
      <c r="AL174" s="8"/>
      <c r="AN174" s="8"/>
      <c r="AO174" s="8"/>
      <c r="AP174" s="8"/>
      <c r="AS174" s="8"/>
      <c r="AT174" s="8"/>
      <c r="AV174" s="8"/>
      <c r="AY174" s="8"/>
    </row>
    <row r="175">
      <c r="A175" s="8" t="str">
        <f>CONCAT("attribute_delta_", C175)</f>
        <v>attribute_delta_ten</v>
      </c>
      <c r="B175" s="8"/>
      <c r="C175" s="8" t="str">
        <f t="shared" si="26"/>
        <v>ten</v>
      </c>
      <c r="D175" s="8" t="s">
        <v>51</v>
      </c>
      <c r="E175" s="8" t="s">
        <v>384</v>
      </c>
      <c r="F175" s="8"/>
      <c r="G175" s="8"/>
      <c r="H175" s="8" t="s">
        <v>57</v>
      </c>
      <c r="I175" s="8" t="str">
        <f>concat("attribute_enchantments_", C175)</f>
        <v>attribute_enchantments_ten</v>
      </c>
      <c r="M175" s="8" t="s">
        <v>145</v>
      </c>
      <c r="N175" s="8" t="s">
        <v>466</v>
      </c>
      <c r="Q175" s="8" t="s">
        <v>337</v>
      </c>
      <c r="R175" s="8" t="s">
        <v>426</v>
      </c>
      <c r="T175" s="8" t="s">
        <v>73</v>
      </c>
      <c r="X175" s="8" t="s">
        <v>337</v>
      </c>
      <c r="Z175" s="8">
        <v>0.0</v>
      </c>
      <c r="AA175" s="8" t="s">
        <v>117</v>
      </c>
      <c r="AB175" s="8"/>
      <c r="AC175" s="8"/>
      <c r="AD175" s="8"/>
      <c r="AE175" s="8"/>
      <c r="AF175" s="8"/>
      <c r="AH175" s="8"/>
      <c r="AI175" s="8"/>
      <c r="AL175" s="8"/>
      <c r="AP175" s="8"/>
      <c r="AS175" s="8"/>
      <c r="AV175" s="8"/>
      <c r="AY175" s="8"/>
    </row>
    <row r="176">
      <c r="A176" s="8" t="str">
        <f>CONCAT("attribute_", C176)</f>
        <v>attribute_ten</v>
      </c>
      <c r="B176" s="8"/>
      <c r="C176" s="8" t="str">
        <f t="shared" si="26"/>
        <v>ten</v>
      </c>
      <c r="D176" s="8" t="s">
        <v>51</v>
      </c>
      <c r="E176" s="8" t="s">
        <v>384</v>
      </c>
      <c r="F176" s="8"/>
      <c r="G176" s="8"/>
      <c r="H176" s="8" t="s">
        <v>57</v>
      </c>
      <c r="I176" s="8" t="str">
        <f>concat("attribute_delta_", C176)</f>
        <v>attribute_delta_ten</v>
      </c>
      <c r="M176" s="8" t="s">
        <v>57</v>
      </c>
      <c r="N176" s="8" t="str">
        <f>concat("rawattribute_", C176)</f>
        <v>rawattribute_ten</v>
      </c>
      <c r="Q176" s="8" t="s">
        <v>146</v>
      </c>
      <c r="R176" s="8" t="s">
        <v>344</v>
      </c>
      <c r="T176" s="8" t="s">
        <v>337</v>
      </c>
      <c r="U176" s="8"/>
      <c r="V176" s="8">
        <v>0.0</v>
      </c>
      <c r="W176" s="8"/>
      <c r="X176" s="8" t="s">
        <v>146</v>
      </c>
      <c r="Y176" s="8" t="s">
        <v>757</v>
      </c>
      <c r="AA176" s="8"/>
      <c r="AE176" s="8"/>
      <c r="AH176" s="8"/>
      <c r="AL176" s="8"/>
      <c r="AP176" s="8"/>
      <c r="AS176" s="8"/>
      <c r="AV176" s="8"/>
      <c r="AY176" s="8"/>
    </row>
    <row r="177">
      <c r="A177" s="8"/>
      <c r="B177" s="8"/>
      <c r="C177" s="8"/>
      <c r="D177" s="8"/>
      <c r="E177" s="8"/>
      <c r="F177" s="8"/>
      <c r="G177" s="8"/>
      <c r="H177" s="8"/>
      <c r="I177" s="13"/>
      <c r="J177" s="8"/>
      <c r="K177" s="8"/>
      <c r="L177" s="8"/>
      <c r="M177" s="8"/>
      <c r="N177" s="8"/>
      <c r="Q177" s="8"/>
      <c r="R177" s="8"/>
      <c r="T177" s="8"/>
      <c r="U177" s="8"/>
      <c r="X177" s="8"/>
      <c r="Y177" s="8"/>
      <c r="AA177" s="8"/>
      <c r="AB177" s="8"/>
      <c r="AE177" s="8"/>
      <c r="AF177" s="8"/>
      <c r="AH177" s="8"/>
      <c r="AL177" s="8"/>
      <c r="AP177" s="8"/>
      <c r="AS177" s="8"/>
      <c r="AV177" s="8"/>
      <c r="AY177" s="8"/>
    </row>
    <row r="178">
      <c r="A178" s="8" t="str">
        <f>CONCAT("rawattribute_", C178)</f>
        <v>rawattribute_tem</v>
      </c>
      <c r="B178" s="8" t="s">
        <v>758</v>
      </c>
      <c r="C178" s="8" t="s">
        <v>759</v>
      </c>
      <c r="D178" s="8" t="s">
        <v>51</v>
      </c>
      <c r="E178" s="8" t="s">
        <v>384</v>
      </c>
      <c r="F178" s="8"/>
      <c r="G178" s="8"/>
      <c r="H178" s="8" t="s">
        <v>57</v>
      </c>
      <c r="I178" s="8" t="s">
        <v>516</v>
      </c>
      <c r="M178" s="8" t="s">
        <v>337</v>
      </c>
      <c r="N178" s="8"/>
      <c r="O178" s="8"/>
      <c r="P178" s="8">
        <f>50*0.453592</f>
        <v>22.6796</v>
      </c>
      <c r="Q178" s="8" t="s">
        <v>146</v>
      </c>
      <c r="R178" s="8" t="s">
        <v>715</v>
      </c>
      <c r="S178" s="8"/>
      <c r="T178" s="8" t="s">
        <v>337</v>
      </c>
      <c r="V178" s="8"/>
      <c r="W178" s="8">
        <f>150*0.453592</f>
        <v>68.0388</v>
      </c>
      <c r="X178" s="8" t="s">
        <v>146</v>
      </c>
      <c r="Y178" s="8" t="s">
        <v>344</v>
      </c>
      <c r="Z178" s="8"/>
      <c r="AA178" s="8"/>
      <c r="AB178" s="8"/>
      <c r="AC178" s="8"/>
      <c r="AD178" s="8"/>
      <c r="AE178" s="8"/>
      <c r="AF178" s="8"/>
      <c r="AH178" s="8"/>
      <c r="AI178" s="8"/>
      <c r="AL178" s="8"/>
      <c r="AP178" s="8"/>
      <c r="AS178" s="8"/>
      <c r="AV178" s="8"/>
      <c r="AY178" s="8"/>
    </row>
    <row r="179">
      <c r="A179" s="8" t="str">
        <f>CONCAT("attribute_enchantments_", C179)</f>
        <v>attribute_enchantments_tem</v>
      </c>
      <c r="B179" s="8"/>
      <c r="C179" s="8" t="str">
        <f t="shared" ref="C179:C181" si="27">C178</f>
        <v>tem</v>
      </c>
      <c r="D179" s="8" t="s">
        <v>96</v>
      </c>
      <c r="E179" s="8"/>
      <c r="F179" s="8"/>
      <c r="G179" s="8"/>
      <c r="H179" s="8" t="s">
        <v>337</v>
      </c>
      <c r="I179" s="8" t="str">
        <f>concat("attribute_", C179)</f>
        <v>attribute_tem</v>
      </c>
      <c r="M179" s="8" t="s">
        <v>337</v>
      </c>
      <c r="N179" s="8" t="str">
        <f>concat("proppergate_", C179)</f>
        <v>proppergate_tem</v>
      </c>
      <c r="Q179" s="8" t="s">
        <v>137</v>
      </c>
      <c r="T179" s="8" t="s">
        <v>57</v>
      </c>
      <c r="U179" s="14" t="s">
        <v>387</v>
      </c>
      <c r="X179" s="8" t="s">
        <v>337</v>
      </c>
      <c r="Y179" s="8" t="s">
        <v>452</v>
      </c>
      <c r="AA179" s="8" t="s">
        <v>147</v>
      </c>
      <c r="AB179" s="8" t="s">
        <v>462</v>
      </c>
      <c r="AC179" s="8"/>
      <c r="AD179" s="8"/>
      <c r="AE179" s="8"/>
      <c r="AH179" s="8"/>
      <c r="AL179" s="8"/>
      <c r="AN179" s="8"/>
      <c r="AO179" s="8"/>
      <c r="AP179" s="8"/>
      <c r="AS179" s="8"/>
      <c r="AT179" s="8"/>
      <c r="AV179" s="8"/>
      <c r="AY179" s="8"/>
    </row>
    <row r="180">
      <c r="A180" s="8" t="str">
        <f>CONCAT("attribute_delta_", C180)</f>
        <v>attribute_delta_tem</v>
      </c>
      <c r="B180" s="8"/>
      <c r="C180" s="8" t="str">
        <f t="shared" si="27"/>
        <v>tem</v>
      </c>
      <c r="D180" s="8" t="s">
        <v>51</v>
      </c>
      <c r="E180" s="8" t="s">
        <v>384</v>
      </c>
      <c r="F180" s="8"/>
      <c r="G180" s="8"/>
      <c r="H180" s="8" t="s">
        <v>57</v>
      </c>
      <c r="I180" s="8" t="str">
        <f>concat("attribute_enchantments_", C180)</f>
        <v>attribute_enchantments_tem</v>
      </c>
      <c r="M180" s="8" t="s">
        <v>145</v>
      </c>
      <c r="N180" s="8" t="s">
        <v>466</v>
      </c>
      <c r="Q180" s="8" t="s">
        <v>337</v>
      </c>
      <c r="R180" s="8" t="s">
        <v>426</v>
      </c>
      <c r="T180" s="8" t="s">
        <v>73</v>
      </c>
      <c r="X180" s="8" t="s">
        <v>337</v>
      </c>
      <c r="Z180" s="8">
        <v>0.0</v>
      </c>
      <c r="AA180" s="8" t="s">
        <v>117</v>
      </c>
      <c r="AB180" s="8"/>
      <c r="AC180" s="8"/>
      <c r="AD180" s="8"/>
      <c r="AE180" s="8"/>
      <c r="AF180" s="8"/>
      <c r="AH180" s="8"/>
      <c r="AI180" s="8"/>
      <c r="AL180" s="8"/>
      <c r="AP180" s="8"/>
      <c r="AS180" s="8"/>
      <c r="AV180" s="8"/>
      <c r="AY180" s="8"/>
    </row>
    <row r="181">
      <c r="A181" s="8" t="str">
        <f>CONCAT("attribute_", C181)</f>
        <v>attribute_tem</v>
      </c>
      <c r="B181" s="8"/>
      <c r="C181" s="8" t="str">
        <f t="shared" si="27"/>
        <v>tem</v>
      </c>
      <c r="D181" s="8" t="s">
        <v>51</v>
      </c>
      <c r="E181" s="8" t="s">
        <v>384</v>
      </c>
      <c r="F181" s="8"/>
      <c r="G181" s="8"/>
      <c r="H181" s="8" t="s">
        <v>57</v>
      </c>
      <c r="I181" s="8" t="str">
        <f>concat("attribute_delta_", C181)</f>
        <v>attribute_delta_tem</v>
      </c>
      <c r="M181" s="8" t="s">
        <v>57</v>
      </c>
      <c r="N181" s="8" t="str">
        <f>concat("rawattribute_", C181)</f>
        <v>rawattribute_tem</v>
      </c>
      <c r="Q181" s="8" t="s">
        <v>146</v>
      </c>
      <c r="R181" s="8" t="s">
        <v>344</v>
      </c>
      <c r="T181" s="8" t="s">
        <v>337</v>
      </c>
      <c r="U181" s="8"/>
      <c r="V181" s="8">
        <v>0.0</v>
      </c>
      <c r="W181" s="8"/>
      <c r="X181" s="8" t="s">
        <v>146</v>
      </c>
      <c r="Y181" s="8" t="s">
        <v>757</v>
      </c>
      <c r="AA181" s="8"/>
      <c r="AE181" s="8"/>
      <c r="AH181" s="8"/>
      <c r="AL181" s="8"/>
      <c r="AP181" s="8"/>
      <c r="AS181" s="8"/>
      <c r="AV181" s="8"/>
      <c r="AY181" s="8"/>
    </row>
    <row r="182">
      <c r="A182" s="8"/>
      <c r="B182" s="8"/>
      <c r="C182" s="8"/>
      <c r="D182" s="8"/>
      <c r="E182" s="8"/>
      <c r="F182" s="8"/>
      <c r="G182" s="8"/>
      <c r="H182" s="8"/>
      <c r="I182" s="13"/>
      <c r="J182" s="8"/>
      <c r="K182" s="8"/>
      <c r="L182" s="8"/>
      <c r="M182" s="8"/>
      <c r="N182" s="8"/>
      <c r="Q182" s="8"/>
      <c r="T182" s="8"/>
      <c r="X182" s="8"/>
      <c r="AA182" s="8"/>
      <c r="AE182" s="8"/>
      <c r="AF182" s="8"/>
      <c r="AH182" s="8"/>
      <c r="AL182" s="8"/>
      <c r="AP182" s="8"/>
      <c r="AS182" s="8"/>
      <c r="AV182" s="8"/>
      <c r="AY182" s="8"/>
    </row>
    <row r="183">
      <c r="A183" s="8" t="s">
        <v>680</v>
      </c>
      <c r="B183" s="8"/>
      <c r="C183" s="8"/>
      <c r="D183" s="8" t="s">
        <v>51</v>
      </c>
      <c r="E183" s="8" t="s">
        <v>384</v>
      </c>
      <c r="F183" s="8"/>
      <c r="G183" s="8"/>
      <c r="H183" s="8" t="s">
        <v>57</v>
      </c>
      <c r="I183" s="8" t="s">
        <v>400</v>
      </c>
      <c r="J183" s="8"/>
      <c r="K183" s="8"/>
      <c r="L183" s="8"/>
      <c r="M183" s="8" t="s">
        <v>57</v>
      </c>
      <c r="N183" s="14" t="s">
        <v>401</v>
      </c>
      <c r="Q183" s="8" t="s">
        <v>57</v>
      </c>
      <c r="R183" s="14" t="s">
        <v>402</v>
      </c>
      <c r="T183" s="8" t="s">
        <v>57</v>
      </c>
      <c r="U183" s="8" t="s">
        <v>404</v>
      </c>
      <c r="X183" s="8" t="s">
        <v>57</v>
      </c>
      <c r="Y183" s="14" t="s">
        <v>405</v>
      </c>
      <c r="AA183" s="8" t="s">
        <v>57</v>
      </c>
      <c r="AB183" s="8" t="s">
        <v>407</v>
      </c>
      <c r="AE183" s="8" t="s">
        <v>137</v>
      </c>
      <c r="AF183" s="8"/>
      <c r="AH183" s="8" t="s">
        <v>145</v>
      </c>
      <c r="AI183" s="8" t="s">
        <v>433</v>
      </c>
      <c r="AL183" s="8" t="s">
        <v>337</v>
      </c>
      <c r="AO183" s="8">
        <v>0.01</v>
      </c>
      <c r="AP183" s="8" t="s">
        <v>146</v>
      </c>
      <c r="AQ183" s="8" t="s">
        <v>715</v>
      </c>
      <c r="AS183" s="8"/>
      <c r="AV183" s="8"/>
      <c r="AY183" s="8"/>
    </row>
    <row r="184">
      <c r="A184" s="8" t="s">
        <v>760</v>
      </c>
      <c r="B184" s="8"/>
      <c r="C184" s="8"/>
      <c r="D184" s="8" t="s">
        <v>51</v>
      </c>
      <c r="E184" s="8" t="s">
        <v>384</v>
      </c>
      <c r="F184" s="8"/>
      <c r="G184" s="8"/>
      <c r="H184" s="8" t="s">
        <v>57</v>
      </c>
      <c r="I184" s="15" t="s">
        <v>389</v>
      </c>
      <c r="M184" s="8" t="s">
        <v>337</v>
      </c>
      <c r="N184" s="8" t="s">
        <v>384</v>
      </c>
      <c r="Q184" s="8" t="s">
        <v>85</v>
      </c>
      <c r="R184" s="8"/>
      <c r="S184" s="8"/>
      <c r="T184" s="8" t="s">
        <v>145</v>
      </c>
      <c r="U184" s="8" t="s">
        <v>433</v>
      </c>
      <c r="W184" s="8"/>
      <c r="X184" s="8"/>
      <c r="Y184" s="8"/>
      <c r="AA184" s="8"/>
      <c r="AB184" s="8"/>
      <c r="AE184" s="8"/>
      <c r="AF184" s="8"/>
      <c r="AH184" s="8"/>
      <c r="AL184" s="8"/>
      <c r="AP184" s="8"/>
      <c r="AS184" s="8"/>
      <c r="AV184" s="8"/>
      <c r="AY184" s="8"/>
    </row>
    <row r="185">
      <c r="A185" s="8" t="s">
        <v>686</v>
      </c>
      <c r="B185" s="8"/>
      <c r="C185" s="8"/>
      <c r="D185" s="8" t="s">
        <v>51</v>
      </c>
      <c r="E185" s="8" t="s">
        <v>384</v>
      </c>
      <c r="F185" s="8"/>
      <c r="G185" s="8"/>
      <c r="H185" s="8" t="s">
        <v>57</v>
      </c>
      <c r="I185" s="8" t="s">
        <v>680</v>
      </c>
      <c r="M185" s="8" t="s">
        <v>57</v>
      </c>
      <c r="N185" s="8" t="s">
        <v>760</v>
      </c>
      <c r="Q185" s="8" t="s">
        <v>146</v>
      </c>
      <c r="R185" s="8" t="s">
        <v>344</v>
      </c>
      <c r="T185" s="8" t="s">
        <v>337</v>
      </c>
      <c r="U185" s="8"/>
      <c r="V185" s="8">
        <v>0.0</v>
      </c>
      <c r="W185" s="8"/>
      <c r="X185" s="8" t="s">
        <v>146</v>
      </c>
      <c r="Y185" s="8" t="s">
        <v>757</v>
      </c>
      <c r="AA185" s="8"/>
      <c r="AB185" s="8"/>
      <c r="AC185" s="8"/>
      <c r="AD185" s="8"/>
      <c r="AE185" s="8"/>
      <c r="AH185" s="8"/>
      <c r="AL185" s="8"/>
      <c r="AN185" s="8"/>
      <c r="AO185" s="8"/>
      <c r="AP185" s="8"/>
      <c r="AS185" s="8"/>
      <c r="AT185" s="8"/>
      <c r="AV185" s="8"/>
      <c r="AY185" s="8"/>
    </row>
    <row r="186">
      <c r="A186" s="8" t="s">
        <v>761</v>
      </c>
      <c r="B186" s="8"/>
      <c r="C186" s="8"/>
      <c r="D186" s="8" t="s">
        <v>56</v>
      </c>
      <c r="E186" s="8"/>
      <c r="F186" s="8"/>
      <c r="G186" s="8"/>
      <c r="H186" s="8" t="s">
        <v>337</v>
      </c>
      <c r="I186" s="8"/>
      <c r="K186">
        <f>15*4.53592</f>
        <v>68.0388</v>
      </c>
      <c r="M186" s="8" t="s">
        <v>57</v>
      </c>
      <c r="N186" s="8" t="s">
        <v>686</v>
      </c>
      <c r="Q186" s="8" t="s">
        <v>146</v>
      </c>
      <c r="R186" s="8" t="s">
        <v>340</v>
      </c>
      <c r="T186" s="8" t="s">
        <v>337</v>
      </c>
      <c r="U186" s="8"/>
      <c r="V186" s="8">
        <v>4.0</v>
      </c>
      <c r="X186" s="8" t="s">
        <v>146</v>
      </c>
      <c r="Y186" s="8" t="s">
        <v>715</v>
      </c>
      <c r="AA186" s="8" t="s">
        <v>145</v>
      </c>
      <c r="AB186" s="8" t="s">
        <v>341</v>
      </c>
      <c r="AE186" s="8"/>
      <c r="AH186" s="8"/>
      <c r="AL186" s="8"/>
      <c r="AP186" s="8"/>
      <c r="AS186" s="8"/>
      <c r="AV186" s="8"/>
      <c r="AY186" s="8"/>
    </row>
    <row r="187">
      <c r="A187" s="8" t="s">
        <v>762</v>
      </c>
      <c r="B187" s="8"/>
      <c r="C187" s="8"/>
      <c r="D187" s="8" t="s">
        <v>56</v>
      </c>
      <c r="E187" s="8"/>
      <c r="F187" s="8"/>
      <c r="G187" s="8"/>
      <c r="H187" s="8" t="s">
        <v>337</v>
      </c>
      <c r="I187" s="8"/>
      <c r="K187">
        <f>15*0.453592</f>
        <v>6.80388</v>
      </c>
      <c r="M187" s="8" t="s">
        <v>57</v>
      </c>
      <c r="N187" s="8" t="s">
        <v>686</v>
      </c>
      <c r="Q187" s="8" t="s">
        <v>146</v>
      </c>
      <c r="R187" s="8" t="s">
        <v>340</v>
      </c>
      <c r="T187" s="8" t="s">
        <v>145</v>
      </c>
      <c r="U187" s="8" t="s">
        <v>341</v>
      </c>
      <c r="X187" s="8"/>
      <c r="Y187" s="8"/>
      <c r="AA187" s="8"/>
      <c r="AB187" s="8"/>
      <c r="AE187" s="8"/>
      <c r="AF187" s="8"/>
      <c r="AH187" s="8"/>
      <c r="AL187" s="8"/>
      <c r="AP187" s="8"/>
      <c r="AS187" s="8"/>
      <c r="AV187" s="8"/>
      <c r="AY187" s="8"/>
    </row>
    <row r="188">
      <c r="A188" s="8" t="s">
        <v>597</v>
      </c>
      <c r="B188" s="8"/>
      <c r="C188" s="8"/>
      <c r="D188" s="8" t="s">
        <v>56</v>
      </c>
      <c r="E188" s="23" t="s">
        <v>723</v>
      </c>
      <c r="F188" s="23"/>
      <c r="G188" s="8"/>
      <c r="H188" s="8" t="s">
        <v>57</v>
      </c>
      <c r="I188" s="8" t="s">
        <v>761</v>
      </c>
      <c r="M188" s="8" t="s">
        <v>57</v>
      </c>
      <c r="N188" s="8" t="s">
        <v>591</v>
      </c>
      <c r="O188" s="8"/>
      <c r="P188" s="8"/>
      <c r="Q188" s="8" t="s">
        <v>146</v>
      </c>
      <c r="R188" s="8" t="s">
        <v>435</v>
      </c>
      <c r="S188" s="8"/>
      <c r="T188" s="8" t="s">
        <v>337</v>
      </c>
      <c r="U188" s="8"/>
      <c r="V188" s="8">
        <v>0.0</v>
      </c>
      <c r="W188" s="8"/>
      <c r="X188" s="8" t="s">
        <v>146</v>
      </c>
      <c r="Y188" s="8" t="s">
        <v>757</v>
      </c>
      <c r="AA188" s="8"/>
      <c r="AB188" s="8"/>
      <c r="AE188" s="8"/>
      <c r="AF188" s="8"/>
      <c r="AH188" s="8"/>
      <c r="AL188" s="8"/>
      <c r="AP188" s="8"/>
      <c r="AS188" s="8"/>
      <c r="AV188" s="8"/>
      <c r="AY188" s="8"/>
    </row>
    <row r="189">
      <c r="A189" s="8"/>
      <c r="B189" s="8"/>
      <c r="C189" s="8"/>
      <c r="D189" s="8"/>
      <c r="E189" s="8"/>
      <c r="F189" s="8"/>
      <c r="G189" s="8"/>
      <c r="H189" s="8"/>
      <c r="I189" s="20"/>
      <c r="M189" s="8"/>
      <c r="N189" s="15"/>
      <c r="Q189" s="8"/>
      <c r="R189" s="8"/>
      <c r="S189" s="8"/>
      <c r="T189" s="8"/>
      <c r="U189" s="8"/>
      <c r="X189" s="8"/>
      <c r="Z189" s="8"/>
      <c r="AA189" s="8"/>
      <c r="AB189" s="8"/>
      <c r="AC189" s="8"/>
      <c r="AD189" s="8"/>
      <c r="AE189" s="8"/>
      <c r="AF189" s="8"/>
      <c r="AH189" s="8"/>
      <c r="AI189" s="8"/>
      <c r="AL189" s="8"/>
      <c r="AP189" s="8"/>
      <c r="AS189" s="8"/>
      <c r="AV189" s="8"/>
      <c r="AY189" s="8"/>
    </row>
    <row r="190">
      <c r="A190" s="8" t="s">
        <v>763</v>
      </c>
      <c r="B190" s="8"/>
      <c r="C190" s="8"/>
      <c r="D190" s="8" t="s">
        <v>96</v>
      </c>
      <c r="E190" s="8"/>
      <c r="F190" s="8"/>
      <c r="G190" s="8"/>
      <c r="H190" s="8" t="s">
        <v>57</v>
      </c>
      <c r="I190" s="20" t="s">
        <v>408</v>
      </c>
      <c r="M190" s="8" t="s">
        <v>57</v>
      </c>
      <c r="N190" s="15" t="s">
        <v>389</v>
      </c>
      <c r="Q190" s="8" t="s">
        <v>337</v>
      </c>
      <c r="R190" s="8" t="s">
        <v>764</v>
      </c>
      <c r="S190" s="8"/>
      <c r="T190" s="8" t="s">
        <v>147</v>
      </c>
      <c r="U190" s="8" t="s">
        <v>765</v>
      </c>
      <c r="X190" s="8" t="s">
        <v>337</v>
      </c>
      <c r="Z190" s="8">
        <v>1.0</v>
      </c>
      <c r="AA190" s="8" t="s">
        <v>146</v>
      </c>
      <c r="AB190" s="8" t="s">
        <v>766</v>
      </c>
      <c r="AC190" s="8"/>
      <c r="AD190" s="8"/>
      <c r="AE190" s="8"/>
      <c r="AF190" s="8"/>
      <c r="AH190" s="8"/>
      <c r="AI190" s="8"/>
      <c r="AL190" s="8"/>
      <c r="AP190" s="8"/>
      <c r="AS190" s="8"/>
      <c r="AV190" s="8"/>
      <c r="AY190" s="8"/>
    </row>
    <row r="191">
      <c r="A191" s="8" t="s">
        <v>767</v>
      </c>
      <c r="B191" s="8"/>
      <c r="C191" s="8"/>
      <c r="D191" s="8" t="s">
        <v>96</v>
      </c>
      <c r="E191" s="8"/>
      <c r="F191" s="8"/>
      <c r="G191" s="8"/>
      <c r="H191" s="8" t="s">
        <v>57</v>
      </c>
      <c r="I191" s="20" t="s">
        <v>408</v>
      </c>
      <c r="M191" s="8" t="s">
        <v>57</v>
      </c>
      <c r="N191" s="15" t="s">
        <v>389</v>
      </c>
      <c r="Q191" s="8" t="s">
        <v>337</v>
      </c>
      <c r="R191" s="8" t="s">
        <v>768</v>
      </c>
      <c r="S191" s="8"/>
      <c r="T191" s="8" t="s">
        <v>147</v>
      </c>
      <c r="U191" s="8" t="s">
        <v>765</v>
      </c>
      <c r="X191" s="8" t="s">
        <v>337</v>
      </c>
      <c r="Z191" s="8">
        <v>1.0</v>
      </c>
      <c r="AA191" s="8" t="s">
        <v>146</v>
      </c>
      <c r="AB191" s="8" t="s">
        <v>766</v>
      </c>
      <c r="AC191" s="8"/>
      <c r="AD191" s="8"/>
      <c r="AE191" s="8"/>
      <c r="AF191" s="8"/>
      <c r="AH191" s="8"/>
      <c r="AI191" s="8"/>
      <c r="AL191" s="8"/>
      <c r="AP191" s="8"/>
      <c r="AS191" s="8"/>
      <c r="AV191" s="8"/>
      <c r="AY191" s="8"/>
    </row>
    <row r="192">
      <c r="A192" s="8" t="s">
        <v>769</v>
      </c>
      <c r="B192" s="8"/>
      <c r="C192" s="8"/>
      <c r="D192" s="8" t="s">
        <v>96</v>
      </c>
      <c r="E192" s="8"/>
      <c r="F192" s="8"/>
      <c r="G192" s="8"/>
      <c r="H192" s="8" t="s">
        <v>57</v>
      </c>
      <c r="I192" s="20" t="s">
        <v>408</v>
      </c>
      <c r="M192" s="8" t="s">
        <v>57</v>
      </c>
      <c r="N192" s="15" t="s">
        <v>389</v>
      </c>
      <c r="Q192" s="8" t="s">
        <v>337</v>
      </c>
      <c r="R192" s="8" t="s">
        <v>770</v>
      </c>
      <c r="S192" s="8"/>
      <c r="T192" s="8" t="s">
        <v>147</v>
      </c>
      <c r="U192" s="8" t="s">
        <v>765</v>
      </c>
      <c r="X192" s="8" t="s">
        <v>337</v>
      </c>
      <c r="Z192" s="8">
        <v>1.0</v>
      </c>
      <c r="AA192" s="8" t="s">
        <v>146</v>
      </c>
      <c r="AB192" s="8" t="s">
        <v>766</v>
      </c>
      <c r="AC192" s="8"/>
      <c r="AD192" s="8"/>
      <c r="AE192" s="8"/>
      <c r="AF192" s="8"/>
      <c r="AH192" s="8"/>
      <c r="AI192" s="8"/>
      <c r="AL192" s="8"/>
      <c r="AP192" s="8"/>
      <c r="AS192" s="8"/>
      <c r="AV192" s="8"/>
      <c r="AY192" s="8"/>
    </row>
    <row r="193">
      <c r="A193" s="8" t="s">
        <v>771</v>
      </c>
      <c r="B193" s="8"/>
      <c r="C193" s="8"/>
      <c r="D193" s="8" t="s">
        <v>96</v>
      </c>
      <c r="E193" s="8"/>
      <c r="F193" s="8"/>
      <c r="G193" s="8"/>
      <c r="H193" s="8" t="s">
        <v>57</v>
      </c>
      <c r="I193" s="20" t="s">
        <v>408</v>
      </c>
      <c r="M193" s="8" t="s">
        <v>57</v>
      </c>
      <c r="N193" s="15" t="s">
        <v>389</v>
      </c>
      <c r="Q193" s="8" t="s">
        <v>337</v>
      </c>
      <c r="R193" s="8" t="s">
        <v>409</v>
      </c>
      <c r="S193" s="8"/>
      <c r="T193" s="8" t="s">
        <v>147</v>
      </c>
      <c r="U193" s="8" t="s">
        <v>765</v>
      </c>
      <c r="X193" s="8"/>
      <c r="Z193" s="8"/>
      <c r="AA193" s="8"/>
      <c r="AB193" s="8"/>
      <c r="AC193" s="8"/>
      <c r="AD193" s="8"/>
      <c r="AE193" s="8"/>
      <c r="AF193" s="8"/>
      <c r="AH193" s="8"/>
      <c r="AI193" s="8"/>
      <c r="AL193" s="8"/>
      <c r="AP193" s="8"/>
      <c r="AS193" s="8"/>
      <c r="AV193" s="8"/>
      <c r="AY193" s="8"/>
    </row>
    <row r="194">
      <c r="A194" s="8" t="s">
        <v>772</v>
      </c>
      <c r="B194" s="8"/>
      <c r="C194" s="8"/>
      <c r="D194" s="8" t="s">
        <v>96</v>
      </c>
      <c r="E194" s="8"/>
      <c r="F194" s="8"/>
      <c r="G194" s="8"/>
      <c r="H194" s="8" t="s">
        <v>57</v>
      </c>
      <c r="I194" s="8" t="s">
        <v>763</v>
      </c>
      <c r="L194" s="8"/>
      <c r="M194" s="8" t="s">
        <v>133</v>
      </c>
      <c r="N194" s="8"/>
      <c r="Q194" s="8" t="s">
        <v>57</v>
      </c>
      <c r="R194" s="8" t="s">
        <v>767</v>
      </c>
      <c r="T194" s="8" t="s">
        <v>133</v>
      </c>
      <c r="X194" s="8" t="s">
        <v>57</v>
      </c>
      <c r="Y194" s="8" t="s">
        <v>769</v>
      </c>
      <c r="AA194" s="8" t="s">
        <v>133</v>
      </c>
      <c r="AB194" s="8"/>
      <c r="AC194" s="8"/>
      <c r="AD194" s="8"/>
      <c r="AE194" s="8" t="s">
        <v>57</v>
      </c>
      <c r="AF194" s="8" t="s">
        <v>771</v>
      </c>
      <c r="AH194" s="8" t="s">
        <v>133</v>
      </c>
      <c r="AL194" s="8" t="s">
        <v>137</v>
      </c>
      <c r="AN194" s="8"/>
      <c r="AO194" s="8"/>
      <c r="AP194" s="8"/>
      <c r="AS194" s="8"/>
      <c r="AT194" s="8"/>
      <c r="AV194" s="8"/>
      <c r="AY194" s="8"/>
    </row>
    <row r="195">
      <c r="A195" s="8" t="s">
        <v>773</v>
      </c>
      <c r="B195" s="8"/>
      <c r="C195" s="8"/>
      <c r="D195" s="8" t="s">
        <v>96</v>
      </c>
      <c r="E195" s="8"/>
      <c r="F195" s="8"/>
      <c r="G195" s="8"/>
      <c r="H195" s="8" t="s">
        <v>337</v>
      </c>
      <c r="I195" s="8"/>
      <c r="L195" s="8" t="b">
        <v>1</v>
      </c>
      <c r="M195" s="8" t="s">
        <v>57</v>
      </c>
      <c r="N195" s="8" t="s">
        <v>772</v>
      </c>
      <c r="Q195" s="8" t="s">
        <v>337</v>
      </c>
      <c r="R195" s="8" t="s">
        <v>454</v>
      </c>
      <c r="T195" s="8" t="s">
        <v>147</v>
      </c>
      <c r="U195" s="14" t="s">
        <v>774</v>
      </c>
      <c r="X195" s="8"/>
      <c r="Y195" s="8"/>
      <c r="AA195" s="8"/>
      <c r="AB195" s="8"/>
      <c r="AC195" s="8"/>
      <c r="AD195" s="8"/>
      <c r="AE195" s="8"/>
      <c r="AH195" s="8"/>
      <c r="AL195" s="8"/>
      <c r="AN195" s="8"/>
      <c r="AO195" s="8"/>
      <c r="AP195" s="8"/>
      <c r="AS195" s="8"/>
      <c r="AT195" s="8"/>
      <c r="AV195" s="8"/>
      <c r="A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L196" s="8"/>
      <c r="M196" s="8"/>
      <c r="N196" s="8"/>
      <c r="Q196" s="8"/>
      <c r="R196" s="8"/>
      <c r="T196" s="8"/>
      <c r="U196" s="14"/>
      <c r="X196" s="8"/>
      <c r="Y196" s="8"/>
      <c r="AA196" s="8"/>
      <c r="AB196" s="8"/>
      <c r="AC196" s="8"/>
      <c r="AD196" s="8"/>
      <c r="AE196" s="8"/>
      <c r="AH196" s="8"/>
      <c r="AL196" s="8"/>
      <c r="AN196" s="8"/>
      <c r="AO196" s="8"/>
      <c r="AP196" s="8"/>
      <c r="AS196" s="8"/>
      <c r="AT196" s="8"/>
      <c r="AV196" s="8"/>
      <c r="AY196" s="8"/>
    </row>
    <row r="197">
      <c r="A197" s="8" t="s">
        <v>775</v>
      </c>
      <c r="B197" s="8"/>
      <c r="C197" s="8"/>
      <c r="D197" s="8" t="s">
        <v>93</v>
      </c>
      <c r="E197" s="8"/>
      <c r="F197" s="8"/>
      <c r="G197" s="8"/>
      <c r="H197" s="8" t="s">
        <v>57</v>
      </c>
      <c r="I197" s="8" t="s">
        <v>763</v>
      </c>
      <c r="L197" s="8"/>
      <c r="M197" s="8" t="s">
        <v>337</v>
      </c>
      <c r="N197" s="8"/>
      <c r="O197" s="8">
        <v>0.0</v>
      </c>
      <c r="Q197" s="8" t="s">
        <v>92</v>
      </c>
      <c r="R197" s="8"/>
      <c r="T197" s="8"/>
      <c r="U197" s="14"/>
      <c r="V197" s="8"/>
      <c r="X197" s="8"/>
      <c r="Y197" s="8"/>
      <c r="AA197" s="8"/>
      <c r="AB197" s="8"/>
      <c r="AC197" s="8"/>
      <c r="AD197" s="8"/>
      <c r="AE197" s="8"/>
      <c r="AH197" s="8"/>
      <c r="AL197" s="8"/>
      <c r="AN197" s="8"/>
      <c r="AO197" s="8"/>
      <c r="AP197" s="8"/>
      <c r="AS197" s="8"/>
      <c r="AT197" s="8"/>
      <c r="AV197" s="8"/>
      <c r="AY197" s="8"/>
    </row>
    <row r="198">
      <c r="A198" s="8" t="s">
        <v>776</v>
      </c>
      <c r="B198" s="8"/>
      <c r="C198" s="8"/>
      <c r="D198" s="8" t="s">
        <v>58</v>
      </c>
      <c r="E198" s="8"/>
      <c r="F198" s="8"/>
      <c r="G198" s="8"/>
      <c r="H198" s="8" t="s">
        <v>57</v>
      </c>
      <c r="I198" s="8" t="s">
        <v>775</v>
      </c>
      <c r="L198" s="8"/>
      <c r="M198" s="8" t="s">
        <v>115</v>
      </c>
      <c r="Q198" s="8" t="s">
        <v>130</v>
      </c>
      <c r="R198" s="8"/>
      <c r="T198" s="8"/>
      <c r="U198" s="8"/>
      <c r="X198" s="8"/>
      <c r="Y198" s="8"/>
      <c r="Z198" s="8"/>
      <c r="AA198" s="8"/>
      <c r="AC198" s="8"/>
      <c r="AD198" s="8"/>
      <c r="AE198" s="8"/>
      <c r="AH198" s="8"/>
      <c r="AL198" s="8"/>
      <c r="AN198" s="8"/>
      <c r="AO198" s="8"/>
      <c r="AP198" s="8"/>
      <c r="AS198" s="8"/>
      <c r="AT198" s="8"/>
      <c r="AV198" s="8"/>
      <c r="AY198" s="8"/>
    </row>
    <row r="199">
      <c r="A199" s="8" t="s">
        <v>777</v>
      </c>
      <c r="B199" s="8"/>
      <c r="C199" s="8"/>
      <c r="D199" s="8" t="s">
        <v>93</v>
      </c>
      <c r="E199" s="8"/>
      <c r="F199" s="8"/>
      <c r="G199" s="8"/>
      <c r="H199" s="8" t="s">
        <v>57</v>
      </c>
      <c r="I199" s="8" t="s">
        <v>775</v>
      </c>
      <c r="L199" s="8"/>
      <c r="M199" s="8" t="s">
        <v>137</v>
      </c>
      <c r="Q199" s="8" t="s">
        <v>337</v>
      </c>
      <c r="R199" s="8" t="s">
        <v>394</v>
      </c>
      <c r="T199" s="8" t="s">
        <v>146</v>
      </c>
      <c r="U199" s="8" t="s">
        <v>778</v>
      </c>
      <c r="X199" s="8" t="s">
        <v>337</v>
      </c>
      <c r="Y199" s="8"/>
      <c r="Z199" s="8">
        <v>0.0</v>
      </c>
      <c r="AA199" s="8" t="s">
        <v>92</v>
      </c>
      <c r="AC199" s="8"/>
      <c r="AD199" s="8"/>
      <c r="AE199" s="8"/>
      <c r="AH199" s="8"/>
      <c r="AL199" s="8"/>
      <c r="AN199" s="8"/>
      <c r="AO199" s="8"/>
      <c r="AP199" s="8"/>
      <c r="AS199" s="8"/>
      <c r="AT199" s="8"/>
      <c r="AV199" s="8"/>
      <c r="AY199" s="8"/>
    </row>
    <row r="200">
      <c r="A200" s="8" t="s">
        <v>779</v>
      </c>
      <c r="B200" s="8"/>
      <c r="C200" s="8"/>
      <c r="D200" s="8" t="s">
        <v>58</v>
      </c>
      <c r="E200" s="8"/>
      <c r="F200" s="8"/>
      <c r="G200" s="8"/>
      <c r="H200" s="8" t="s">
        <v>57</v>
      </c>
      <c r="I200" s="8" t="s">
        <v>777</v>
      </c>
      <c r="L200" s="8"/>
      <c r="M200" s="8" t="s">
        <v>115</v>
      </c>
      <c r="N200" s="8"/>
      <c r="Q200" s="8" t="s">
        <v>130</v>
      </c>
      <c r="R200" s="8"/>
      <c r="S200" s="8"/>
      <c r="T200" s="8"/>
      <c r="U200" s="14"/>
      <c r="X200" s="8"/>
      <c r="Y200" s="8"/>
      <c r="AA200" s="8"/>
      <c r="AB200" s="8"/>
      <c r="AC200" s="8"/>
      <c r="AD200" s="8"/>
      <c r="AE200" s="8"/>
      <c r="AH200" s="8"/>
      <c r="AL200" s="8"/>
      <c r="AN200" s="8"/>
      <c r="AO200" s="8"/>
      <c r="AP200" s="8"/>
      <c r="AS200" s="8"/>
      <c r="AT200" s="8"/>
      <c r="AV200" s="8"/>
      <c r="AY200" s="8"/>
    </row>
    <row r="201">
      <c r="A201" s="8" t="s">
        <v>780</v>
      </c>
      <c r="B201" s="8"/>
      <c r="C201" s="8"/>
      <c r="D201" s="8" t="s">
        <v>93</v>
      </c>
      <c r="E201" s="8"/>
      <c r="F201" s="8"/>
      <c r="G201" s="8"/>
      <c r="H201" s="8" t="s">
        <v>57</v>
      </c>
      <c r="I201" s="8" t="s">
        <v>767</v>
      </c>
      <c r="L201" s="8"/>
      <c r="M201" s="8" t="s">
        <v>337</v>
      </c>
      <c r="N201" s="8"/>
      <c r="O201" s="8">
        <v>0.0</v>
      </c>
      <c r="Q201" s="8" t="s">
        <v>92</v>
      </c>
      <c r="R201" s="8"/>
      <c r="T201" s="8"/>
      <c r="U201" s="14"/>
      <c r="V201" s="8"/>
      <c r="X201" s="8"/>
      <c r="Y201" s="8"/>
      <c r="AA201" s="8"/>
      <c r="AB201" s="8"/>
      <c r="AC201" s="8"/>
      <c r="AD201" s="8"/>
      <c r="AE201" s="8"/>
      <c r="AH201" s="8"/>
      <c r="AL201" s="8"/>
      <c r="AN201" s="8"/>
      <c r="AO201" s="8"/>
      <c r="AP201" s="8"/>
      <c r="AS201" s="8"/>
      <c r="AT201" s="8"/>
      <c r="AV201" s="8"/>
      <c r="AY201" s="8"/>
    </row>
    <row r="202">
      <c r="A202" s="8" t="s">
        <v>781</v>
      </c>
      <c r="B202" s="8"/>
      <c r="C202" s="8"/>
      <c r="D202" s="8" t="s">
        <v>58</v>
      </c>
      <c r="E202" s="8"/>
      <c r="F202" s="8"/>
      <c r="G202" s="8"/>
      <c r="H202" s="8" t="s">
        <v>57</v>
      </c>
      <c r="I202" s="8" t="s">
        <v>780</v>
      </c>
      <c r="L202" s="8"/>
      <c r="M202" s="8" t="s">
        <v>115</v>
      </c>
      <c r="Q202" s="8" t="s">
        <v>130</v>
      </c>
      <c r="R202" s="8"/>
      <c r="T202" s="8"/>
      <c r="U202" s="8"/>
      <c r="X202" s="8"/>
      <c r="Y202" s="8"/>
      <c r="Z202" s="8"/>
      <c r="AA202" s="8"/>
      <c r="AC202" s="8"/>
      <c r="AD202" s="8"/>
      <c r="AE202" s="8"/>
      <c r="AH202" s="8"/>
      <c r="AL202" s="8"/>
      <c r="AN202" s="8"/>
      <c r="AO202" s="8"/>
      <c r="AP202" s="8"/>
      <c r="AS202" s="8"/>
      <c r="AT202" s="8"/>
      <c r="AV202" s="8"/>
      <c r="AY202" s="8"/>
    </row>
    <row r="203">
      <c r="A203" s="8" t="s">
        <v>782</v>
      </c>
      <c r="B203" s="8"/>
      <c r="C203" s="8"/>
      <c r="D203" s="8" t="s">
        <v>93</v>
      </c>
      <c r="E203" s="8"/>
      <c r="F203" s="8"/>
      <c r="G203" s="8"/>
      <c r="H203" s="8" t="s">
        <v>57</v>
      </c>
      <c r="I203" s="8" t="s">
        <v>780</v>
      </c>
      <c r="L203" s="8"/>
      <c r="M203" s="8" t="s">
        <v>137</v>
      </c>
      <c r="Q203" s="8" t="s">
        <v>337</v>
      </c>
      <c r="R203" s="8" t="s">
        <v>394</v>
      </c>
      <c r="T203" s="8" t="s">
        <v>146</v>
      </c>
      <c r="U203" s="8" t="s">
        <v>778</v>
      </c>
      <c r="X203" s="8" t="s">
        <v>337</v>
      </c>
      <c r="Y203" s="8"/>
      <c r="Z203" s="8">
        <v>0.0</v>
      </c>
      <c r="AA203" s="8" t="s">
        <v>92</v>
      </c>
      <c r="AC203" s="8"/>
      <c r="AD203" s="8"/>
      <c r="AE203" s="8"/>
      <c r="AH203" s="8"/>
      <c r="AL203" s="8"/>
      <c r="AN203" s="8"/>
      <c r="AO203" s="8"/>
      <c r="AP203" s="8"/>
      <c r="AS203" s="8"/>
      <c r="AT203" s="8"/>
      <c r="AV203" s="8"/>
      <c r="AY203" s="8"/>
    </row>
    <row r="204">
      <c r="A204" s="8" t="s">
        <v>783</v>
      </c>
      <c r="B204" s="8"/>
      <c r="C204" s="8"/>
      <c r="D204" s="8" t="s">
        <v>58</v>
      </c>
      <c r="E204" s="8"/>
      <c r="F204" s="8"/>
      <c r="G204" s="8"/>
      <c r="H204" s="8" t="s">
        <v>57</v>
      </c>
      <c r="I204" s="8" t="s">
        <v>782</v>
      </c>
      <c r="L204" s="8"/>
      <c r="M204" s="8" t="s">
        <v>115</v>
      </c>
      <c r="N204" s="8"/>
      <c r="Q204" s="8" t="s">
        <v>130</v>
      </c>
      <c r="R204" s="8"/>
      <c r="S204" s="8"/>
      <c r="T204" s="8"/>
      <c r="U204" s="14"/>
      <c r="X204" s="8"/>
      <c r="Y204" s="8"/>
      <c r="AA204" s="8"/>
      <c r="AB204" s="8"/>
      <c r="AC204" s="8"/>
      <c r="AD204" s="8"/>
      <c r="AE204" s="8"/>
      <c r="AH204" s="8"/>
      <c r="AL204" s="8"/>
      <c r="AN204" s="8"/>
      <c r="AO204" s="8"/>
      <c r="AP204" s="8"/>
      <c r="AS204" s="8"/>
      <c r="AT204" s="8"/>
      <c r="AV204" s="8"/>
      <c r="AY204" s="8"/>
    </row>
    <row r="205">
      <c r="A205" s="8" t="s">
        <v>784</v>
      </c>
      <c r="B205" s="8"/>
      <c r="C205" s="8"/>
      <c r="D205" s="8" t="s">
        <v>93</v>
      </c>
      <c r="E205" s="8"/>
      <c r="F205" s="8"/>
      <c r="G205" s="8"/>
      <c r="H205" s="8" t="s">
        <v>57</v>
      </c>
      <c r="I205" s="8" t="s">
        <v>769</v>
      </c>
      <c r="L205" s="8"/>
      <c r="M205" s="8" t="s">
        <v>337</v>
      </c>
      <c r="N205" s="8"/>
      <c r="O205" s="8">
        <v>0.0</v>
      </c>
      <c r="Q205" s="8" t="s">
        <v>92</v>
      </c>
      <c r="R205" s="8"/>
      <c r="T205" s="8"/>
      <c r="U205" s="14"/>
      <c r="V205" s="8"/>
      <c r="X205" s="8"/>
      <c r="Y205" s="8"/>
      <c r="AA205" s="8"/>
      <c r="AB205" s="8"/>
      <c r="AC205" s="8"/>
      <c r="AD205" s="8"/>
      <c r="AE205" s="8"/>
      <c r="AH205" s="8"/>
      <c r="AL205" s="8"/>
      <c r="AN205" s="8"/>
      <c r="AO205" s="8"/>
      <c r="AP205" s="8"/>
      <c r="AS205" s="8"/>
      <c r="AT205" s="8"/>
      <c r="AV205" s="8"/>
      <c r="AY205" s="8"/>
    </row>
    <row r="206">
      <c r="A206" s="8" t="s">
        <v>785</v>
      </c>
      <c r="B206" s="8"/>
      <c r="C206" s="8"/>
      <c r="D206" s="8" t="s">
        <v>58</v>
      </c>
      <c r="E206" s="8"/>
      <c r="F206" s="8"/>
      <c r="G206" s="8"/>
      <c r="H206" s="8" t="s">
        <v>57</v>
      </c>
      <c r="I206" s="8" t="s">
        <v>784</v>
      </c>
      <c r="L206" s="8"/>
      <c r="M206" s="8" t="s">
        <v>115</v>
      </c>
      <c r="Q206" s="8" t="s">
        <v>130</v>
      </c>
      <c r="R206" s="8"/>
      <c r="T206" s="8"/>
      <c r="U206" s="8"/>
      <c r="X206" s="8"/>
      <c r="Y206" s="8"/>
      <c r="Z206" s="8"/>
      <c r="AA206" s="8"/>
      <c r="AC206" s="8"/>
      <c r="AD206" s="8"/>
      <c r="AE206" s="8"/>
      <c r="AH206" s="8"/>
      <c r="AL206" s="8"/>
      <c r="AN206" s="8"/>
      <c r="AO206" s="8"/>
      <c r="AP206" s="8"/>
      <c r="AS206" s="8"/>
      <c r="AT206" s="8"/>
      <c r="AV206" s="8"/>
      <c r="AY206" s="8"/>
    </row>
    <row r="207">
      <c r="A207" s="8" t="s">
        <v>786</v>
      </c>
      <c r="B207" s="8"/>
      <c r="C207" s="8"/>
      <c r="D207" s="8" t="s">
        <v>93</v>
      </c>
      <c r="E207" s="8"/>
      <c r="F207" s="8"/>
      <c r="G207" s="8"/>
      <c r="H207" s="8" t="s">
        <v>57</v>
      </c>
      <c r="I207" s="8" t="s">
        <v>784</v>
      </c>
      <c r="L207" s="8"/>
      <c r="M207" s="8" t="s">
        <v>137</v>
      </c>
      <c r="Q207" s="8" t="s">
        <v>337</v>
      </c>
      <c r="R207" s="8" t="s">
        <v>394</v>
      </c>
      <c r="T207" s="8" t="s">
        <v>146</v>
      </c>
      <c r="U207" s="8" t="s">
        <v>778</v>
      </c>
      <c r="X207" s="8" t="s">
        <v>337</v>
      </c>
      <c r="Y207" s="8"/>
      <c r="Z207" s="8">
        <v>0.0</v>
      </c>
      <c r="AA207" s="8" t="s">
        <v>92</v>
      </c>
      <c r="AC207" s="8"/>
      <c r="AD207" s="8"/>
      <c r="AE207" s="8"/>
      <c r="AH207" s="8"/>
      <c r="AL207" s="8"/>
      <c r="AN207" s="8"/>
      <c r="AO207" s="8"/>
      <c r="AP207" s="8"/>
      <c r="AS207" s="8"/>
      <c r="AT207" s="8"/>
      <c r="AV207" s="8"/>
      <c r="AY207" s="8"/>
    </row>
    <row r="208">
      <c r="A208" s="8" t="s">
        <v>787</v>
      </c>
      <c r="B208" s="8"/>
      <c r="C208" s="8"/>
      <c r="D208" s="8" t="s">
        <v>58</v>
      </c>
      <c r="E208" s="8"/>
      <c r="F208" s="8"/>
      <c r="G208" s="8"/>
      <c r="H208" s="8" t="s">
        <v>57</v>
      </c>
      <c r="I208" s="8" t="s">
        <v>786</v>
      </c>
      <c r="L208" s="8"/>
      <c r="M208" s="8" t="s">
        <v>115</v>
      </c>
      <c r="N208" s="8"/>
      <c r="Q208" s="8" t="s">
        <v>130</v>
      </c>
      <c r="R208" s="8"/>
      <c r="S208" s="8"/>
      <c r="T208" s="8"/>
      <c r="U208" s="14"/>
      <c r="X208" s="8"/>
      <c r="Y208" s="8"/>
      <c r="AA208" s="8"/>
      <c r="AB208" s="8"/>
      <c r="AC208" s="8"/>
      <c r="AD208" s="8"/>
      <c r="AE208" s="8"/>
      <c r="AH208" s="8"/>
      <c r="AL208" s="8"/>
      <c r="AN208" s="8"/>
      <c r="AO208" s="8"/>
      <c r="AP208" s="8"/>
      <c r="AS208" s="8"/>
      <c r="AT208" s="8"/>
      <c r="AV208" s="8"/>
      <c r="A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L209" s="8"/>
      <c r="M209" s="8"/>
      <c r="N209" s="8"/>
      <c r="Q209" s="8"/>
      <c r="R209" s="8"/>
      <c r="T209" s="8"/>
      <c r="U209" s="14"/>
      <c r="X209" s="8"/>
      <c r="Y209" s="8"/>
      <c r="AA209" s="8"/>
      <c r="AB209" s="8"/>
      <c r="AC209" s="8"/>
      <c r="AD209" s="8"/>
      <c r="AE209" s="8"/>
      <c r="AH209" s="8"/>
      <c r="AL209" s="8"/>
      <c r="AN209" s="8"/>
      <c r="AO209" s="8"/>
      <c r="AP209" s="8"/>
      <c r="AS209" s="8"/>
      <c r="AT209" s="8"/>
      <c r="AV209" s="8"/>
      <c r="AY209" s="8"/>
    </row>
    <row r="210">
      <c r="A210" s="13" t="s">
        <v>692</v>
      </c>
      <c r="B210" s="8"/>
      <c r="C210" s="8"/>
      <c r="D210" s="8" t="s">
        <v>61</v>
      </c>
      <c r="E210" s="8"/>
      <c r="F210" s="8" t="b">
        <v>1</v>
      </c>
      <c r="G210" s="8"/>
      <c r="H210" s="8" t="s">
        <v>57</v>
      </c>
      <c r="I210" s="8" t="s">
        <v>780</v>
      </c>
      <c r="L210" s="8"/>
      <c r="M210" s="8" t="s">
        <v>337</v>
      </c>
      <c r="N210" s="8" t="s">
        <v>278</v>
      </c>
      <c r="Q210" s="8" t="s">
        <v>73</v>
      </c>
      <c r="R210" s="8"/>
      <c r="T210" s="8" t="s">
        <v>57</v>
      </c>
      <c r="U210" s="8" t="s">
        <v>784</v>
      </c>
      <c r="X210" s="8" t="s">
        <v>337</v>
      </c>
      <c r="Y210" s="8" t="s">
        <v>278</v>
      </c>
      <c r="AA210" s="8" t="s">
        <v>73</v>
      </c>
      <c r="AB210" s="8"/>
      <c r="AC210" s="8"/>
      <c r="AD210" s="8"/>
      <c r="AE210" s="8" t="s">
        <v>57</v>
      </c>
      <c r="AF210" s="8" t="s">
        <v>787</v>
      </c>
      <c r="AH210" s="8" t="s">
        <v>113</v>
      </c>
      <c r="AL210" s="8" t="s">
        <v>337</v>
      </c>
      <c r="AM210" s="8" t="s">
        <v>788</v>
      </c>
      <c r="AN210" s="8"/>
      <c r="AO210" s="8"/>
      <c r="AP210" s="8" t="s">
        <v>117</v>
      </c>
      <c r="AS210" s="8"/>
      <c r="AT210" s="8"/>
      <c r="AV210" s="8"/>
      <c r="AY210" s="8"/>
    </row>
    <row r="211">
      <c r="A211" s="13" t="s">
        <v>694</v>
      </c>
      <c r="B211" s="8"/>
      <c r="C211" s="8"/>
      <c r="D211" s="8" t="s">
        <v>61</v>
      </c>
      <c r="E211" s="8"/>
      <c r="F211" s="8" t="b">
        <v>1</v>
      </c>
      <c r="G211" s="8"/>
      <c r="H211" s="8" t="s">
        <v>57</v>
      </c>
      <c r="I211" s="8" t="s">
        <v>775</v>
      </c>
      <c r="L211" s="8"/>
      <c r="M211" s="8" t="s">
        <v>337</v>
      </c>
      <c r="N211" s="8" t="s">
        <v>278</v>
      </c>
      <c r="Q211" s="8" t="s">
        <v>73</v>
      </c>
      <c r="R211" s="8"/>
      <c r="T211" s="8" t="s">
        <v>57</v>
      </c>
      <c r="U211" s="8" t="s">
        <v>784</v>
      </c>
      <c r="X211" s="8" t="s">
        <v>337</v>
      </c>
      <c r="Y211" s="8" t="s">
        <v>278</v>
      </c>
      <c r="AA211" s="8" t="s">
        <v>73</v>
      </c>
      <c r="AB211" s="8"/>
      <c r="AC211" s="8"/>
      <c r="AD211" s="8"/>
      <c r="AE211" s="8" t="s">
        <v>57</v>
      </c>
      <c r="AF211" s="8" t="s">
        <v>787</v>
      </c>
      <c r="AH211" s="8" t="s">
        <v>113</v>
      </c>
      <c r="AL211" s="8" t="s">
        <v>337</v>
      </c>
      <c r="AM211" s="8" t="s">
        <v>788</v>
      </c>
      <c r="AN211" s="8"/>
      <c r="AO211" s="8"/>
      <c r="AP211" s="8" t="s">
        <v>117</v>
      </c>
      <c r="AS211" s="8"/>
      <c r="AT211" s="8"/>
      <c r="AV211" s="8"/>
      <c r="AY211" s="8"/>
    </row>
    <row r="212">
      <c r="A212" s="13"/>
      <c r="B212" s="8"/>
      <c r="C212" s="8"/>
      <c r="D212" s="8"/>
      <c r="E212" s="8"/>
      <c r="F212" s="8"/>
      <c r="G212" s="8"/>
      <c r="H212" s="8"/>
      <c r="I212" s="8"/>
      <c r="L212" s="8"/>
      <c r="M212" s="8"/>
      <c r="N212" s="8"/>
      <c r="Q212" s="8"/>
      <c r="R212" s="8"/>
      <c r="T212" s="8"/>
      <c r="U212" s="14"/>
      <c r="X212" s="8"/>
      <c r="Y212" s="8"/>
      <c r="AA212" s="8"/>
      <c r="AB212" s="8"/>
      <c r="AC212" s="8"/>
      <c r="AD212" s="8"/>
      <c r="AE212" s="8"/>
      <c r="AH212" s="8"/>
      <c r="AL212" s="8"/>
      <c r="AN212" s="8"/>
      <c r="AO212" s="8"/>
      <c r="AP212" s="8"/>
      <c r="AS212" s="8"/>
      <c r="AT212" s="8"/>
      <c r="AV212" s="8"/>
      <c r="AY212" s="8"/>
    </row>
    <row r="213">
      <c r="A213" s="8" t="s">
        <v>789</v>
      </c>
      <c r="B213" s="8"/>
      <c r="C213" s="8"/>
      <c r="D213" s="8" t="s">
        <v>51</v>
      </c>
      <c r="E213" s="8"/>
      <c r="F213" s="8"/>
      <c r="G213" s="8"/>
      <c r="H213" s="8" t="s">
        <v>57</v>
      </c>
      <c r="I213" s="8" t="s">
        <v>775</v>
      </c>
      <c r="L213" s="8"/>
      <c r="M213" s="8" t="s">
        <v>337</v>
      </c>
      <c r="N213" s="8" t="s">
        <v>790</v>
      </c>
      <c r="Q213" s="8" t="s">
        <v>73</v>
      </c>
      <c r="R213" s="8"/>
      <c r="T213" s="8" t="s">
        <v>337</v>
      </c>
      <c r="U213" s="14"/>
      <c r="V213" s="8">
        <v>0.0</v>
      </c>
      <c r="X213" s="8" t="s">
        <v>117</v>
      </c>
      <c r="Y213" s="8"/>
      <c r="AA213" s="8"/>
      <c r="AB213" s="8"/>
      <c r="AC213" s="8"/>
      <c r="AD213" s="8"/>
      <c r="AE213" s="8"/>
      <c r="AH213" s="8"/>
      <c r="AL213" s="8"/>
      <c r="AN213" s="8"/>
      <c r="AO213" s="8"/>
      <c r="AP213" s="8"/>
      <c r="AS213" s="8"/>
      <c r="AT213" s="8"/>
      <c r="AV213" s="8"/>
      <c r="AY213" s="8"/>
    </row>
    <row r="214">
      <c r="A214" s="8" t="s">
        <v>791</v>
      </c>
      <c r="B214" s="8"/>
      <c r="C214" s="8"/>
      <c r="D214" s="8" t="s">
        <v>51</v>
      </c>
      <c r="E214" s="8"/>
      <c r="F214" s="8"/>
      <c r="G214" s="8"/>
      <c r="H214" s="8" t="s">
        <v>57</v>
      </c>
      <c r="I214" s="8" t="s">
        <v>780</v>
      </c>
      <c r="L214" s="8"/>
      <c r="M214" s="8" t="s">
        <v>337</v>
      </c>
      <c r="N214" s="8" t="s">
        <v>790</v>
      </c>
      <c r="Q214" s="8" t="s">
        <v>73</v>
      </c>
      <c r="R214" s="8"/>
      <c r="T214" s="8" t="s">
        <v>337</v>
      </c>
      <c r="U214" s="14"/>
      <c r="V214" s="8">
        <v>0.0</v>
      </c>
      <c r="X214" s="8" t="s">
        <v>117</v>
      </c>
      <c r="Y214" s="8"/>
      <c r="AA214" s="8"/>
      <c r="AB214" s="8"/>
      <c r="AC214" s="8"/>
      <c r="AD214" s="8"/>
      <c r="AE214" s="8"/>
      <c r="AH214" s="8"/>
      <c r="AL214" s="8"/>
      <c r="AN214" s="8"/>
      <c r="AO214" s="8"/>
      <c r="AP214" s="8"/>
      <c r="AS214" s="8"/>
      <c r="AT214" s="8"/>
      <c r="AV214" s="8"/>
      <c r="AY214" s="8"/>
    </row>
    <row r="215">
      <c r="A215" s="8" t="s">
        <v>792</v>
      </c>
      <c r="B215" s="8"/>
      <c r="C215" s="8"/>
      <c r="D215" s="8" t="s">
        <v>51</v>
      </c>
      <c r="E215" s="8"/>
      <c r="F215" s="8"/>
      <c r="G215" s="8"/>
      <c r="H215" s="8" t="s">
        <v>57</v>
      </c>
      <c r="I215" s="8" t="s">
        <v>784</v>
      </c>
      <c r="L215" s="8"/>
      <c r="M215" s="8" t="s">
        <v>337</v>
      </c>
      <c r="N215" s="8" t="s">
        <v>790</v>
      </c>
      <c r="Q215" s="8" t="s">
        <v>73</v>
      </c>
      <c r="R215" s="8"/>
      <c r="T215" s="8" t="s">
        <v>337</v>
      </c>
      <c r="U215" s="14"/>
      <c r="V215" s="8">
        <v>0.0</v>
      </c>
      <c r="X215" s="8" t="s">
        <v>117</v>
      </c>
      <c r="Y215" s="8"/>
      <c r="AA215" s="8"/>
      <c r="AB215" s="8"/>
      <c r="AC215" s="8"/>
      <c r="AD215" s="8"/>
      <c r="AE215" s="8"/>
      <c r="AH215" s="8"/>
      <c r="AL215" s="8"/>
      <c r="AN215" s="8"/>
      <c r="AO215" s="8"/>
      <c r="AP215" s="8"/>
      <c r="AS215" s="8"/>
      <c r="AT215" s="8"/>
      <c r="AV215" s="8"/>
      <c r="AY215" s="8"/>
    </row>
    <row r="216">
      <c r="A216" s="13" t="s">
        <v>698</v>
      </c>
      <c r="B216" s="8"/>
      <c r="C216" s="8"/>
      <c r="D216" s="8" t="s">
        <v>51</v>
      </c>
      <c r="E216" s="8"/>
      <c r="F216" s="8"/>
      <c r="G216" s="8"/>
      <c r="H216" s="8" t="s">
        <v>57</v>
      </c>
      <c r="I216" s="8" t="s">
        <v>791</v>
      </c>
      <c r="L216" s="8"/>
      <c r="M216" s="8" t="s">
        <v>57</v>
      </c>
      <c r="N216" s="8" t="s">
        <v>792</v>
      </c>
      <c r="Q216" s="8" t="s">
        <v>57</v>
      </c>
      <c r="R216" s="8" t="s">
        <v>785</v>
      </c>
      <c r="T216" s="8" t="s">
        <v>113</v>
      </c>
      <c r="U216" s="14"/>
      <c r="X216" s="8"/>
      <c r="Y216" s="8"/>
      <c r="AA216" s="8"/>
      <c r="AB216" s="8"/>
      <c r="AC216" s="8"/>
      <c r="AD216" s="8"/>
      <c r="AE216" s="8"/>
      <c r="AH216" s="8"/>
      <c r="AL216" s="8"/>
      <c r="AN216" s="8"/>
      <c r="AO216" s="8"/>
      <c r="AP216" s="8"/>
      <c r="AS216" s="8"/>
      <c r="AT216" s="8"/>
      <c r="AV216" s="8"/>
      <c r="AY216" s="8"/>
    </row>
    <row r="217">
      <c r="A217" s="13" t="s">
        <v>700</v>
      </c>
      <c r="B217" s="8"/>
      <c r="C217" s="8"/>
      <c r="D217" s="8" t="s">
        <v>51</v>
      </c>
      <c r="E217" s="8"/>
      <c r="F217" s="8"/>
      <c r="G217" s="8"/>
      <c r="H217" s="8" t="s">
        <v>57</v>
      </c>
      <c r="I217" s="8" t="s">
        <v>789</v>
      </c>
      <c r="L217" s="8"/>
      <c r="M217" s="8" t="s">
        <v>337</v>
      </c>
      <c r="N217" s="8"/>
      <c r="Q217" s="8" t="s">
        <v>57</v>
      </c>
      <c r="R217" s="8" t="s">
        <v>785</v>
      </c>
      <c r="T217" s="8" t="s">
        <v>113</v>
      </c>
      <c r="U217" s="14"/>
      <c r="X217" s="8"/>
      <c r="Y217" s="8"/>
      <c r="AA217" s="8"/>
      <c r="AB217" s="8"/>
      <c r="AC217" s="8"/>
      <c r="AD217" s="8"/>
      <c r="AE217" s="8"/>
      <c r="AH217" s="8"/>
      <c r="AL217" s="8"/>
      <c r="AN217" s="8"/>
      <c r="AO217" s="8"/>
      <c r="AP217" s="8"/>
      <c r="AS217" s="8"/>
      <c r="AT217" s="8"/>
      <c r="AV217" s="8"/>
      <c r="A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L218" s="8"/>
      <c r="M218" s="8"/>
      <c r="N218" s="8"/>
      <c r="Q218" s="8"/>
      <c r="R218" s="8"/>
      <c r="T218" s="8"/>
      <c r="U218" s="14"/>
      <c r="X218" s="8"/>
      <c r="Y218" s="8"/>
      <c r="AA218" s="8"/>
      <c r="AB218" s="8"/>
      <c r="AC218" s="8"/>
      <c r="AD218" s="8"/>
      <c r="AE218" s="8"/>
      <c r="AH218" s="8"/>
      <c r="AL218" s="8"/>
      <c r="AN218" s="8"/>
      <c r="AO218" s="8"/>
      <c r="AP218" s="8"/>
      <c r="AS218" s="8"/>
      <c r="AT218" s="8"/>
      <c r="AV218" s="8"/>
      <c r="AY218" s="8"/>
    </row>
    <row r="219">
      <c r="A219" s="8" t="s">
        <v>793</v>
      </c>
      <c r="B219" s="8"/>
      <c r="C219" s="8"/>
      <c r="D219" s="8" t="s">
        <v>58</v>
      </c>
      <c r="E219" s="8"/>
      <c r="F219" s="8"/>
      <c r="G219" s="8"/>
      <c r="H219" s="8" t="s">
        <v>57</v>
      </c>
      <c r="I219" s="8" t="s">
        <v>787</v>
      </c>
      <c r="J219" s="8"/>
      <c r="M219" s="8" t="s">
        <v>130</v>
      </c>
      <c r="N219" s="8"/>
      <c r="O219" s="8"/>
      <c r="Q219" s="8" t="s">
        <v>57</v>
      </c>
      <c r="R219" s="8" t="s">
        <v>779</v>
      </c>
      <c r="T219" s="8" t="s">
        <v>57</v>
      </c>
      <c r="U219" s="8" t="s">
        <v>783</v>
      </c>
      <c r="X219" s="8" t="s">
        <v>124</v>
      </c>
      <c r="Y219" s="8"/>
      <c r="AA219" s="8" t="s">
        <v>124</v>
      </c>
      <c r="AB219" s="8"/>
      <c r="AC219" s="8"/>
      <c r="AD219" s="8"/>
      <c r="AE219" s="8"/>
      <c r="AH219" s="8"/>
      <c r="AI219" s="8"/>
      <c r="AL219" s="8"/>
      <c r="AN219" s="8"/>
      <c r="AO219" s="8"/>
      <c r="AP219" s="8"/>
      <c r="AS219" s="8"/>
      <c r="AT219" s="8"/>
      <c r="AV219" s="8"/>
      <c r="AY219" s="8"/>
    </row>
    <row r="220">
      <c r="A220" s="8" t="s">
        <v>794</v>
      </c>
      <c r="B220" s="8"/>
      <c r="C220" s="8"/>
      <c r="D220" s="8" t="s">
        <v>58</v>
      </c>
      <c r="E220" s="8"/>
      <c r="F220" s="8"/>
      <c r="G220" s="8"/>
      <c r="H220" s="8" t="s">
        <v>57</v>
      </c>
      <c r="I220" s="8" t="s">
        <v>795</v>
      </c>
      <c r="L220" s="8"/>
      <c r="M220" s="8" t="s">
        <v>337</v>
      </c>
      <c r="N220" s="8" t="s">
        <v>796</v>
      </c>
      <c r="Q220" s="8" t="s">
        <v>101</v>
      </c>
      <c r="R220" s="8"/>
      <c r="T220" s="8"/>
      <c r="U220" s="14"/>
      <c r="X220" s="8"/>
      <c r="Y220" s="8"/>
      <c r="AA220" s="8"/>
      <c r="AB220" s="8"/>
      <c r="AC220" s="8"/>
      <c r="AD220" s="8"/>
      <c r="AE220" s="8"/>
      <c r="AH220" s="8"/>
      <c r="AL220" s="8"/>
      <c r="AN220" s="8"/>
      <c r="AO220" s="8"/>
      <c r="AP220" s="8"/>
      <c r="AS220" s="8"/>
      <c r="AT220" s="8"/>
      <c r="AV220" s="8"/>
      <c r="A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L221" s="8"/>
      <c r="M221" s="8"/>
      <c r="N221" s="8"/>
      <c r="Q221" s="8"/>
      <c r="R221" s="8"/>
      <c r="T221" s="8"/>
      <c r="U221" s="14"/>
      <c r="X221" s="8"/>
      <c r="Y221" s="8"/>
      <c r="AA221" s="8"/>
      <c r="AB221" s="8"/>
      <c r="AC221" s="8"/>
      <c r="AD221" s="8"/>
      <c r="AE221" s="8"/>
      <c r="AH221" s="8"/>
      <c r="AL221" s="8"/>
      <c r="AN221" s="8"/>
      <c r="AO221" s="8"/>
      <c r="AP221" s="8"/>
      <c r="AS221" s="8"/>
      <c r="AT221" s="8"/>
      <c r="AV221" s="8"/>
      <c r="AY221" s="8"/>
    </row>
    <row r="222">
      <c r="A222" s="8" t="s">
        <v>797</v>
      </c>
      <c r="B222" s="8"/>
      <c r="C222" s="8"/>
      <c r="D222" s="8" t="s">
        <v>51</v>
      </c>
      <c r="E222" s="8"/>
      <c r="F222" s="8"/>
      <c r="G222" s="8"/>
      <c r="H222" s="8" t="s">
        <v>57</v>
      </c>
      <c r="I222" s="8" t="s">
        <v>777</v>
      </c>
      <c r="J222" s="8"/>
      <c r="M222" s="8" t="s">
        <v>337</v>
      </c>
      <c r="N222" s="8" t="s">
        <v>798</v>
      </c>
      <c r="Q222" s="8" t="s">
        <v>73</v>
      </c>
      <c r="T222" s="8" t="s">
        <v>337</v>
      </c>
      <c r="U222" s="14"/>
      <c r="W222" s="8">
        <v>0.0</v>
      </c>
      <c r="X222" s="8" t="s">
        <v>146</v>
      </c>
      <c r="Y222" s="8" t="s">
        <v>757</v>
      </c>
      <c r="AA222" s="8" t="s">
        <v>57</v>
      </c>
      <c r="AB222" s="8" t="s">
        <v>782</v>
      </c>
      <c r="AC222" s="8"/>
      <c r="AD222" s="8"/>
      <c r="AE222" s="8" t="s">
        <v>337</v>
      </c>
      <c r="AF222" s="8" t="s">
        <v>798</v>
      </c>
      <c r="AH222" s="8" t="s">
        <v>73</v>
      </c>
      <c r="AL222" s="8" t="s">
        <v>337</v>
      </c>
      <c r="AN222" s="8"/>
      <c r="AO222" s="8">
        <v>0.0</v>
      </c>
      <c r="AP222" s="8" t="s">
        <v>146</v>
      </c>
      <c r="AQ222" s="8" t="s">
        <v>757</v>
      </c>
      <c r="AS222" s="8" t="s">
        <v>146</v>
      </c>
      <c r="AT222" s="8" t="s">
        <v>344</v>
      </c>
      <c r="AV222" s="8"/>
      <c r="AY222" s="8"/>
    </row>
    <row r="223">
      <c r="A223" s="8" t="s">
        <v>799</v>
      </c>
      <c r="B223" s="8"/>
      <c r="C223" s="8"/>
      <c r="D223" s="8" t="s">
        <v>100</v>
      </c>
      <c r="E223" s="8"/>
      <c r="F223" s="8"/>
      <c r="G223" s="8"/>
      <c r="H223" s="8" t="s">
        <v>57</v>
      </c>
      <c r="I223" s="8" t="s">
        <v>345</v>
      </c>
      <c r="J223" s="8"/>
      <c r="M223" s="8" t="s">
        <v>337</v>
      </c>
      <c r="N223" s="8" t="s">
        <v>345</v>
      </c>
      <c r="Q223" s="8" t="s">
        <v>337</v>
      </c>
      <c r="R223" s="8" t="s">
        <v>144</v>
      </c>
      <c r="T223" s="8" t="s">
        <v>337</v>
      </c>
      <c r="U223" s="8" t="s">
        <v>338</v>
      </c>
      <c r="X223" s="8" t="s">
        <v>137</v>
      </c>
      <c r="Y223" s="8"/>
      <c r="AA223" s="8" t="s">
        <v>48</v>
      </c>
      <c r="AB223" s="8"/>
      <c r="AC223" s="8"/>
      <c r="AD223" s="8"/>
      <c r="AE223" s="8"/>
      <c r="AH223" s="8"/>
      <c r="AL223" s="8"/>
      <c r="AN223" s="8"/>
      <c r="AO223" s="8"/>
      <c r="AP223" s="8"/>
      <c r="AS223" s="8"/>
      <c r="AT223" s="8"/>
      <c r="AV223" s="8"/>
      <c r="AY223" s="8"/>
    </row>
    <row r="224">
      <c r="A224" s="8" t="s">
        <v>800</v>
      </c>
      <c r="B224" s="8"/>
      <c r="C224" s="8"/>
      <c r="D224" s="8" t="s">
        <v>58</v>
      </c>
      <c r="E224" s="8"/>
      <c r="F224" s="8"/>
      <c r="G224" s="8"/>
      <c r="H224" s="8" t="s">
        <v>57</v>
      </c>
      <c r="I224" s="8" t="s">
        <v>799</v>
      </c>
      <c r="J224" s="8"/>
      <c r="M224" s="8" t="s">
        <v>337</v>
      </c>
      <c r="N224" s="8" t="s">
        <v>801</v>
      </c>
      <c r="O224" s="8"/>
      <c r="P224" s="8"/>
      <c r="Q224" s="8" t="s">
        <v>97</v>
      </c>
      <c r="T224" s="8"/>
      <c r="U224" s="14"/>
      <c r="X224" s="8"/>
      <c r="Y224" s="8"/>
      <c r="AA224" s="8"/>
      <c r="AB224" s="8"/>
      <c r="AC224" s="8"/>
      <c r="AD224" s="8"/>
      <c r="AE224" s="8"/>
      <c r="AH224" s="8"/>
      <c r="AL224" s="8"/>
      <c r="AN224" s="8"/>
      <c r="AO224" s="8"/>
      <c r="AP224" s="8"/>
      <c r="AS224" s="8"/>
      <c r="AT224" s="8"/>
      <c r="AV224" s="8"/>
      <c r="AY224" s="8"/>
    </row>
    <row r="225">
      <c r="A225" s="8" t="s">
        <v>802</v>
      </c>
      <c r="B225" s="8"/>
      <c r="C225" s="8"/>
      <c r="D225" s="8" t="s">
        <v>58</v>
      </c>
      <c r="E225" s="8"/>
      <c r="F225" s="8"/>
      <c r="G225" s="8"/>
      <c r="H225" s="8" t="s">
        <v>57</v>
      </c>
      <c r="I225" s="8" t="s">
        <v>799</v>
      </c>
      <c r="J225" s="8"/>
      <c r="M225" s="8" t="s">
        <v>337</v>
      </c>
      <c r="N225" s="8" t="s">
        <v>803</v>
      </c>
      <c r="O225" s="8"/>
      <c r="P225" s="8"/>
      <c r="Q225" s="8" t="s">
        <v>97</v>
      </c>
      <c r="T225" s="8"/>
      <c r="U225" s="14"/>
      <c r="X225" s="8"/>
      <c r="Y225" s="8"/>
      <c r="AA225" s="8"/>
      <c r="AB225" s="8"/>
      <c r="AC225" s="8"/>
      <c r="AD225" s="8"/>
      <c r="AE225" s="8"/>
      <c r="AH225" s="8"/>
      <c r="AL225" s="8"/>
      <c r="AN225" s="8"/>
      <c r="AO225" s="8"/>
      <c r="AP225" s="8"/>
      <c r="AS225" s="8"/>
      <c r="AT225" s="8"/>
      <c r="AV225" s="8"/>
      <c r="AY225" s="8"/>
    </row>
    <row r="226">
      <c r="A226" s="8" t="s">
        <v>804</v>
      </c>
      <c r="B226" s="8"/>
      <c r="C226" s="8"/>
      <c r="D226" s="8" t="s">
        <v>58</v>
      </c>
      <c r="E226" s="8"/>
      <c r="F226" s="8"/>
      <c r="G226" s="8"/>
      <c r="H226" s="8" t="s">
        <v>57</v>
      </c>
      <c r="I226" s="8" t="s">
        <v>800</v>
      </c>
      <c r="J226" s="8"/>
      <c r="M226" s="8" t="s">
        <v>57</v>
      </c>
      <c r="N226" s="8" t="s">
        <v>802</v>
      </c>
      <c r="Q226" s="8" t="s">
        <v>124</v>
      </c>
      <c r="T226" s="8"/>
      <c r="U226" s="14"/>
      <c r="X226" s="8"/>
      <c r="Y226" s="8"/>
      <c r="AA226" s="8"/>
      <c r="AB226" s="8"/>
      <c r="AC226" s="8"/>
      <c r="AD226" s="8"/>
      <c r="AE226" s="8"/>
      <c r="AH226" s="8"/>
      <c r="AL226" s="8"/>
      <c r="AN226" s="8"/>
      <c r="AO226" s="8"/>
      <c r="AP226" s="8"/>
      <c r="AS226" s="8"/>
      <c r="AT226" s="8"/>
      <c r="AV226" s="8"/>
      <c r="AY226" s="8"/>
    </row>
    <row r="227">
      <c r="A227" s="8" t="s">
        <v>805</v>
      </c>
      <c r="B227" s="8"/>
      <c r="C227" s="8"/>
      <c r="D227" s="8" t="s">
        <v>51</v>
      </c>
      <c r="E227" s="8"/>
      <c r="F227" s="8"/>
      <c r="G227" s="8"/>
      <c r="H227" s="8" t="s">
        <v>337</v>
      </c>
      <c r="I227" s="8"/>
      <c r="J227" s="8"/>
      <c r="K227" s="8">
        <v>2.0</v>
      </c>
      <c r="M227" s="8" t="s">
        <v>337</v>
      </c>
      <c r="O227" s="8">
        <v>2.0</v>
      </c>
      <c r="Q227" s="8" t="s">
        <v>57</v>
      </c>
      <c r="R227" s="8" t="s">
        <v>553</v>
      </c>
      <c r="T227" s="8" t="s">
        <v>146</v>
      </c>
      <c r="U227" s="8" t="s">
        <v>340</v>
      </c>
      <c r="X227" s="8" t="s">
        <v>146</v>
      </c>
      <c r="Y227" s="8" t="s">
        <v>435</v>
      </c>
      <c r="AA227" s="8"/>
      <c r="AB227" s="8"/>
      <c r="AC227" s="8"/>
      <c r="AD227" s="8"/>
      <c r="AE227" s="8"/>
      <c r="AH227" s="8"/>
      <c r="AL227" s="8"/>
      <c r="AN227" s="8"/>
      <c r="AO227" s="8"/>
      <c r="AP227" s="8"/>
      <c r="AS227" s="8"/>
      <c r="AT227" s="8"/>
      <c r="AV227" s="8"/>
      <c r="AY227" s="8"/>
    </row>
    <row r="228">
      <c r="A228" s="8" t="s">
        <v>806</v>
      </c>
      <c r="B228" s="8"/>
      <c r="C228" s="8"/>
      <c r="D228" s="8" t="s">
        <v>51</v>
      </c>
      <c r="E228" s="8"/>
      <c r="F228" s="8"/>
      <c r="G228" s="8"/>
      <c r="H228" s="8" t="s">
        <v>337</v>
      </c>
      <c r="I228" s="8"/>
      <c r="J228" s="8"/>
      <c r="K228" s="8">
        <v>1.5</v>
      </c>
      <c r="M228" s="8" t="s">
        <v>337</v>
      </c>
      <c r="O228" s="8">
        <v>2.0</v>
      </c>
      <c r="Q228" s="8" t="s">
        <v>57</v>
      </c>
      <c r="R228" s="8" t="s">
        <v>553</v>
      </c>
      <c r="T228" s="8" t="s">
        <v>146</v>
      </c>
      <c r="U228" s="8" t="s">
        <v>340</v>
      </c>
      <c r="X228" s="8" t="s">
        <v>146</v>
      </c>
      <c r="Y228" s="8" t="s">
        <v>435</v>
      </c>
      <c r="AA228" s="8"/>
      <c r="AB228" s="8"/>
      <c r="AC228" s="8"/>
      <c r="AD228" s="8"/>
      <c r="AE228" s="8"/>
      <c r="AH228" s="8"/>
      <c r="AL228" s="8"/>
      <c r="AN228" s="8"/>
      <c r="AO228" s="8"/>
      <c r="AP228" s="8"/>
      <c r="AS228" s="8"/>
      <c r="AT228" s="8"/>
      <c r="AV228" s="8"/>
      <c r="AY228" s="8"/>
    </row>
    <row r="229">
      <c r="A229" s="8" t="s">
        <v>807</v>
      </c>
      <c r="B229" s="8"/>
      <c r="C229" s="8"/>
      <c r="D229" s="8" t="s">
        <v>51</v>
      </c>
      <c r="E229" s="8"/>
      <c r="F229" s="8"/>
      <c r="G229" s="8"/>
      <c r="H229" s="8" t="s">
        <v>337</v>
      </c>
      <c r="I229" s="8"/>
      <c r="J229" s="8"/>
      <c r="K229" s="8">
        <v>3.0</v>
      </c>
      <c r="M229" s="8" t="s">
        <v>337</v>
      </c>
      <c r="O229" s="8">
        <v>2.0</v>
      </c>
      <c r="Q229" s="8" t="s">
        <v>57</v>
      </c>
      <c r="R229" s="8" t="s">
        <v>553</v>
      </c>
      <c r="T229" s="8" t="s">
        <v>146</v>
      </c>
      <c r="U229" s="8" t="s">
        <v>340</v>
      </c>
      <c r="X229" s="8" t="s">
        <v>146</v>
      </c>
      <c r="Y229" s="8" t="s">
        <v>435</v>
      </c>
      <c r="AA229" s="8"/>
      <c r="AB229" s="8"/>
      <c r="AC229" s="8"/>
      <c r="AD229" s="8"/>
      <c r="AE229" s="8"/>
      <c r="AH229" s="8"/>
      <c r="AL229" s="8"/>
      <c r="AN229" s="8"/>
      <c r="AO229" s="8"/>
      <c r="AP229" s="8"/>
      <c r="AS229" s="8"/>
      <c r="AT229" s="8"/>
      <c r="AV229" s="8"/>
      <c r="A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M230" s="8"/>
      <c r="N230" s="8"/>
      <c r="Q230" s="8"/>
      <c r="T230" s="8"/>
      <c r="U230" s="14"/>
      <c r="X230" s="8"/>
      <c r="Y230" s="8"/>
      <c r="AA230" s="8"/>
      <c r="AB230" s="8"/>
      <c r="AC230" s="8"/>
      <c r="AD230" s="8"/>
      <c r="AE230" s="8"/>
      <c r="AH230" s="8"/>
      <c r="AL230" s="8"/>
      <c r="AN230" s="8"/>
      <c r="AO230" s="8"/>
      <c r="AP230" s="8"/>
      <c r="AS230" s="8"/>
      <c r="AT230" s="8"/>
      <c r="AV230" s="8"/>
      <c r="AY230" s="8"/>
    </row>
    <row r="231">
      <c r="A231" s="8" t="s">
        <v>808</v>
      </c>
      <c r="B231" s="8"/>
      <c r="C231" s="8"/>
      <c r="D231" s="8" t="s">
        <v>51</v>
      </c>
      <c r="E231" s="8"/>
      <c r="F231" s="8"/>
      <c r="G231" s="8"/>
      <c r="H231" s="8" t="s">
        <v>57</v>
      </c>
      <c r="I231" s="8" t="s">
        <v>775</v>
      </c>
      <c r="J231" s="8"/>
      <c r="M231" s="8" t="s">
        <v>337</v>
      </c>
      <c r="N231" s="8" t="s">
        <v>704</v>
      </c>
      <c r="Q231" s="8" t="s">
        <v>73</v>
      </c>
      <c r="T231" s="8" t="s">
        <v>337</v>
      </c>
      <c r="U231" s="14"/>
      <c r="V231" s="8">
        <v>0.0</v>
      </c>
      <c r="X231" s="8" t="s">
        <v>117</v>
      </c>
      <c r="Y231" s="8"/>
      <c r="AA231" s="8"/>
      <c r="AB231" s="8"/>
      <c r="AC231" s="8"/>
      <c r="AD231" s="8"/>
      <c r="AE231" s="8"/>
      <c r="AH231" s="8"/>
      <c r="AL231" s="8"/>
      <c r="AN231" s="8"/>
      <c r="AO231" s="8"/>
      <c r="AP231" s="8"/>
      <c r="AS231" s="8"/>
      <c r="AT231" s="8"/>
      <c r="AV231" s="8"/>
      <c r="AY231" s="8"/>
    </row>
    <row r="232">
      <c r="A232" s="8" t="s">
        <v>809</v>
      </c>
      <c r="B232" s="8"/>
      <c r="C232" s="8"/>
      <c r="D232" s="8" t="s">
        <v>51</v>
      </c>
      <c r="E232" s="8"/>
      <c r="F232" s="8"/>
      <c r="G232" s="8"/>
      <c r="H232" s="8" t="s">
        <v>57</v>
      </c>
      <c r="I232" s="8" t="s">
        <v>780</v>
      </c>
      <c r="J232" s="8"/>
      <c r="M232" s="8" t="s">
        <v>337</v>
      </c>
      <c r="N232" s="8" t="s">
        <v>704</v>
      </c>
      <c r="Q232" s="8" t="s">
        <v>73</v>
      </c>
      <c r="T232" s="8" t="s">
        <v>337</v>
      </c>
      <c r="U232" s="14"/>
      <c r="V232" s="8">
        <v>0.0</v>
      </c>
      <c r="X232" s="8" t="s">
        <v>117</v>
      </c>
      <c r="Y232" s="8"/>
      <c r="AA232" s="8"/>
      <c r="AB232" s="8"/>
      <c r="AC232" s="8"/>
      <c r="AD232" s="8"/>
      <c r="AE232" s="8"/>
      <c r="AH232" s="8"/>
      <c r="AL232" s="8"/>
      <c r="AN232" s="8"/>
      <c r="AO232" s="8"/>
      <c r="AP232" s="8"/>
      <c r="AS232" s="8"/>
      <c r="AT232" s="8"/>
      <c r="AV232" s="8"/>
      <c r="AY232" s="8"/>
    </row>
    <row r="233">
      <c r="A233" s="8" t="s">
        <v>810</v>
      </c>
      <c r="B233" s="8"/>
      <c r="C233" s="8"/>
      <c r="D233" s="8" t="s">
        <v>51</v>
      </c>
      <c r="E233" s="8"/>
      <c r="F233" s="8"/>
      <c r="G233" s="8"/>
      <c r="H233" s="8" t="s">
        <v>57</v>
      </c>
      <c r="I233" s="8" t="s">
        <v>784</v>
      </c>
      <c r="J233" s="8"/>
      <c r="M233" s="8" t="s">
        <v>337</v>
      </c>
      <c r="N233" s="8" t="s">
        <v>704</v>
      </c>
      <c r="Q233" s="8" t="s">
        <v>73</v>
      </c>
      <c r="T233" s="8" t="s">
        <v>337</v>
      </c>
      <c r="U233" s="14"/>
      <c r="V233" s="8">
        <v>0.0</v>
      </c>
      <c r="X233" s="8" t="s">
        <v>117</v>
      </c>
      <c r="Y233" s="8"/>
      <c r="AA233" s="8"/>
      <c r="AB233" s="8"/>
      <c r="AC233" s="8"/>
      <c r="AD233" s="8"/>
      <c r="AE233" s="8"/>
      <c r="AH233" s="8"/>
      <c r="AL233" s="8"/>
      <c r="AN233" s="8"/>
      <c r="AO233" s="8"/>
      <c r="AP233" s="8"/>
      <c r="AS233" s="8"/>
      <c r="AT233" s="8"/>
      <c r="AV233" s="8"/>
      <c r="AY233" s="8"/>
    </row>
    <row r="234">
      <c r="A234" s="8" t="s">
        <v>811</v>
      </c>
      <c r="B234" s="8"/>
      <c r="C234" s="8"/>
      <c r="D234" s="8" t="s">
        <v>56</v>
      </c>
      <c r="E234" s="8"/>
      <c r="F234" s="8"/>
      <c r="G234" s="8"/>
      <c r="H234" s="8" t="s">
        <v>337</v>
      </c>
      <c r="I234" s="8"/>
      <c r="J234" s="8">
        <v>0.0</v>
      </c>
      <c r="M234" s="8" t="s">
        <v>337</v>
      </c>
      <c r="N234" s="8"/>
      <c r="O234" s="8">
        <v>1.0</v>
      </c>
      <c r="Q234" s="8" t="s">
        <v>57</v>
      </c>
      <c r="R234" s="8" t="s">
        <v>793</v>
      </c>
      <c r="T234" s="8" t="s">
        <v>57</v>
      </c>
      <c r="U234" s="8" t="s">
        <v>794</v>
      </c>
      <c r="X234" s="8" t="s">
        <v>124</v>
      </c>
      <c r="Y234" s="8"/>
      <c r="AA234" s="8" t="s">
        <v>113</v>
      </c>
      <c r="AB234" s="8"/>
      <c r="AC234" s="8"/>
      <c r="AD234" s="8"/>
      <c r="AE234" s="8"/>
      <c r="AH234" s="8"/>
      <c r="AL234" s="8"/>
      <c r="AN234" s="8"/>
      <c r="AO234" s="8"/>
      <c r="AP234" s="8"/>
      <c r="AS234" s="8"/>
      <c r="AT234" s="8"/>
      <c r="AV234" s="8"/>
      <c r="AY234" s="8"/>
    </row>
    <row r="235">
      <c r="A235" s="8" t="s">
        <v>812</v>
      </c>
      <c r="B235" s="8"/>
      <c r="C235" s="8"/>
      <c r="D235" s="8" t="s">
        <v>51</v>
      </c>
      <c r="E235" s="8"/>
      <c r="F235" s="8"/>
      <c r="G235" s="8"/>
      <c r="H235" s="8" t="s">
        <v>57</v>
      </c>
      <c r="I235" s="8" t="s">
        <v>808</v>
      </c>
      <c r="J235" s="8"/>
      <c r="M235" s="8" t="s">
        <v>57</v>
      </c>
      <c r="N235" s="8" t="s">
        <v>809</v>
      </c>
      <c r="Q235" s="8" t="s">
        <v>146</v>
      </c>
      <c r="R235" s="8" t="s">
        <v>757</v>
      </c>
      <c r="T235" s="8" t="s">
        <v>57</v>
      </c>
      <c r="U235" s="8" t="s">
        <v>811</v>
      </c>
      <c r="X235" s="8" t="s">
        <v>146</v>
      </c>
      <c r="Y235" s="8" t="s">
        <v>344</v>
      </c>
      <c r="AA235" s="8"/>
      <c r="AB235" s="8"/>
      <c r="AC235" s="8"/>
      <c r="AD235" s="8"/>
      <c r="AE235" s="8"/>
      <c r="AH235" s="8"/>
      <c r="AL235" s="8"/>
      <c r="AN235" s="8"/>
      <c r="AO235" s="8"/>
      <c r="AP235" s="8"/>
      <c r="AS235" s="8"/>
      <c r="AT235" s="8"/>
      <c r="AV235" s="8"/>
      <c r="AY235" s="8"/>
    </row>
    <row r="236">
      <c r="A236" s="8" t="s">
        <v>704</v>
      </c>
      <c r="B236" s="8"/>
      <c r="C236" s="8"/>
      <c r="D236" s="8" t="s">
        <v>51</v>
      </c>
      <c r="E236" s="8"/>
      <c r="F236" s="8"/>
      <c r="G236" s="8"/>
      <c r="H236" s="8" t="s">
        <v>57</v>
      </c>
      <c r="I236" s="8" t="s">
        <v>812</v>
      </c>
      <c r="J236" s="8"/>
      <c r="M236" s="8" t="s">
        <v>57</v>
      </c>
      <c r="N236" s="8" t="s">
        <v>810</v>
      </c>
      <c r="Q236" s="8" t="s">
        <v>57</v>
      </c>
      <c r="R236" s="8" t="s">
        <v>785</v>
      </c>
      <c r="T236" s="8" t="s">
        <v>113</v>
      </c>
      <c r="U236" s="14"/>
      <c r="X236" s="8"/>
      <c r="Y236" s="8"/>
      <c r="AA236" s="8"/>
      <c r="AB236" s="8"/>
      <c r="AC236" s="8"/>
      <c r="AD236" s="8"/>
      <c r="AE236" s="8"/>
      <c r="AH236" s="8"/>
      <c r="AL236" s="8"/>
      <c r="AN236" s="8"/>
      <c r="AO236" s="8"/>
      <c r="AP236" s="8"/>
      <c r="AS236" s="8"/>
      <c r="AT236" s="8"/>
      <c r="AV236" s="8"/>
      <c r="A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M237" s="8"/>
      <c r="N237" s="8"/>
      <c r="Q237" s="8"/>
      <c r="T237" s="8"/>
      <c r="U237" s="14"/>
      <c r="X237" s="8"/>
      <c r="Y237" s="8"/>
      <c r="AA237" s="8"/>
      <c r="AB237" s="8"/>
      <c r="AC237" s="8"/>
      <c r="AD237" s="8"/>
      <c r="AE237" s="8"/>
      <c r="AH237" s="8"/>
      <c r="AL237" s="8"/>
      <c r="AN237" s="8"/>
      <c r="AO237" s="8"/>
      <c r="AP237" s="8"/>
      <c r="AS237" s="8"/>
      <c r="AT237" s="8"/>
      <c r="AV237" s="8"/>
      <c r="AY237" s="8"/>
    </row>
    <row r="238">
      <c r="A238" s="8" t="s">
        <v>813</v>
      </c>
      <c r="B238" s="8"/>
      <c r="C238" s="8"/>
      <c r="D238" s="8" t="s">
        <v>56</v>
      </c>
      <c r="E238" s="8"/>
      <c r="F238" s="8"/>
      <c r="G238" s="8"/>
      <c r="H238" s="8" t="s">
        <v>57</v>
      </c>
      <c r="I238" s="8" t="s">
        <v>773</v>
      </c>
      <c r="L238" s="8"/>
      <c r="M238" s="8" t="s">
        <v>337</v>
      </c>
      <c r="N238" s="8" t="s">
        <v>814</v>
      </c>
      <c r="Q238" s="8" t="s">
        <v>85</v>
      </c>
      <c r="T238" s="8" t="s">
        <v>145</v>
      </c>
      <c r="U238" s="8" t="s">
        <v>433</v>
      </c>
      <c r="X238" s="8"/>
      <c r="Y238" s="8"/>
      <c r="AA238" s="8"/>
      <c r="AB238" s="8"/>
      <c r="AC238" s="8"/>
      <c r="AD238" s="8"/>
      <c r="AE238" s="8"/>
      <c r="AH238" s="8"/>
      <c r="AL238" s="8"/>
      <c r="AN238" s="8"/>
      <c r="AO238" s="8"/>
      <c r="AP238" s="8"/>
      <c r="AS238" s="8"/>
      <c r="AT238" s="8"/>
      <c r="AV238" s="8"/>
      <c r="AY238" s="8"/>
    </row>
    <row r="239">
      <c r="A239" s="8" t="s">
        <v>815</v>
      </c>
      <c r="B239" s="8"/>
      <c r="C239" s="8"/>
      <c r="D239" s="8" t="s">
        <v>56</v>
      </c>
      <c r="E239" s="8"/>
      <c r="F239" s="8"/>
      <c r="G239" s="8"/>
      <c r="H239" s="8" t="s">
        <v>57</v>
      </c>
      <c r="I239" s="8" t="s">
        <v>773</v>
      </c>
      <c r="L239" s="8"/>
      <c r="M239" s="8" t="s">
        <v>337</v>
      </c>
      <c r="N239" s="14" t="s">
        <v>816</v>
      </c>
      <c r="Q239" s="8" t="s">
        <v>85</v>
      </c>
      <c r="T239" s="8" t="s">
        <v>145</v>
      </c>
      <c r="U239" s="8" t="s">
        <v>433</v>
      </c>
      <c r="X239" s="8"/>
      <c r="Y239" s="8"/>
      <c r="AA239" s="8"/>
      <c r="AB239" s="8"/>
      <c r="AC239" s="8"/>
      <c r="AD239" s="8"/>
      <c r="AE239" s="8"/>
      <c r="AH239" s="8"/>
      <c r="AL239" s="8"/>
      <c r="AN239" s="8"/>
      <c r="AO239" s="8"/>
      <c r="AP239" s="8"/>
      <c r="AS239" s="8"/>
      <c r="AT239" s="8"/>
      <c r="AV239" s="8"/>
      <c r="AY239" s="8"/>
    </row>
    <row r="240">
      <c r="A240" s="8" t="s">
        <v>711</v>
      </c>
      <c r="B240" s="8"/>
      <c r="C240" s="8"/>
      <c r="D240" s="8" t="s">
        <v>56</v>
      </c>
      <c r="E240" s="8"/>
      <c r="F240" s="8"/>
      <c r="G240" s="8"/>
      <c r="H240" s="8" t="s">
        <v>57</v>
      </c>
      <c r="I240" s="8" t="s">
        <v>773</v>
      </c>
      <c r="L240" s="8"/>
      <c r="M240" s="8" t="s">
        <v>337</v>
      </c>
      <c r="N240" s="8" t="s">
        <v>817</v>
      </c>
      <c r="Q240" s="8" t="s">
        <v>85</v>
      </c>
      <c r="T240" s="8" t="s">
        <v>145</v>
      </c>
      <c r="U240" s="8" t="s">
        <v>433</v>
      </c>
      <c r="X240" s="8"/>
      <c r="Y240" s="8"/>
      <c r="AA240" s="8"/>
      <c r="AB240" s="8"/>
      <c r="AC240" s="8"/>
      <c r="AD240" s="8"/>
      <c r="AE240" s="8"/>
      <c r="AH240" s="8"/>
      <c r="AL240" s="8"/>
      <c r="AN240" s="8"/>
      <c r="AO240" s="8"/>
      <c r="AP240" s="8"/>
      <c r="AS240" s="8"/>
      <c r="AT240" s="8"/>
      <c r="AV240" s="8"/>
      <c r="AY240" s="8"/>
    </row>
    <row r="241">
      <c r="A241" s="8" t="s">
        <v>818</v>
      </c>
      <c r="B241" s="8"/>
      <c r="C241" s="8"/>
      <c r="D241" s="8" t="s">
        <v>56</v>
      </c>
      <c r="E241" s="8"/>
      <c r="F241" s="8"/>
      <c r="G241" s="8"/>
      <c r="H241" s="8" t="s">
        <v>57</v>
      </c>
      <c r="I241" s="8" t="s">
        <v>773</v>
      </c>
      <c r="L241" s="8"/>
      <c r="M241" s="8" t="s">
        <v>337</v>
      </c>
      <c r="N241" s="8" t="s">
        <v>819</v>
      </c>
      <c r="Q241" s="8" t="s">
        <v>85</v>
      </c>
      <c r="T241" s="8" t="s">
        <v>145</v>
      </c>
      <c r="U241" s="8" t="s">
        <v>433</v>
      </c>
      <c r="X241" s="8"/>
      <c r="Y241" s="8"/>
      <c r="AA241" s="8"/>
      <c r="AB241" s="8"/>
      <c r="AC241" s="8"/>
      <c r="AD241" s="8"/>
      <c r="AE241" s="8"/>
      <c r="AH241" s="8"/>
      <c r="AL241" s="8"/>
      <c r="AN241" s="8"/>
      <c r="AO241" s="8"/>
      <c r="AP241" s="8"/>
      <c r="AS241" s="8"/>
      <c r="AT241" s="8"/>
      <c r="A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M242" s="8"/>
      <c r="N242" s="8"/>
      <c r="Q242" s="8"/>
      <c r="T242" s="8"/>
      <c r="U242" s="14"/>
      <c r="X242" s="8"/>
      <c r="Y242" s="8"/>
      <c r="AA242" s="8"/>
      <c r="AB242" s="8"/>
      <c r="AC242" s="8"/>
      <c r="AD242" s="8"/>
      <c r="AE242" s="8"/>
      <c r="AH242" s="8"/>
      <c r="AL242" s="8"/>
      <c r="AN242" s="8"/>
      <c r="AO242" s="8"/>
      <c r="AP242" s="8"/>
      <c r="AS242" s="8"/>
      <c r="AT242" s="8"/>
      <c r="AV242" s="8"/>
      <c r="AY242" s="8"/>
    </row>
    <row r="243">
      <c r="A243" s="8" t="s">
        <v>820</v>
      </c>
      <c r="B243" s="8"/>
      <c r="C243" s="8"/>
      <c r="D243" s="8" t="s">
        <v>56</v>
      </c>
      <c r="E243" s="8"/>
      <c r="F243" s="8"/>
      <c r="G243" s="8"/>
      <c r="H243" s="8" t="s">
        <v>57</v>
      </c>
      <c r="I243" s="8" t="s">
        <v>775</v>
      </c>
      <c r="M243" s="8" t="s">
        <v>337</v>
      </c>
      <c r="N243" s="8" t="s">
        <v>821</v>
      </c>
      <c r="Q243" s="8" t="s">
        <v>73</v>
      </c>
      <c r="T243" s="8" t="s">
        <v>337</v>
      </c>
      <c r="U243" s="14"/>
      <c r="V243" s="8">
        <v>0.0</v>
      </c>
      <c r="X243" s="8" t="s">
        <v>117</v>
      </c>
      <c r="Y243" s="8"/>
      <c r="AA243" s="8"/>
      <c r="AB243" s="8"/>
      <c r="AC243" s="8"/>
      <c r="AD243" s="8"/>
      <c r="AE243" s="8"/>
      <c r="AH243" s="8"/>
      <c r="AL243" s="8"/>
      <c r="AN243" s="8"/>
      <c r="AO243" s="8"/>
      <c r="AP243" s="8"/>
      <c r="AS243" s="8"/>
      <c r="AT243" s="8"/>
      <c r="AV243" s="8"/>
      <c r="AY243" s="8"/>
    </row>
    <row r="244">
      <c r="A244" s="8" t="s">
        <v>822</v>
      </c>
      <c r="B244" s="8"/>
      <c r="C244" s="8"/>
      <c r="D244" s="8" t="s">
        <v>56</v>
      </c>
      <c r="E244" s="8"/>
      <c r="F244" s="8"/>
      <c r="G244" s="8"/>
      <c r="H244" s="8" t="s">
        <v>57</v>
      </c>
      <c r="I244" s="8" t="s">
        <v>780</v>
      </c>
      <c r="M244" s="8" t="s">
        <v>337</v>
      </c>
      <c r="N244" s="8" t="s">
        <v>821</v>
      </c>
      <c r="Q244" s="8" t="s">
        <v>73</v>
      </c>
      <c r="T244" s="8" t="s">
        <v>337</v>
      </c>
      <c r="U244" s="14"/>
      <c r="V244" s="8">
        <v>0.0</v>
      </c>
      <c r="X244" s="8" t="s">
        <v>117</v>
      </c>
      <c r="Y244" s="8"/>
      <c r="AA244" s="8"/>
      <c r="AB244" s="8"/>
      <c r="AC244" s="8"/>
      <c r="AD244" s="8"/>
      <c r="AE244" s="8"/>
      <c r="AH244" s="8"/>
      <c r="AL244" s="8"/>
      <c r="AN244" s="8"/>
      <c r="AO244" s="8"/>
      <c r="AP244" s="8"/>
      <c r="AS244" s="8"/>
      <c r="AT244" s="8"/>
      <c r="AV244" s="8"/>
      <c r="AY244" s="8"/>
    </row>
    <row r="245">
      <c r="A245" s="8" t="s">
        <v>823</v>
      </c>
      <c r="B245" s="8"/>
      <c r="C245" s="8"/>
      <c r="D245" s="8" t="s">
        <v>56</v>
      </c>
      <c r="E245" s="8"/>
      <c r="F245" s="8"/>
      <c r="G245" s="8"/>
      <c r="H245" s="8" t="s">
        <v>57</v>
      </c>
      <c r="I245" s="8" t="s">
        <v>784</v>
      </c>
      <c r="M245" s="8" t="s">
        <v>337</v>
      </c>
      <c r="N245" s="8" t="s">
        <v>821</v>
      </c>
      <c r="Q245" s="8" t="s">
        <v>73</v>
      </c>
      <c r="T245" s="8" t="s">
        <v>337</v>
      </c>
      <c r="U245" s="14"/>
      <c r="V245" s="8">
        <v>0.0</v>
      </c>
      <c r="X245" s="8" t="s">
        <v>117</v>
      </c>
      <c r="Y245" s="8"/>
      <c r="AA245" s="8"/>
      <c r="AB245" s="8"/>
      <c r="AC245" s="8"/>
      <c r="AD245" s="8"/>
      <c r="AE245" s="8"/>
      <c r="AH245" s="8"/>
      <c r="AL245" s="8"/>
      <c r="AN245" s="8"/>
      <c r="AO245" s="8"/>
      <c r="AP245" s="8"/>
      <c r="AS245" s="8"/>
      <c r="AT245" s="8"/>
      <c r="AV245" s="8"/>
      <c r="AY245" s="8"/>
    </row>
    <row r="246">
      <c r="A246" s="8" t="s">
        <v>821</v>
      </c>
      <c r="B246" s="8"/>
      <c r="C246" s="8"/>
      <c r="D246" s="8" t="s">
        <v>56</v>
      </c>
      <c r="E246" s="8"/>
      <c r="F246" s="8"/>
      <c r="G246" s="8"/>
      <c r="H246" s="8" t="s">
        <v>57</v>
      </c>
      <c r="I246" s="8" t="s">
        <v>820</v>
      </c>
      <c r="M246" s="8" t="s">
        <v>57</v>
      </c>
      <c r="N246" s="8" t="s">
        <v>822</v>
      </c>
      <c r="Q246" s="8" t="s">
        <v>146</v>
      </c>
      <c r="R246" s="8" t="s">
        <v>757</v>
      </c>
      <c r="T246" s="8" t="s">
        <v>57</v>
      </c>
      <c r="U246" s="8" t="s">
        <v>823</v>
      </c>
      <c r="X246" s="8" t="s">
        <v>57</v>
      </c>
      <c r="Y246" s="8" t="s">
        <v>785</v>
      </c>
      <c r="AA246" s="8" t="s">
        <v>113</v>
      </c>
      <c r="AC246" s="8"/>
      <c r="AD246" s="8"/>
      <c r="AE246" s="8"/>
      <c r="AH246" s="8"/>
      <c r="AL246" s="8"/>
      <c r="AN246" s="8"/>
      <c r="AO246" s="8"/>
      <c r="AP246" s="8"/>
      <c r="AS246" s="8"/>
      <c r="AT246" s="8"/>
      <c r="AV246" s="8"/>
      <c r="AY246" s="8"/>
    </row>
    <row r="247">
      <c r="A247" s="8" t="s">
        <v>706</v>
      </c>
      <c r="B247" s="8"/>
      <c r="C247" s="8"/>
      <c r="D247" s="8" t="s">
        <v>56</v>
      </c>
      <c r="E247" s="8"/>
      <c r="F247" s="8"/>
      <c r="G247" s="8"/>
      <c r="H247" s="8" t="s">
        <v>337</v>
      </c>
      <c r="J247" s="8">
        <v>2.0</v>
      </c>
      <c r="M247" s="8" t="s">
        <v>57</v>
      </c>
      <c r="N247" s="8" t="s">
        <v>334</v>
      </c>
      <c r="Q247" s="8" t="s">
        <v>57</v>
      </c>
      <c r="R247" s="8" t="s">
        <v>821</v>
      </c>
      <c r="T247" s="8" t="s">
        <v>146</v>
      </c>
      <c r="U247" s="8" t="s">
        <v>344</v>
      </c>
      <c r="X247" s="8" t="s">
        <v>146</v>
      </c>
      <c r="Y247" s="8" t="s">
        <v>340</v>
      </c>
      <c r="AA247" s="8" t="s">
        <v>145</v>
      </c>
      <c r="AB247" s="8" t="s">
        <v>351</v>
      </c>
      <c r="AC247" s="8"/>
      <c r="AD247" s="8"/>
      <c r="AE247" s="8"/>
      <c r="AH247" s="8"/>
      <c r="AL247" s="8"/>
      <c r="AN247" s="8"/>
      <c r="AO247" s="8"/>
      <c r="AP247" s="8"/>
      <c r="AS247" s="8"/>
      <c r="AT247" s="8"/>
      <c r="AV247" s="8"/>
      <c r="A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M248" s="8"/>
      <c r="N248" s="8"/>
      <c r="Q248" s="8"/>
      <c r="T248" s="8"/>
      <c r="U248" s="14"/>
      <c r="X248" s="8"/>
      <c r="Y248" s="8"/>
      <c r="AA248" s="8"/>
      <c r="AB248" s="8"/>
      <c r="AC248" s="8"/>
      <c r="AD248" s="8"/>
      <c r="AE248" s="8"/>
      <c r="AH248" s="8"/>
      <c r="AL248" s="8"/>
      <c r="AN248" s="8"/>
      <c r="AO248" s="8"/>
      <c r="AP248" s="8"/>
      <c r="AS248" s="8"/>
      <c r="AT248" s="8"/>
      <c r="AV248" s="8"/>
      <c r="AY248" s="8"/>
    </row>
    <row r="249">
      <c r="A249" s="8" t="str">
        <f>CONCAT("rawattribute_", C249)</f>
        <v>rawattribute_df</v>
      </c>
      <c r="B249" s="8" t="s">
        <v>824</v>
      </c>
      <c r="C249" s="8" t="s">
        <v>825</v>
      </c>
      <c r="D249" s="8" t="s">
        <v>51</v>
      </c>
      <c r="E249" s="8"/>
      <c r="F249" s="8"/>
      <c r="G249" s="8"/>
      <c r="H249" s="8" t="s">
        <v>57</v>
      </c>
      <c r="I249" s="8" t="s">
        <v>762</v>
      </c>
      <c r="M249" s="8" t="s">
        <v>57</v>
      </c>
      <c r="N249" s="8" t="s">
        <v>813</v>
      </c>
      <c r="Q249" s="8" t="s">
        <v>57</v>
      </c>
      <c r="R249" s="8" t="s">
        <v>334</v>
      </c>
      <c r="T249" s="8" t="s">
        <v>57</v>
      </c>
      <c r="U249" s="8" t="s">
        <v>704</v>
      </c>
      <c r="X249" s="8" t="s">
        <v>146</v>
      </c>
      <c r="Y249" s="14" t="s">
        <v>344</v>
      </c>
      <c r="AA249" s="8" t="s">
        <v>57</v>
      </c>
      <c r="AB249" s="8" t="s">
        <v>618</v>
      </c>
      <c r="AC249" s="8"/>
      <c r="AD249" s="8"/>
      <c r="AE249" s="8" t="s">
        <v>146</v>
      </c>
      <c r="AF249" s="8" t="s">
        <v>344</v>
      </c>
      <c r="AH249" s="8" t="s">
        <v>146</v>
      </c>
      <c r="AI249" s="8" t="s">
        <v>435</v>
      </c>
      <c r="AL249" s="8" t="s">
        <v>57</v>
      </c>
      <c r="AM249" s="8" t="s">
        <v>815</v>
      </c>
      <c r="AN249" s="8"/>
      <c r="AO249" s="8"/>
      <c r="AP249" s="8" t="s">
        <v>146</v>
      </c>
      <c r="AQ249" s="8" t="s">
        <v>344</v>
      </c>
      <c r="AS249" s="8" t="s">
        <v>146</v>
      </c>
      <c r="AT249" s="8" t="s">
        <v>435</v>
      </c>
      <c r="AV249" s="8"/>
      <c r="AY249" s="8"/>
    </row>
    <row r="250">
      <c r="A250" s="8" t="str">
        <f>CONCAT("attribute_enchantments_", C250)</f>
        <v>attribute_enchantments_df</v>
      </c>
      <c r="B250" s="8"/>
      <c r="C250" s="8" t="str">
        <f t="shared" ref="C250:C252" si="28">C249</f>
        <v>df</v>
      </c>
      <c r="D250" s="8" t="s">
        <v>96</v>
      </c>
      <c r="E250" s="8"/>
      <c r="F250" s="8"/>
      <c r="G250" s="8"/>
      <c r="H250" s="8" t="s">
        <v>337</v>
      </c>
      <c r="I250" s="8" t="str">
        <f>concat("attribute_", C250)</f>
        <v>attribute_df</v>
      </c>
      <c r="M250" s="8" t="s">
        <v>337</v>
      </c>
      <c r="N250" s="8" t="str">
        <f>concat("proppergate_", C250)</f>
        <v>proppergate_df</v>
      </c>
      <c r="Q250" s="8" t="s">
        <v>137</v>
      </c>
      <c r="T250" s="8" t="s">
        <v>57</v>
      </c>
      <c r="U250" s="14" t="s">
        <v>387</v>
      </c>
      <c r="X250" s="8" t="s">
        <v>337</v>
      </c>
      <c r="Y250" s="8" t="s">
        <v>452</v>
      </c>
      <c r="AA250" s="8" t="s">
        <v>147</v>
      </c>
      <c r="AB250" s="8" t="s">
        <v>462</v>
      </c>
      <c r="AC250" s="8"/>
      <c r="AD250" s="8"/>
      <c r="AE250" s="8"/>
      <c r="AH250" s="8"/>
      <c r="AL250" s="8"/>
      <c r="AN250" s="8"/>
      <c r="AO250" s="8"/>
      <c r="AP250" s="8"/>
      <c r="AS250" s="8"/>
      <c r="AT250" s="8"/>
      <c r="AV250" s="8"/>
      <c r="AY250" s="8"/>
    </row>
    <row r="251">
      <c r="A251" s="8" t="str">
        <f>CONCAT("attribute_delta_", C251)</f>
        <v>attribute_delta_df</v>
      </c>
      <c r="B251" s="8"/>
      <c r="C251" s="8" t="str">
        <f t="shared" si="28"/>
        <v>df</v>
      </c>
      <c r="D251" s="8" t="s">
        <v>51</v>
      </c>
      <c r="E251" s="8"/>
      <c r="F251" s="8"/>
      <c r="G251" s="8"/>
      <c r="H251" s="8" t="s">
        <v>57</v>
      </c>
      <c r="I251" s="8" t="str">
        <f>concat("attribute_enchantments_", C251)</f>
        <v>attribute_enchantments_df</v>
      </c>
      <c r="M251" s="8" t="s">
        <v>145</v>
      </c>
      <c r="N251" s="8" t="s">
        <v>466</v>
      </c>
      <c r="Q251" s="8" t="s">
        <v>337</v>
      </c>
      <c r="R251" s="8" t="s">
        <v>426</v>
      </c>
      <c r="T251" s="8" t="s">
        <v>73</v>
      </c>
      <c r="X251" s="8" t="s">
        <v>337</v>
      </c>
      <c r="Z251" s="8">
        <v>0.0</v>
      </c>
      <c r="AA251" s="8" t="s">
        <v>117</v>
      </c>
      <c r="AB251" s="8"/>
      <c r="AC251" s="8"/>
      <c r="AD251" s="8"/>
      <c r="AE251" s="8"/>
      <c r="AF251" s="8"/>
      <c r="AH251" s="8"/>
      <c r="AI251" s="8"/>
      <c r="AL251" s="8"/>
      <c r="AP251" s="8"/>
      <c r="AS251" s="8"/>
      <c r="AV251" s="8"/>
      <c r="AY251" s="8"/>
    </row>
    <row r="252">
      <c r="A252" s="8" t="str">
        <f>CONCAT("attribute_", C252)</f>
        <v>attribute_df</v>
      </c>
      <c r="B252" s="8"/>
      <c r="C252" s="8" t="str">
        <f t="shared" si="28"/>
        <v>df</v>
      </c>
      <c r="D252" s="8" t="s">
        <v>51</v>
      </c>
      <c r="E252" s="8"/>
      <c r="F252" s="8"/>
      <c r="G252" s="8"/>
      <c r="H252" s="8" t="s">
        <v>57</v>
      </c>
      <c r="I252" s="8" t="str">
        <f>concat("attribute_delta_", C252)</f>
        <v>attribute_delta_df</v>
      </c>
      <c r="M252" s="8" t="s">
        <v>57</v>
      </c>
      <c r="N252" s="8" t="str">
        <f>concat("rawattribute_", C252)</f>
        <v>rawattribute_df</v>
      </c>
      <c r="Q252" s="8" t="s">
        <v>146</v>
      </c>
      <c r="R252" s="8" t="s">
        <v>344</v>
      </c>
      <c r="T252" s="8"/>
      <c r="X252" s="8"/>
      <c r="AA252" s="8"/>
      <c r="AE252" s="8"/>
      <c r="AH252" s="8"/>
      <c r="AL252" s="8"/>
      <c r="AP252" s="8"/>
      <c r="AS252" s="8"/>
      <c r="AV252" s="8"/>
      <c r="A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M253" s="8"/>
      <c r="N253" s="8"/>
      <c r="Q253" s="8"/>
      <c r="T253" s="8"/>
      <c r="U253" s="14"/>
      <c r="X253" s="8"/>
      <c r="Y253" s="8"/>
      <c r="AA253" s="8"/>
      <c r="AB253" s="8"/>
      <c r="AC253" s="8"/>
      <c r="AD253" s="8"/>
      <c r="AE253" s="8"/>
      <c r="AH253" s="8"/>
      <c r="AL253" s="8"/>
      <c r="AN253" s="8"/>
      <c r="AO253" s="8"/>
      <c r="AP253" s="8"/>
      <c r="AS253" s="8"/>
      <c r="AT253" s="8"/>
      <c r="AV253" s="8"/>
      <c r="AY253" s="8"/>
    </row>
    <row r="254">
      <c r="A254" s="8" t="s">
        <v>826</v>
      </c>
      <c r="B254" s="8"/>
      <c r="C254" s="8"/>
      <c r="D254" s="8" t="s">
        <v>51</v>
      </c>
      <c r="E254" s="8" t="s">
        <v>384</v>
      </c>
      <c r="F254" s="8"/>
      <c r="G254" s="8"/>
      <c r="H254" s="8" t="s">
        <v>57</v>
      </c>
      <c r="I254" s="8" t="s">
        <v>686</v>
      </c>
      <c r="M254" s="8" t="s">
        <v>57</v>
      </c>
      <c r="N254" s="8" t="s">
        <v>384</v>
      </c>
      <c r="Q254" s="8" t="s">
        <v>146</v>
      </c>
      <c r="R254" s="8" t="s">
        <v>344</v>
      </c>
      <c r="S254" s="8"/>
      <c r="T254" s="8"/>
      <c r="X254" s="8"/>
      <c r="Z254" s="8"/>
      <c r="AA254" s="8"/>
      <c r="AB254" s="8"/>
      <c r="AC254" s="8"/>
      <c r="AD254" s="8"/>
      <c r="AE254" s="8"/>
      <c r="AF254" s="8"/>
      <c r="AH254" s="8"/>
      <c r="AI254" s="8"/>
      <c r="AL254" s="8"/>
      <c r="AP254" s="8"/>
      <c r="AS254" s="8"/>
      <c r="AV254" s="8"/>
      <c r="AY254" s="8"/>
    </row>
    <row r="255">
      <c r="A255" s="8" t="s">
        <v>827</v>
      </c>
      <c r="D255" s="8" t="s">
        <v>51</v>
      </c>
      <c r="H255" s="8" t="s">
        <v>337</v>
      </c>
      <c r="K255" s="8">
        <v>1.5</v>
      </c>
      <c r="L255" s="8"/>
      <c r="M255" s="8" t="s">
        <v>337</v>
      </c>
      <c r="P255" s="8">
        <v>30.48</v>
      </c>
      <c r="Q255" s="8" t="s">
        <v>57</v>
      </c>
      <c r="R255" s="8" t="s">
        <v>382</v>
      </c>
      <c r="T255" s="8" t="s">
        <v>146</v>
      </c>
      <c r="U255" s="8" t="s">
        <v>340</v>
      </c>
      <c r="X255" s="8" t="s">
        <v>146</v>
      </c>
      <c r="Y255" s="8" t="s">
        <v>828</v>
      </c>
      <c r="AA255" s="8"/>
      <c r="AE255" s="8"/>
      <c r="AH255" s="8"/>
      <c r="AL255" s="8"/>
      <c r="AP255" s="8"/>
      <c r="AS255" s="8"/>
      <c r="AV255" s="8"/>
      <c r="AY255" s="8"/>
    </row>
    <row r="256">
      <c r="A256" s="8"/>
      <c r="B256" s="8"/>
      <c r="C256" s="8"/>
      <c r="D256" s="8"/>
      <c r="E256" s="8"/>
      <c r="F256" s="8"/>
      <c r="G256" s="8"/>
      <c r="H256" s="8"/>
      <c r="I256" s="13"/>
      <c r="J256" s="8"/>
      <c r="K256" s="8"/>
      <c r="L256" s="8"/>
      <c r="M256" s="8"/>
      <c r="N256" s="8"/>
      <c r="Q256" s="8"/>
      <c r="R256" s="8"/>
      <c r="T256" s="8"/>
      <c r="U256" s="8"/>
      <c r="X256" s="8"/>
      <c r="Y256" s="8"/>
      <c r="AA256" s="8"/>
      <c r="AB256" s="8"/>
      <c r="AE256" s="8"/>
      <c r="AF256" s="8"/>
      <c r="AH256" s="8"/>
      <c r="AL256" s="8"/>
      <c r="AP256" s="8"/>
      <c r="AS256" s="8"/>
      <c r="AV256" s="8"/>
      <c r="AY256" s="8"/>
    </row>
    <row r="257">
      <c r="A257" s="8" t="s">
        <v>829</v>
      </c>
      <c r="B257" s="8"/>
      <c r="C257" s="8"/>
      <c r="D257" s="8" t="s">
        <v>96</v>
      </c>
      <c r="E257" s="8"/>
      <c r="F257" s="8"/>
      <c r="H257" s="8" t="s">
        <v>337</v>
      </c>
      <c r="I257" s="8"/>
      <c r="L257" s="8" t="b">
        <v>1</v>
      </c>
      <c r="M257" s="8" t="s">
        <v>57</v>
      </c>
      <c r="N257" s="13" t="s">
        <v>388</v>
      </c>
      <c r="Q257" s="8" t="s">
        <v>337</v>
      </c>
      <c r="R257" s="8" t="s">
        <v>454</v>
      </c>
      <c r="T257" s="8" t="s">
        <v>147</v>
      </c>
      <c r="U257" s="14" t="s">
        <v>774</v>
      </c>
      <c r="X257" s="8"/>
      <c r="Y257" s="8"/>
      <c r="AA257" s="8"/>
      <c r="AB257" s="8"/>
      <c r="AE257" s="8"/>
      <c r="AF257" s="8"/>
      <c r="AH257" s="8"/>
      <c r="AL257" s="8"/>
      <c r="AP257" s="8"/>
      <c r="AS257" s="8"/>
      <c r="AV257" s="8"/>
      <c r="AY257" s="8"/>
    </row>
    <row r="258">
      <c r="A258" s="8" t="s">
        <v>830</v>
      </c>
      <c r="B258" s="8"/>
      <c r="C258" s="8"/>
      <c r="D258" s="8" t="s">
        <v>56</v>
      </c>
      <c r="E258" s="8"/>
      <c r="F258" s="8"/>
      <c r="G258" s="8"/>
      <c r="H258" s="8" t="s">
        <v>57</v>
      </c>
      <c r="I258" s="8" t="s">
        <v>829</v>
      </c>
      <c r="L258" s="8"/>
      <c r="M258" s="8" t="s">
        <v>145</v>
      </c>
      <c r="N258" s="8" t="s">
        <v>383</v>
      </c>
      <c r="Q258" s="8"/>
      <c r="R258" s="8"/>
      <c r="T258" s="8"/>
      <c r="U258" s="14"/>
      <c r="X258" s="8"/>
      <c r="Y258" s="8"/>
      <c r="AA258" s="8"/>
      <c r="AB258" s="8"/>
      <c r="AE258" s="8"/>
      <c r="AF258" s="8"/>
      <c r="AH258" s="8"/>
      <c r="AL258" s="8"/>
      <c r="AP258" s="8"/>
      <c r="AS258" s="8"/>
      <c r="AV258" s="8"/>
      <c r="AY258" s="8"/>
    </row>
    <row r="259">
      <c r="A259" s="8" t="s">
        <v>831</v>
      </c>
      <c r="B259" s="8"/>
      <c r="C259" s="8"/>
      <c r="D259" s="8" t="s">
        <v>96</v>
      </c>
      <c r="E259" s="8"/>
      <c r="F259" s="8"/>
      <c r="G259" s="8"/>
      <c r="H259" s="8" t="s">
        <v>57</v>
      </c>
      <c r="I259" s="8" t="s">
        <v>829</v>
      </c>
      <c r="J259" s="8"/>
      <c r="K259" s="8"/>
      <c r="L259" s="8"/>
      <c r="M259" s="8" t="s">
        <v>57</v>
      </c>
      <c r="N259" s="13" t="s">
        <v>642</v>
      </c>
      <c r="Q259" s="8" t="s">
        <v>146</v>
      </c>
      <c r="R259" s="8" t="s">
        <v>766</v>
      </c>
      <c r="T259" s="8"/>
      <c r="U259" s="8"/>
      <c r="X259" s="8"/>
      <c r="Y259" s="8"/>
      <c r="AA259" s="8"/>
      <c r="AB259" s="8"/>
      <c r="AE259" s="8"/>
      <c r="AF259" s="8"/>
      <c r="AH259" s="8"/>
      <c r="AL259" s="8"/>
      <c r="AP259" s="8"/>
      <c r="AS259" s="8"/>
      <c r="AV259" s="8"/>
      <c r="AY259" s="8"/>
    </row>
    <row r="260">
      <c r="A260" s="8" t="s">
        <v>832</v>
      </c>
      <c r="B260" s="8"/>
      <c r="C260" s="8"/>
      <c r="D260" s="8" t="s">
        <v>100</v>
      </c>
      <c r="E260" s="8"/>
      <c r="F260" s="8"/>
      <c r="G260" s="8"/>
      <c r="H260" s="8" t="s">
        <v>337</v>
      </c>
      <c r="I260" s="8" t="s">
        <v>833</v>
      </c>
      <c r="J260" s="8"/>
      <c r="K260" s="8"/>
      <c r="L260" s="8"/>
      <c r="M260" s="8" t="s">
        <v>337</v>
      </c>
      <c r="N260" s="8" t="s">
        <v>144</v>
      </c>
      <c r="Q260" s="8" t="s">
        <v>337</v>
      </c>
      <c r="R260" s="8" t="s">
        <v>338</v>
      </c>
      <c r="T260" s="8" t="s">
        <v>137</v>
      </c>
      <c r="U260" s="8"/>
      <c r="X260" s="8" t="s">
        <v>48</v>
      </c>
      <c r="Y260" s="8"/>
      <c r="AA260" s="8"/>
      <c r="AB260" s="8"/>
      <c r="AE260" s="8"/>
      <c r="AF260" s="8"/>
      <c r="AH260" s="8"/>
      <c r="AL260" s="8"/>
      <c r="AP260" s="8"/>
      <c r="AS260" s="8"/>
      <c r="AV260" s="8"/>
      <c r="A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Q261" s="8"/>
      <c r="R261" s="8"/>
      <c r="T261" s="8"/>
      <c r="U261" s="8"/>
      <c r="X261" s="8"/>
      <c r="Y261" s="8"/>
      <c r="AA261" s="8"/>
      <c r="AB261" s="8"/>
      <c r="AE261" s="8"/>
      <c r="AF261" s="8"/>
      <c r="AH261" s="8"/>
      <c r="AI261" s="8"/>
      <c r="AL261" s="8"/>
      <c r="AP261" s="8"/>
      <c r="AS261" s="8"/>
      <c r="AV261" s="8"/>
      <c r="AY261" s="8"/>
    </row>
    <row r="262">
      <c r="A262" s="8" t="s">
        <v>834</v>
      </c>
      <c r="B262" s="8"/>
      <c r="C262" s="8"/>
      <c r="D262" s="8" t="s">
        <v>64</v>
      </c>
      <c r="E262" s="8"/>
      <c r="F262" s="8"/>
      <c r="G262" s="8"/>
      <c r="H262" s="8" t="s">
        <v>57</v>
      </c>
      <c r="I262" s="8" t="s">
        <v>831</v>
      </c>
      <c r="J262" s="8"/>
      <c r="K262" s="8"/>
      <c r="L262" s="8"/>
      <c r="M262" s="8" t="s">
        <v>337</v>
      </c>
      <c r="N262" s="8" t="s">
        <v>509</v>
      </c>
      <c r="Q262" s="8" t="s">
        <v>85</v>
      </c>
      <c r="R262" s="8"/>
      <c r="T262" s="8" t="s">
        <v>135</v>
      </c>
      <c r="U262" s="8"/>
      <c r="X262" s="8" t="s">
        <v>57</v>
      </c>
      <c r="Y262" s="8" t="s">
        <v>90</v>
      </c>
      <c r="AA262" s="8" t="s">
        <v>337</v>
      </c>
      <c r="AB262" s="8" t="s">
        <v>509</v>
      </c>
      <c r="AE262" s="8" t="s">
        <v>73</v>
      </c>
      <c r="AH262" s="8" t="s">
        <v>133</v>
      </c>
      <c r="AI262" s="8"/>
      <c r="AL262" s="8" t="s">
        <v>137</v>
      </c>
      <c r="AM262" s="8"/>
      <c r="AP262" s="8"/>
      <c r="AQ262" s="8"/>
      <c r="AS262" s="8"/>
      <c r="AV262" s="8"/>
      <c r="AY262" s="8"/>
    </row>
    <row r="263">
      <c r="A263" s="8" t="s">
        <v>716</v>
      </c>
      <c r="B263" s="8"/>
      <c r="C263" s="8"/>
      <c r="D263" s="8" t="s">
        <v>100</v>
      </c>
      <c r="E263" s="8"/>
      <c r="F263" s="8"/>
      <c r="G263" s="8"/>
      <c r="H263" s="8" t="s">
        <v>57</v>
      </c>
      <c r="I263" s="8" t="s">
        <v>834</v>
      </c>
      <c r="J263" s="8"/>
      <c r="K263" s="8"/>
      <c r="L263" s="8"/>
      <c r="M263" s="8" t="s">
        <v>57</v>
      </c>
      <c r="N263" s="8" t="s">
        <v>832</v>
      </c>
      <c r="Q263" s="8" t="s">
        <v>146</v>
      </c>
      <c r="R263" s="8" t="s">
        <v>835</v>
      </c>
      <c r="T263" s="8"/>
      <c r="V263" s="8"/>
      <c r="X263" s="8"/>
      <c r="Y263" s="8"/>
      <c r="Z263" s="8"/>
      <c r="AA263" s="8"/>
      <c r="AB263" s="8"/>
      <c r="AE263" s="8"/>
      <c r="AF263" s="8"/>
      <c r="AG263" s="8"/>
      <c r="AH263" s="8"/>
      <c r="AI263" s="8"/>
      <c r="AL263" s="8"/>
      <c r="AM263" s="8"/>
      <c r="AP263" s="8"/>
      <c r="AS263" s="8"/>
      <c r="AV263" s="8"/>
      <c r="AW263" s="8"/>
      <c r="AY263" s="8"/>
    </row>
    <row r="264">
      <c r="A264" s="8" t="s">
        <v>795</v>
      </c>
      <c r="B264" s="8" t="s">
        <v>836</v>
      </c>
      <c r="C264" s="8"/>
      <c r="D264" s="8" t="s">
        <v>100</v>
      </c>
      <c r="E264" s="8"/>
      <c r="F264" s="8"/>
      <c r="G264" s="8"/>
      <c r="H264" s="8" t="s">
        <v>57</v>
      </c>
      <c r="I264" s="8" t="s">
        <v>716</v>
      </c>
      <c r="J264" s="8"/>
      <c r="K264" s="8"/>
      <c r="L264" s="8"/>
      <c r="M264" s="8" t="s">
        <v>57</v>
      </c>
      <c r="N264" s="8" t="s">
        <v>396</v>
      </c>
      <c r="Q264" s="8" t="s">
        <v>146</v>
      </c>
      <c r="R264" s="8" t="s">
        <v>837</v>
      </c>
      <c r="T264" s="8"/>
      <c r="V264" s="8"/>
      <c r="X264" s="8"/>
      <c r="Y264" s="8"/>
      <c r="Z264" s="8"/>
      <c r="AA264" s="8"/>
      <c r="AB264" s="8"/>
      <c r="AE264" s="8"/>
      <c r="AF264" s="8"/>
      <c r="AG264" s="8"/>
      <c r="AH264" s="8"/>
      <c r="AI264" s="8"/>
      <c r="AL264" s="8"/>
      <c r="AM264" s="8"/>
      <c r="AP264" s="8"/>
      <c r="AS264" s="8"/>
      <c r="AV264" s="8"/>
      <c r="AW264" s="8"/>
      <c r="AY264" s="8"/>
    </row>
    <row r="265">
      <c r="A265" s="13" t="s">
        <v>696</v>
      </c>
      <c r="B265" s="8"/>
      <c r="C265" s="8"/>
      <c r="D265" s="8" t="s">
        <v>61</v>
      </c>
      <c r="E265" s="8"/>
      <c r="F265" s="8" t="b">
        <v>1</v>
      </c>
      <c r="G265" s="8"/>
      <c r="H265" s="8" t="s">
        <v>57</v>
      </c>
      <c r="I265" s="8" t="s">
        <v>773</v>
      </c>
      <c r="J265" s="8"/>
      <c r="K265" s="8"/>
      <c r="L265" s="8"/>
      <c r="M265" s="8" t="s">
        <v>337</v>
      </c>
      <c r="N265" s="8" t="s">
        <v>390</v>
      </c>
      <c r="Q265" s="8" t="s">
        <v>146</v>
      </c>
      <c r="R265" s="8" t="s">
        <v>778</v>
      </c>
      <c r="T265" s="8" t="s">
        <v>133</v>
      </c>
      <c r="X265" s="8" t="s">
        <v>337</v>
      </c>
      <c r="Y265" s="8" t="s">
        <v>278</v>
      </c>
      <c r="AA265" s="8" t="s">
        <v>73</v>
      </c>
      <c r="AB265" s="8"/>
      <c r="AE265" s="8" t="s">
        <v>337</v>
      </c>
      <c r="AF265" s="8" t="s">
        <v>788</v>
      </c>
      <c r="AG265" s="8"/>
      <c r="AH265" s="8" t="s">
        <v>117</v>
      </c>
      <c r="AI265" s="8"/>
      <c r="AP265" s="8"/>
    </row>
    <row r="266">
      <c r="A266" s="8"/>
      <c r="B266" s="8"/>
      <c r="C266" s="8"/>
      <c r="D266" s="8"/>
      <c r="E266" s="8"/>
      <c r="F266" s="8"/>
      <c r="G266" s="8"/>
      <c r="H266" s="8"/>
      <c r="I266" s="13"/>
      <c r="J266" s="8"/>
      <c r="K266" s="8"/>
      <c r="L266" s="8"/>
      <c r="M266" s="8"/>
      <c r="N266" s="8"/>
      <c r="Q266" s="8"/>
      <c r="R266" s="8"/>
      <c r="T266" s="8"/>
      <c r="U266" s="8"/>
      <c r="X266" s="8"/>
      <c r="Y266" s="8"/>
      <c r="AA266" s="8"/>
      <c r="AB266" s="8"/>
      <c r="AE266" s="8"/>
      <c r="AF266" s="8"/>
      <c r="AH266" s="8"/>
      <c r="AL266" s="8"/>
      <c r="AP266" s="8"/>
      <c r="AS266" s="8"/>
      <c r="AV266" s="8"/>
      <c r="AY266" s="8"/>
    </row>
    <row r="267">
      <c r="A267" s="8" t="s">
        <v>838</v>
      </c>
      <c r="B267" s="8"/>
      <c r="C267" s="8"/>
      <c r="D267" s="8" t="s">
        <v>77</v>
      </c>
      <c r="E267" s="8"/>
      <c r="F267" s="8"/>
      <c r="G267" s="8"/>
      <c r="H267" s="8" t="s">
        <v>57</v>
      </c>
      <c r="I267" s="8" t="s">
        <v>831</v>
      </c>
      <c r="J267" s="8"/>
      <c r="K267" s="8"/>
      <c r="L267" s="8"/>
      <c r="M267" s="8" t="s">
        <v>337</v>
      </c>
      <c r="N267" s="8" t="s">
        <v>358</v>
      </c>
      <c r="Q267" s="8" t="s">
        <v>85</v>
      </c>
      <c r="R267" s="8"/>
      <c r="T267" s="8" t="s">
        <v>135</v>
      </c>
      <c r="U267" s="8"/>
      <c r="X267" s="8" t="s">
        <v>57</v>
      </c>
      <c r="Y267" s="8" t="s">
        <v>90</v>
      </c>
      <c r="AA267" s="8" t="s">
        <v>337</v>
      </c>
      <c r="AB267" s="8" t="s">
        <v>358</v>
      </c>
      <c r="AE267" s="8" t="s">
        <v>73</v>
      </c>
      <c r="AF267" s="8"/>
      <c r="AH267" s="8" t="s">
        <v>133</v>
      </c>
      <c r="AL267" s="8" t="s">
        <v>57</v>
      </c>
      <c r="AM267" s="14" t="s">
        <v>397</v>
      </c>
      <c r="AP267" s="8" t="s">
        <v>133</v>
      </c>
      <c r="AS267" s="8" t="s">
        <v>137</v>
      </c>
      <c r="AV267" s="8"/>
      <c r="AY267" s="8"/>
    </row>
    <row r="268">
      <c r="A268" s="8" t="s">
        <v>839</v>
      </c>
      <c r="C268" s="8"/>
      <c r="D268" s="8" t="s">
        <v>83</v>
      </c>
      <c r="E268" s="8"/>
      <c r="F268" s="8"/>
      <c r="G268" s="8"/>
      <c r="H268" s="8" t="s">
        <v>57</v>
      </c>
      <c r="I268" s="8" t="s">
        <v>838</v>
      </c>
      <c r="J268" s="8"/>
      <c r="K268" s="8"/>
      <c r="L268" s="8"/>
      <c r="M268" s="8" t="s">
        <v>141</v>
      </c>
      <c r="N268" s="8"/>
      <c r="Q268" s="8"/>
      <c r="R268" s="8"/>
      <c r="T268" s="8"/>
      <c r="U268" s="8"/>
      <c r="X268" s="8"/>
      <c r="Y268" s="8"/>
      <c r="AA268" s="8"/>
      <c r="AB268" s="8"/>
      <c r="AE268" s="8"/>
      <c r="AF268" s="8"/>
      <c r="AH268" s="8"/>
      <c r="AL268" s="8"/>
      <c r="AP268" s="8"/>
      <c r="AS268" s="8"/>
      <c r="AV268" s="8"/>
      <c r="AY268" s="8"/>
    </row>
    <row r="269">
      <c r="A269" s="20" t="s">
        <v>840</v>
      </c>
      <c r="B269" s="8"/>
      <c r="C269" s="8"/>
      <c r="D269" s="8" t="s">
        <v>100</v>
      </c>
      <c r="E269" s="8"/>
      <c r="F269" s="8"/>
      <c r="G269" s="8"/>
      <c r="H269" s="8" t="s">
        <v>337</v>
      </c>
      <c r="I269" s="8" t="s">
        <v>512</v>
      </c>
      <c r="J269" s="8"/>
      <c r="K269" s="8"/>
      <c r="L269" s="8"/>
      <c r="M269" s="8" t="s">
        <v>337</v>
      </c>
      <c r="N269" s="8" t="s">
        <v>144</v>
      </c>
      <c r="Q269" s="8" t="s">
        <v>337</v>
      </c>
      <c r="R269" s="8" t="s">
        <v>338</v>
      </c>
      <c r="T269" s="8" t="s">
        <v>137</v>
      </c>
      <c r="U269" s="8"/>
      <c r="X269" s="8" t="s">
        <v>48</v>
      </c>
      <c r="Y269" s="8"/>
      <c r="AA269" s="8"/>
      <c r="AB269" s="8"/>
      <c r="AE269" s="8"/>
      <c r="AF269" s="8"/>
      <c r="AH269" s="8"/>
      <c r="AL269" s="8"/>
      <c r="AP269" s="8"/>
      <c r="AS269" s="8"/>
      <c r="AV269" s="8"/>
      <c r="AY269" s="8"/>
    </row>
    <row r="270">
      <c r="A270" s="8"/>
      <c r="B270" s="8"/>
      <c r="C270" s="8"/>
      <c r="D270" s="8"/>
      <c r="E270" s="8"/>
      <c r="F270" s="8"/>
      <c r="G270" s="8"/>
      <c r="H270" s="8"/>
      <c r="I270" s="13"/>
      <c r="J270" s="8"/>
      <c r="K270" s="8"/>
      <c r="L270" s="8"/>
      <c r="M270" s="8"/>
      <c r="N270" s="8"/>
      <c r="Q270" s="8"/>
      <c r="R270" s="8"/>
      <c r="T270" s="8"/>
      <c r="U270" s="8"/>
      <c r="X270" s="8"/>
      <c r="Y270" s="8"/>
      <c r="AA270" s="8"/>
      <c r="AB270" s="8"/>
      <c r="AE270" s="8"/>
      <c r="AF270" s="8"/>
      <c r="AH270" s="8"/>
      <c r="AL270" s="8"/>
      <c r="AP270" s="8"/>
      <c r="AS270" s="8"/>
      <c r="AV270" s="8"/>
      <c r="AY270" s="8"/>
    </row>
    <row r="271">
      <c r="A271" s="8" t="s">
        <v>719</v>
      </c>
      <c r="B271" s="8"/>
      <c r="C271" s="8"/>
      <c r="D271" s="8" t="s">
        <v>58</v>
      </c>
      <c r="E271" s="8"/>
      <c r="F271" s="8"/>
      <c r="G271" s="8"/>
      <c r="H271" s="8" t="s">
        <v>57</v>
      </c>
      <c r="I271" s="13" t="s">
        <v>339</v>
      </c>
      <c r="J271" s="8"/>
      <c r="K271" s="8"/>
      <c r="L271" s="8"/>
      <c r="M271" s="8" t="s">
        <v>337</v>
      </c>
      <c r="N271" s="8" t="s">
        <v>339</v>
      </c>
      <c r="Q271" s="8" t="s">
        <v>337</v>
      </c>
      <c r="R271" s="8" t="s">
        <v>144</v>
      </c>
      <c r="T271" s="8" t="s">
        <v>337</v>
      </c>
      <c r="U271" s="8" t="s">
        <v>338</v>
      </c>
      <c r="X271" s="8" t="s">
        <v>137</v>
      </c>
      <c r="Y271" s="8"/>
      <c r="AA271" s="8" t="s">
        <v>48</v>
      </c>
      <c r="AB271" s="8"/>
      <c r="AE271" s="8" t="s">
        <v>337</v>
      </c>
      <c r="AF271" s="8" t="s">
        <v>343</v>
      </c>
      <c r="AH271" s="8" t="s">
        <v>97</v>
      </c>
      <c r="AL271" s="8"/>
      <c r="AP271" s="8"/>
      <c r="AS271" s="8"/>
      <c r="AV271" s="8"/>
      <c r="AY271" s="8"/>
    </row>
    <row r="272">
      <c r="A272" s="8" t="s">
        <v>720</v>
      </c>
      <c r="B272" s="8"/>
      <c r="C272" s="8"/>
      <c r="D272" s="8" t="s">
        <v>58</v>
      </c>
      <c r="E272" s="8"/>
      <c r="F272" s="8"/>
      <c r="G272" s="8"/>
      <c r="H272" s="8" t="s">
        <v>57</v>
      </c>
      <c r="I272" s="13" t="s">
        <v>339</v>
      </c>
      <c r="J272" s="8"/>
      <c r="K272" s="8"/>
      <c r="L272" s="8"/>
      <c r="M272" s="8" t="s">
        <v>337</v>
      </c>
      <c r="N272" s="8" t="s">
        <v>339</v>
      </c>
      <c r="Q272" s="8" t="s">
        <v>337</v>
      </c>
      <c r="R272" s="8" t="s">
        <v>144</v>
      </c>
      <c r="T272" s="8" t="s">
        <v>337</v>
      </c>
      <c r="U272" s="8" t="s">
        <v>338</v>
      </c>
      <c r="X272" s="8" t="s">
        <v>137</v>
      </c>
      <c r="Y272" s="8"/>
      <c r="AA272" s="8" t="s">
        <v>48</v>
      </c>
      <c r="AB272" s="8"/>
      <c r="AE272" s="8" t="s">
        <v>337</v>
      </c>
      <c r="AF272" s="8" t="s">
        <v>342</v>
      </c>
      <c r="AH272" s="8" t="s">
        <v>97</v>
      </c>
      <c r="AL272" s="8"/>
      <c r="AP272" s="8"/>
      <c r="AS272" s="8"/>
      <c r="AV272" s="8"/>
      <c r="AY272" s="8"/>
    </row>
    <row r="273">
      <c r="A273" s="8" t="s">
        <v>841</v>
      </c>
      <c r="B273" s="8"/>
      <c r="C273" s="8"/>
      <c r="D273" s="8" t="s">
        <v>58</v>
      </c>
      <c r="E273" s="8"/>
      <c r="F273" s="8"/>
      <c r="G273" s="8"/>
      <c r="H273" s="8" t="s">
        <v>57</v>
      </c>
      <c r="I273" s="23" t="s">
        <v>353</v>
      </c>
      <c r="M273" s="8" t="s">
        <v>337</v>
      </c>
      <c r="N273" s="23" t="s">
        <v>353</v>
      </c>
      <c r="Q273" s="8" t="s">
        <v>337</v>
      </c>
      <c r="R273" s="8" t="s">
        <v>338</v>
      </c>
      <c r="T273" s="8" t="s">
        <v>137</v>
      </c>
      <c r="U273" s="8"/>
      <c r="X273" s="8" t="s">
        <v>48</v>
      </c>
      <c r="Y273" s="8"/>
      <c r="AA273" s="8" t="s">
        <v>337</v>
      </c>
      <c r="AB273" s="8" t="s">
        <v>736</v>
      </c>
      <c r="AE273" s="8" t="s">
        <v>97</v>
      </c>
      <c r="AH273" s="8"/>
      <c r="AL273" s="8"/>
      <c r="AP273" s="8"/>
      <c r="AS273" s="8"/>
      <c r="AV273" s="8"/>
      <c r="AY273" s="8"/>
    </row>
    <row r="274">
      <c r="A274" s="8" t="s">
        <v>842</v>
      </c>
      <c r="D274" s="8" t="s">
        <v>58</v>
      </c>
      <c r="E274" s="8"/>
      <c r="F274" s="8"/>
      <c r="G274" s="8"/>
      <c r="H274" s="8" t="s">
        <v>57</v>
      </c>
      <c r="I274" s="23" t="s">
        <v>353</v>
      </c>
      <c r="M274" s="8" t="s">
        <v>337</v>
      </c>
      <c r="N274" s="23" t="s">
        <v>353</v>
      </c>
      <c r="Q274" s="8" t="s">
        <v>337</v>
      </c>
      <c r="R274" s="8" t="s">
        <v>338</v>
      </c>
      <c r="T274" s="8" t="s">
        <v>137</v>
      </c>
      <c r="U274" s="8"/>
      <c r="X274" s="8" t="s">
        <v>48</v>
      </c>
      <c r="Y274" s="8"/>
      <c r="AA274" s="8" t="s">
        <v>337</v>
      </c>
      <c r="AB274" s="8" t="s">
        <v>843</v>
      </c>
      <c r="AE274" s="8" t="s">
        <v>97</v>
      </c>
      <c r="AH274" s="8"/>
      <c r="AY274" s="8"/>
    </row>
    <row r="275">
      <c r="A275" s="8" t="s">
        <v>844</v>
      </c>
      <c r="B275" s="13"/>
      <c r="C275" s="13"/>
      <c r="D275" s="8" t="s">
        <v>58</v>
      </c>
      <c r="E275" s="8"/>
      <c r="F275" s="8"/>
      <c r="G275" s="8"/>
      <c r="H275" s="8" t="s">
        <v>57</v>
      </c>
      <c r="I275" s="23" t="s">
        <v>353</v>
      </c>
      <c r="M275" s="8" t="s">
        <v>337</v>
      </c>
      <c r="N275" s="23" t="s">
        <v>353</v>
      </c>
      <c r="Q275" s="8" t="s">
        <v>337</v>
      </c>
      <c r="R275" s="8" t="s">
        <v>338</v>
      </c>
      <c r="T275" s="8" t="s">
        <v>137</v>
      </c>
      <c r="U275" s="8"/>
      <c r="X275" s="8" t="s">
        <v>48</v>
      </c>
      <c r="Y275" s="8"/>
      <c r="AA275" s="8" t="s">
        <v>337</v>
      </c>
      <c r="AB275" s="8" t="s">
        <v>845</v>
      </c>
      <c r="AE275" s="8" t="s">
        <v>97</v>
      </c>
      <c r="AH275" s="8"/>
      <c r="AL275" s="8"/>
      <c r="AP275" s="8"/>
      <c r="AS275" s="8"/>
      <c r="AV275" s="8"/>
      <c r="AY275" s="8"/>
    </row>
    <row r="276">
      <c r="A276" s="8" t="s">
        <v>846</v>
      </c>
      <c r="B276" s="8"/>
      <c r="C276" s="8"/>
      <c r="D276" s="8" t="s">
        <v>58</v>
      </c>
      <c r="E276" s="8"/>
      <c r="F276" s="8"/>
      <c r="G276" s="8"/>
      <c r="H276" s="8" t="s">
        <v>57</v>
      </c>
      <c r="I276" s="20" t="s">
        <v>362</v>
      </c>
      <c r="M276" s="8" t="s">
        <v>337</v>
      </c>
      <c r="N276" s="23" t="s">
        <v>362</v>
      </c>
      <c r="Q276" s="8" t="s">
        <v>337</v>
      </c>
      <c r="R276" s="8" t="s">
        <v>338</v>
      </c>
      <c r="T276" s="8" t="s">
        <v>137</v>
      </c>
      <c r="U276" s="8"/>
      <c r="X276" s="8" t="s">
        <v>48</v>
      </c>
      <c r="Y276" s="8"/>
      <c r="AA276" s="8" t="s">
        <v>337</v>
      </c>
      <c r="AB276" s="8" t="s">
        <v>847</v>
      </c>
      <c r="AE276" s="8" t="s">
        <v>97</v>
      </c>
      <c r="AH276" s="8"/>
      <c r="AL276" s="8"/>
      <c r="AP276" s="8"/>
      <c r="AS276" s="8"/>
      <c r="AV276" s="8"/>
      <c r="AY276" s="8"/>
    </row>
    <row r="277">
      <c r="A277" s="8" t="s">
        <v>848</v>
      </c>
      <c r="D277" s="8" t="s">
        <v>58</v>
      </c>
      <c r="E277" s="8"/>
      <c r="F277" s="8"/>
      <c r="G277" s="8"/>
      <c r="H277" s="8" t="s">
        <v>57</v>
      </c>
      <c r="I277" s="20" t="s">
        <v>362</v>
      </c>
      <c r="M277" s="8" t="s">
        <v>337</v>
      </c>
      <c r="N277" s="23" t="s">
        <v>362</v>
      </c>
      <c r="Q277" s="8" t="s">
        <v>337</v>
      </c>
      <c r="R277" s="8" t="s">
        <v>338</v>
      </c>
      <c r="T277" s="8" t="s">
        <v>137</v>
      </c>
      <c r="U277" s="8"/>
      <c r="X277" s="8" t="s">
        <v>48</v>
      </c>
      <c r="Y277" s="8"/>
      <c r="AA277" s="8" t="s">
        <v>337</v>
      </c>
      <c r="AB277" s="8" t="s">
        <v>843</v>
      </c>
      <c r="AE277" s="8" t="s">
        <v>97</v>
      </c>
      <c r="AH277" s="8"/>
      <c r="AY277" s="8"/>
    </row>
    <row r="278">
      <c r="A278" s="8" t="s">
        <v>849</v>
      </c>
      <c r="B278" s="13"/>
      <c r="C278" s="13"/>
      <c r="D278" s="8" t="s">
        <v>58</v>
      </c>
      <c r="E278" s="8"/>
      <c r="F278" s="8"/>
      <c r="G278" s="8"/>
      <c r="H278" s="8" t="s">
        <v>57</v>
      </c>
      <c r="I278" s="20" t="s">
        <v>362</v>
      </c>
      <c r="M278" s="8" t="s">
        <v>337</v>
      </c>
      <c r="N278" s="23" t="s">
        <v>362</v>
      </c>
      <c r="Q278" s="8" t="s">
        <v>337</v>
      </c>
      <c r="R278" s="8" t="s">
        <v>338</v>
      </c>
      <c r="T278" s="8" t="s">
        <v>137</v>
      </c>
      <c r="U278" s="8"/>
      <c r="X278" s="8" t="s">
        <v>48</v>
      </c>
      <c r="Y278" s="8"/>
      <c r="AA278" s="8" t="s">
        <v>337</v>
      </c>
      <c r="AB278" s="8" t="s">
        <v>850</v>
      </c>
      <c r="AE278" s="8" t="s">
        <v>97</v>
      </c>
      <c r="AH278" s="8"/>
      <c r="AL278" s="8"/>
      <c r="AP278" s="8"/>
      <c r="AS278" s="8"/>
      <c r="AV278" s="8"/>
      <c r="AY278" s="8"/>
    </row>
    <row r="279">
      <c r="A279" s="8" t="s">
        <v>851</v>
      </c>
      <c r="B279" s="8"/>
      <c r="C279" s="8"/>
      <c r="D279" s="8" t="s">
        <v>58</v>
      </c>
      <c r="E279" s="8"/>
      <c r="F279" s="8"/>
      <c r="G279" s="8"/>
      <c r="H279" s="8" t="s">
        <v>57</v>
      </c>
      <c r="I279" s="8" t="s">
        <v>360</v>
      </c>
      <c r="M279" s="8" t="s">
        <v>337</v>
      </c>
      <c r="N279" s="8" t="s">
        <v>360</v>
      </c>
      <c r="Q279" s="8" t="s">
        <v>337</v>
      </c>
      <c r="R279" s="8" t="s">
        <v>338</v>
      </c>
      <c r="T279" s="8" t="s">
        <v>137</v>
      </c>
      <c r="U279" s="8"/>
      <c r="X279" s="8" t="s">
        <v>48</v>
      </c>
      <c r="Y279" s="8"/>
      <c r="AA279" s="8" t="s">
        <v>337</v>
      </c>
      <c r="AB279" s="8" t="s">
        <v>852</v>
      </c>
      <c r="AE279" s="8" t="s">
        <v>97</v>
      </c>
      <c r="AH279" s="8"/>
      <c r="AL279" s="8"/>
      <c r="AP279" s="8"/>
      <c r="AS279" s="8"/>
      <c r="AV279" s="8"/>
      <c r="AY279" s="8"/>
    </row>
    <row r="280">
      <c r="A280" s="8" t="s">
        <v>853</v>
      </c>
      <c r="B280" s="13"/>
      <c r="C280" s="13"/>
      <c r="D280" s="8" t="s">
        <v>58</v>
      </c>
      <c r="E280" s="8"/>
      <c r="F280" s="8"/>
      <c r="G280" s="8"/>
      <c r="H280" s="8" t="s">
        <v>57</v>
      </c>
      <c r="I280" s="8" t="s">
        <v>360</v>
      </c>
      <c r="M280" s="8" t="s">
        <v>337</v>
      </c>
      <c r="N280" s="8" t="s">
        <v>360</v>
      </c>
      <c r="Q280" s="8" t="s">
        <v>337</v>
      </c>
      <c r="R280" s="8" t="s">
        <v>338</v>
      </c>
      <c r="T280" s="8" t="s">
        <v>137</v>
      </c>
      <c r="U280" s="8"/>
      <c r="X280" s="8" t="s">
        <v>48</v>
      </c>
      <c r="Y280" s="8"/>
      <c r="AA280" s="8" t="s">
        <v>337</v>
      </c>
      <c r="AB280" s="8" t="s">
        <v>843</v>
      </c>
      <c r="AE280" s="8" t="s">
        <v>97</v>
      </c>
      <c r="AH280" s="8"/>
      <c r="AL280" s="8"/>
      <c r="AP280" s="8"/>
      <c r="AS280" s="8"/>
      <c r="AV280" s="8"/>
      <c r="AY280" s="8"/>
    </row>
    <row r="281">
      <c r="A281" s="8" t="s">
        <v>854</v>
      </c>
      <c r="D281" s="8" t="s">
        <v>58</v>
      </c>
      <c r="E281" s="8"/>
      <c r="F281" s="8"/>
      <c r="G281" s="8"/>
      <c r="H281" s="8" t="s">
        <v>57</v>
      </c>
      <c r="I281" s="8" t="s">
        <v>360</v>
      </c>
      <c r="M281" s="8" t="s">
        <v>337</v>
      </c>
      <c r="N281" s="8" t="s">
        <v>360</v>
      </c>
      <c r="Q281" s="8" t="s">
        <v>337</v>
      </c>
      <c r="R281" s="8" t="s">
        <v>338</v>
      </c>
      <c r="T281" s="8" t="s">
        <v>137</v>
      </c>
      <c r="U281" s="8"/>
      <c r="X281" s="8" t="s">
        <v>48</v>
      </c>
      <c r="Y281" s="8"/>
      <c r="AA281" s="8" t="s">
        <v>337</v>
      </c>
      <c r="AB281" s="8" t="s">
        <v>855</v>
      </c>
      <c r="AE281" s="8" t="s">
        <v>97</v>
      </c>
      <c r="AH281" s="8"/>
      <c r="AL281" s="8"/>
      <c r="AP281" s="8"/>
      <c r="AS281" s="8"/>
      <c r="AV281" s="8"/>
      <c r="AY281" s="8"/>
    </row>
    <row r="282">
      <c r="A282" s="8"/>
      <c r="D282" s="8"/>
      <c r="E282" s="8"/>
      <c r="F282" s="8"/>
      <c r="G282" s="8"/>
      <c r="H282" s="8"/>
      <c r="I282" s="8"/>
      <c r="M282" s="8"/>
      <c r="N282" s="8"/>
      <c r="Q282" s="8"/>
      <c r="T282" s="8"/>
      <c r="X282" s="8"/>
      <c r="AA282" s="8"/>
      <c r="AE282" s="8"/>
      <c r="AH282" s="8"/>
      <c r="AL282" s="8"/>
      <c r="AP282" s="8"/>
      <c r="AS282" s="8"/>
      <c r="AV282" s="8"/>
      <c r="AY282" s="8"/>
    </row>
    <row r="283">
      <c r="A283" s="8" t="s">
        <v>724</v>
      </c>
      <c r="D283" s="8" t="s">
        <v>58</v>
      </c>
      <c r="E283" s="8"/>
      <c r="F283" s="8"/>
      <c r="G283" s="8"/>
      <c r="H283" s="8" t="s">
        <v>57</v>
      </c>
      <c r="I283" s="8" t="s">
        <v>90</v>
      </c>
      <c r="M283" s="8" t="s">
        <v>337</v>
      </c>
      <c r="N283" s="8" t="s">
        <v>724</v>
      </c>
      <c r="Q283" s="8" t="s">
        <v>73</v>
      </c>
      <c r="T283" s="8"/>
      <c r="X283" s="8"/>
      <c r="AA283" s="8"/>
      <c r="AE283" s="8"/>
      <c r="AF283" s="8"/>
      <c r="AH283" s="8"/>
      <c r="AL283" s="8"/>
      <c r="AP283" s="8"/>
      <c r="AS283" s="8"/>
      <c r="AV283" s="8"/>
      <c r="AY283" s="8"/>
    </row>
    <row r="284">
      <c r="A284" s="8" t="s">
        <v>725</v>
      </c>
      <c r="D284" s="8" t="s">
        <v>58</v>
      </c>
      <c r="E284" s="8"/>
      <c r="F284" s="8"/>
      <c r="G284" s="8"/>
      <c r="H284" s="8" t="s">
        <v>57</v>
      </c>
      <c r="I284" s="8" t="s">
        <v>90</v>
      </c>
      <c r="M284" s="8" t="s">
        <v>337</v>
      </c>
      <c r="N284" s="8" t="s">
        <v>725</v>
      </c>
      <c r="Q284" s="8" t="s">
        <v>73</v>
      </c>
      <c r="T284" s="8"/>
      <c r="X284" s="8"/>
      <c r="AA284" s="8"/>
      <c r="AE284" s="8"/>
      <c r="AH284" s="8"/>
      <c r="AL284" s="8"/>
      <c r="AP284" s="8"/>
      <c r="AS284" s="8"/>
      <c r="AV284" s="8"/>
      <c r="AY284" s="8"/>
    </row>
    <row r="285">
      <c r="A285" s="8" t="s">
        <v>727</v>
      </c>
      <c r="D285" s="8" t="s">
        <v>58</v>
      </c>
      <c r="E285" s="8"/>
      <c r="F285" s="8"/>
      <c r="G285" s="8"/>
      <c r="H285" s="8" t="s">
        <v>57</v>
      </c>
      <c r="I285" s="8" t="s">
        <v>90</v>
      </c>
      <c r="M285" s="8" t="s">
        <v>337</v>
      </c>
      <c r="N285" s="8" t="s">
        <v>727</v>
      </c>
      <c r="Q285" s="8" t="s">
        <v>73</v>
      </c>
      <c r="T285" s="8"/>
      <c r="X285" s="8"/>
      <c r="AA285" s="8"/>
      <c r="AE285" s="8"/>
      <c r="AH285" s="8"/>
      <c r="AL285" s="8"/>
      <c r="AP285" s="8"/>
      <c r="AS285" s="8"/>
      <c r="AV285" s="8"/>
      <c r="AY285" s="8"/>
    </row>
    <row r="286">
      <c r="A286" s="8" t="s">
        <v>729</v>
      </c>
      <c r="D286" s="8" t="s">
        <v>58</v>
      </c>
      <c r="E286" s="8"/>
      <c r="F286" s="8"/>
      <c r="G286" s="8"/>
      <c r="H286" s="8" t="s">
        <v>57</v>
      </c>
      <c r="I286" s="8" t="s">
        <v>90</v>
      </c>
      <c r="M286" s="8" t="s">
        <v>337</v>
      </c>
      <c r="N286" s="8" t="s">
        <v>729</v>
      </c>
      <c r="Q286" s="8" t="s">
        <v>73</v>
      </c>
      <c r="T286" s="8"/>
      <c r="X286" s="8"/>
      <c r="AA286" s="8"/>
      <c r="AE286" s="8"/>
      <c r="AH286" s="8"/>
      <c r="AL286" s="8"/>
      <c r="AP286" s="8"/>
      <c r="AS286" s="8"/>
      <c r="AV286" s="8"/>
      <c r="AY286" s="8"/>
    </row>
    <row r="287">
      <c r="A287" s="8" t="s">
        <v>731</v>
      </c>
      <c r="C287" s="8"/>
      <c r="D287" s="8" t="s">
        <v>58</v>
      </c>
      <c r="H287" s="8" t="s">
        <v>57</v>
      </c>
      <c r="I287" s="8" t="s">
        <v>90</v>
      </c>
      <c r="M287" s="8" t="s">
        <v>337</v>
      </c>
      <c r="N287" s="8" t="s">
        <v>731</v>
      </c>
      <c r="Q287" s="8" t="s">
        <v>73</v>
      </c>
      <c r="T287" s="8"/>
      <c r="X287" s="8"/>
      <c r="AA287" s="8"/>
      <c r="AE287" s="8"/>
      <c r="AH287" s="8"/>
      <c r="AL287" s="8"/>
      <c r="AP287" s="8"/>
      <c r="AS287" s="8"/>
      <c r="AV287" s="8"/>
      <c r="AY287" s="8"/>
    </row>
    <row r="288">
      <c r="A288" s="8" t="s">
        <v>732</v>
      </c>
      <c r="C288" s="8"/>
      <c r="D288" s="8" t="s">
        <v>58</v>
      </c>
      <c r="H288" s="8" t="s">
        <v>57</v>
      </c>
      <c r="I288" s="8" t="s">
        <v>90</v>
      </c>
      <c r="M288" s="8" t="s">
        <v>337</v>
      </c>
      <c r="N288" s="8" t="s">
        <v>732</v>
      </c>
      <c r="Q288" s="8" t="s">
        <v>73</v>
      </c>
      <c r="T288" s="8"/>
      <c r="X288" s="8"/>
      <c r="AA288" s="8"/>
      <c r="AE288" s="8"/>
      <c r="AH288" s="8"/>
      <c r="AL288" s="8"/>
      <c r="AP288" s="8"/>
      <c r="AS288" s="8"/>
      <c r="AV288" s="8"/>
      <c r="AY288" s="8"/>
    </row>
    <row r="289">
      <c r="A289" s="8" t="s">
        <v>741</v>
      </c>
      <c r="C289" s="8"/>
      <c r="D289" s="8" t="s">
        <v>58</v>
      </c>
      <c r="H289" s="8" t="s">
        <v>57</v>
      </c>
      <c r="I289" s="8" t="s">
        <v>90</v>
      </c>
      <c r="M289" s="8" t="s">
        <v>337</v>
      </c>
      <c r="N289" s="8" t="s">
        <v>741</v>
      </c>
      <c r="Q289" s="8" t="s">
        <v>73</v>
      </c>
      <c r="T289" s="8"/>
      <c r="U289" s="13"/>
      <c r="X289" s="8"/>
      <c r="AA289" s="8"/>
      <c r="AB289" s="8"/>
      <c r="AE289" s="8"/>
      <c r="AF289" s="8"/>
      <c r="AH289" s="8"/>
      <c r="AL289" s="8"/>
      <c r="AM289" s="8"/>
      <c r="AP289" s="8"/>
      <c r="AS289" s="8"/>
      <c r="AT289" s="8"/>
      <c r="AV289" s="8"/>
      <c r="AW289" s="8"/>
      <c r="AY289" s="8"/>
      <c r="BB289" s="8"/>
      <c r="BC289" s="14"/>
      <c r="BE289" s="8"/>
      <c r="BH289" s="8"/>
      <c r="BK289" s="8"/>
    </row>
    <row r="290">
      <c r="C290" s="8"/>
      <c r="D290" s="8"/>
      <c r="H290" s="8"/>
      <c r="M290" s="8"/>
      <c r="Q290" s="8"/>
      <c r="T290" s="8"/>
      <c r="X290" s="8"/>
      <c r="AA290" s="8"/>
      <c r="AE290" s="8"/>
      <c r="AH290" s="8"/>
      <c r="AL290" s="8"/>
      <c r="AP290" s="8"/>
      <c r="AS290" s="8"/>
      <c r="AV290" s="8"/>
      <c r="AY290" s="8"/>
    </row>
    <row r="291">
      <c r="A291" s="8" t="s">
        <v>490</v>
      </c>
      <c r="D291" s="8" t="s">
        <v>100</v>
      </c>
      <c r="H291" s="8" t="s">
        <v>57</v>
      </c>
      <c r="I291" s="8" t="s">
        <v>719</v>
      </c>
      <c r="M291" s="8" t="s">
        <v>337</v>
      </c>
      <c r="N291" s="8" t="s">
        <v>719</v>
      </c>
      <c r="Q291" s="8" t="s">
        <v>57</v>
      </c>
      <c r="R291" s="8" t="s">
        <v>720</v>
      </c>
      <c r="T291" s="8" t="s">
        <v>337</v>
      </c>
      <c r="U291" s="8" t="s">
        <v>720</v>
      </c>
      <c r="X291" s="8" t="s">
        <v>57</v>
      </c>
      <c r="Y291" s="8" t="s">
        <v>841</v>
      </c>
      <c r="AA291" s="8" t="s">
        <v>337</v>
      </c>
      <c r="AB291" s="8" t="s">
        <v>841</v>
      </c>
      <c r="AE291" s="8" t="s">
        <v>57</v>
      </c>
      <c r="AF291" s="8" t="s">
        <v>842</v>
      </c>
      <c r="AH291" s="8" t="s">
        <v>337</v>
      </c>
      <c r="AI291" s="8" t="s">
        <v>842</v>
      </c>
      <c r="AL291" s="8" t="s">
        <v>57</v>
      </c>
      <c r="AM291" s="8" t="s">
        <v>844</v>
      </c>
      <c r="AP291" s="8" t="s">
        <v>337</v>
      </c>
      <c r="AQ291" s="8" t="s">
        <v>844</v>
      </c>
      <c r="AS291" s="8" t="s">
        <v>57</v>
      </c>
      <c r="AT291" s="8" t="s">
        <v>846</v>
      </c>
      <c r="AV291" s="8" t="s">
        <v>337</v>
      </c>
      <c r="AW291" s="8" t="s">
        <v>846</v>
      </c>
      <c r="AY291" s="8" t="s">
        <v>57</v>
      </c>
      <c r="AZ291" s="8" t="s">
        <v>848</v>
      </c>
      <c r="BB291" s="8" t="s">
        <v>337</v>
      </c>
      <c r="BC291" s="8" t="s">
        <v>848</v>
      </c>
      <c r="BE291" s="8" t="s">
        <v>57</v>
      </c>
      <c r="BF291" s="8" t="s">
        <v>849</v>
      </c>
      <c r="BH291" s="8" t="s">
        <v>337</v>
      </c>
      <c r="BI291" s="8" t="s">
        <v>849</v>
      </c>
      <c r="BK291" s="8" t="s">
        <v>57</v>
      </c>
      <c r="BL291" s="8" t="s">
        <v>851</v>
      </c>
      <c r="BN291" s="8" t="s">
        <v>337</v>
      </c>
      <c r="BO291" s="8" t="s">
        <v>851</v>
      </c>
      <c r="BQ291" s="8" t="s">
        <v>57</v>
      </c>
      <c r="BR291" s="8" t="s">
        <v>853</v>
      </c>
      <c r="BT291" s="8" t="s">
        <v>337</v>
      </c>
      <c r="BU291" s="8" t="s">
        <v>853</v>
      </c>
      <c r="BW291" s="8" t="s">
        <v>57</v>
      </c>
      <c r="BX291" s="8" t="s">
        <v>854</v>
      </c>
      <c r="BZ291" s="8" t="s">
        <v>337</v>
      </c>
      <c r="CA291" s="8" t="s">
        <v>854</v>
      </c>
      <c r="CC291" s="8" t="s">
        <v>57</v>
      </c>
      <c r="CD291" s="8" t="s">
        <v>724</v>
      </c>
      <c r="CE291" s="2"/>
      <c r="CF291" s="5" t="s">
        <v>337</v>
      </c>
      <c r="CG291" s="8" t="s">
        <v>724</v>
      </c>
      <c r="CH291" s="2"/>
      <c r="CI291" s="8" t="s">
        <v>57</v>
      </c>
      <c r="CJ291" s="8" t="s">
        <v>725</v>
      </c>
      <c r="CL291" s="5" t="s">
        <v>337</v>
      </c>
      <c r="CM291" s="8" t="s">
        <v>725</v>
      </c>
      <c r="CO291" s="8" t="s">
        <v>57</v>
      </c>
      <c r="CP291" s="8" t="s">
        <v>727</v>
      </c>
      <c r="CR291" s="5" t="s">
        <v>337</v>
      </c>
      <c r="CS291" s="8" t="s">
        <v>727</v>
      </c>
      <c r="CU291" s="8" t="s">
        <v>57</v>
      </c>
      <c r="CV291" s="8" t="s">
        <v>729</v>
      </c>
      <c r="CX291" s="5" t="s">
        <v>337</v>
      </c>
      <c r="CY291" s="8" t="s">
        <v>729</v>
      </c>
      <c r="DA291" s="8" t="s">
        <v>57</v>
      </c>
      <c r="DB291" s="8" t="s">
        <v>731</v>
      </c>
      <c r="DD291" s="5" t="s">
        <v>337</v>
      </c>
      <c r="DE291" s="8" t="s">
        <v>731</v>
      </c>
      <c r="DG291" s="8" t="s">
        <v>57</v>
      </c>
      <c r="DH291" s="8" t="s">
        <v>732</v>
      </c>
      <c r="DJ291" s="5" t="s">
        <v>337</v>
      </c>
      <c r="DK291" s="8" t="s">
        <v>732</v>
      </c>
      <c r="DM291" s="8" t="s">
        <v>57</v>
      </c>
      <c r="DN291" s="8" t="s">
        <v>741</v>
      </c>
      <c r="DP291" s="5" t="s">
        <v>337</v>
      </c>
      <c r="DQ291" s="8" t="s">
        <v>741</v>
      </c>
      <c r="DS291" s="5" t="s">
        <v>111</v>
      </c>
    </row>
    <row r="292">
      <c r="H292" s="8"/>
      <c r="M292" s="8"/>
      <c r="Q292" s="8"/>
      <c r="T292" s="8"/>
      <c r="X292" s="8"/>
      <c r="AA292" s="8"/>
      <c r="AE292" s="8"/>
      <c r="AH292" s="8"/>
      <c r="AL292" s="8"/>
      <c r="AP292" s="8"/>
      <c r="AS292" s="8"/>
      <c r="AV292" s="8"/>
      <c r="AY292" s="8"/>
    </row>
    <row r="293">
      <c r="H293" s="8"/>
      <c r="M293" s="8"/>
      <c r="Q293" s="8"/>
      <c r="T293" s="8"/>
      <c r="X293" s="8"/>
      <c r="AA293" s="8"/>
      <c r="AE293" s="8"/>
      <c r="AH293" s="8"/>
      <c r="AL293" s="8"/>
      <c r="AP293" s="8"/>
      <c r="AS293" s="8"/>
      <c r="AV293" s="8"/>
      <c r="AY293" s="8"/>
    </row>
    <row r="294">
      <c r="H294" s="8"/>
      <c r="M294" s="8"/>
      <c r="Q294" s="8"/>
      <c r="T294" s="8"/>
      <c r="X294" s="8"/>
      <c r="AA294" s="8"/>
      <c r="AE294" s="8"/>
      <c r="AH294" s="8"/>
      <c r="AL294" s="8"/>
      <c r="AP294" s="8"/>
      <c r="AS294" s="8"/>
      <c r="AV294" s="8"/>
      <c r="AY294" s="8"/>
    </row>
    <row r="295">
      <c r="H295" s="8"/>
      <c r="M295" s="8"/>
      <c r="Q295" s="8"/>
      <c r="T295" s="8"/>
      <c r="X295" s="8"/>
      <c r="AA295" s="8"/>
      <c r="AE295" s="8"/>
      <c r="AH295" s="8"/>
      <c r="AL295" s="8"/>
      <c r="AP295" s="8"/>
      <c r="AS295" s="8"/>
      <c r="AV295" s="8"/>
      <c r="AY295" s="8"/>
    </row>
    <row r="296">
      <c r="H296" s="8"/>
      <c r="M296" s="8"/>
      <c r="Q296" s="8"/>
      <c r="T296" s="8"/>
      <c r="X296" s="8"/>
      <c r="AA296" s="8"/>
      <c r="AE296" s="8"/>
      <c r="AH296" s="8"/>
      <c r="AL296" s="8"/>
      <c r="AP296" s="8"/>
      <c r="AS296" s="8"/>
      <c r="AV296" s="8"/>
      <c r="AY296" s="8"/>
    </row>
    <row r="297">
      <c r="H297" s="8"/>
      <c r="M297" s="8"/>
      <c r="Q297" s="8"/>
      <c r="T297" s="8"/>
      <c r="X297" s="8"/>
      <c r="AA297" s="8"/>
      <c r="AE297" s="8"/>
      <c r="AH297" s="8"/>
      <c r="AL297" s="8"/>
      <c r="AP297" s="8"/>
      <c r="AS297" s="8"/>
      <c r="AV297" s="8"/>
      <c r="AY297" s="8"/>
    </row>
    <row r="298">
      <c r="H298" s="8"/>
      <c r="M298" s="8"/>
      <c r="Q298" s="8"/>
      <c r="T298" s="8"/>
      <c r="X298" s="8"/>
      <c r="AA298" s="8"/>
      <c r="AE298" s="8"/>
      <c r="AH298" s="8"/>
      <c r="AL298" s="8"/>
      <c r="AP298" s="8"/>
      <c r="AS298" s="8"/>
      <c r="AV298" s="8"/>
      <c r="AY298" s="8"/>
    </row>
    <row r="299">
      <c r="H299" s="8"/>
      <c r="M299" s="8"/>
      <c r="Q299" s="8"/>
      <c r="T299" s="8"/>
      <c r="X299" s="8"/>
      <c r="AA299" s="8"/>
      <c r="AE299" s="8"/>
      <c r="AH299" s="8"/>
      <c r="AL299" s="8"/>
      <c r="AP299" s="8"/>
      <c r="AS299" s="8"/>
      <c r="AV299" s="8"/>
      <c r="AY299" s="8"/>
    </row>
    <row r="300">
      <c r="H300" s="8"/>
      <c r="M300" s="8"/>
      <c r="Q300" s="8"/>
      <c r="T300" s="8"/>
      <c r="X300" s="8"/>
      <c r="AA300" s="8"/>
      <c r="AE300" s="8"/>
      <c r="AH300" s="8"/>
      <c r="AL300" s="8"/>
      <c r="AP300" s="8"/>
      <c r="AS300" s="8"/>
      <c r="AV300" s="8"/>
      <c r="AY300" s="8"/>
    </row>
    <row r="301">
      <c r="H301" s="8"/>
      <c r="M301" s="8"/>
      <c r="Q301" s="8"/>
      <c r="T301" s="8"/>
      <c r="X301" s="8"/>
      <c r="AA301" s="8"/>
      <c r="AE301" s="8"/>
      <c r="AH301" s="8"/>
      <c r="AL301" s="8"/>
      <c r="AP301" s="8"/>
      <c r="AS301" s="8"/>
      <c r="AV301" s="8"/>
      <c r="AY301" s="8"/>
    </row>
    <row r="302">
      <c r="H302" s="8"/>
      <c r="M302" s="8"/>
      <c r="Q302" s="8"/>
      <c r="T302" s="8"/>
      <c r="X302" s="8"/>
      <c r="AA302" s="8"/>
      <c r="AE302" s="8"/>
      <c r="AH302" s="8"/>
      <c r="AL302" s="8"/>
      <c r="AP302" s="8"/>
      <c r="AS302" s="8"/>
      <c r="AV302" s="8"/>
      <c r="AY302" s="8"/>
    </row>
    <row r="303">
      <c r="H303" s="8"/>
      <c r="M303" s="8"/>
      <c r="Q303" s="8"/>
      <c r="T303" s="8"/>
      <c r="X303" s="8"/>
      <c r="AA303" s="8"/>
      <c r="AE303" s="8"/>
      <c r="AH303" s="8"/>
      <c r="AL303" s="8"/>
      <c r="AP303" s="8"/>
      <c r="AS303" s="8"/>
      <c r="AV303" s="8"/>
      <c r="AY303" s="8"/>
    </row>
    <row r="304">
      <c r="H304" s="8"/>
      <c r="M304" s="8"/>
      <c r="Q304" s="8"/>
      <c r="T304" s="8"/>
      <c r="X304" s="8"/>
      <c r="AA304" s="8"/>
      <c r="AE304" s="8"/>
      <c r="AH304" s="8"/>
      <c r="AL304" s="8"/>
      <c r="AP304" s="8"/>
      <c r="AS304" s="8"/>
      <c r="AV304" s="8"/>
      <c r="AY304" s="8"/>
    </row>
    <row r="305">
      <c r="H305" s="8"/>
      <c r="M305" s="8"/>
      <c r="Q305" s="8"/>
      <c r="T305" s="8"/>
      <c r="X305" s="8"/>
      <c r="AA305" s="8"/>
      <c r="AE305" s="8"/>
      <c r="AH305" s="8"/>
      <c r="AL305" s="8"/>
      <c r="AP305" s="8"/>
      <c r="AS305" s="8"/>
      <c r="AV305" s="8"/>
      <c r="AY305" s="8"/>
    </row>
    <row r="306">
      <c r="H306" s="8"/>
      <c r="M306" s="8"/>
      <c r="Q306" s="8"/>
      <c r="T306" s="8"/>
      <c r="X306" s="8"/>
      <c r="AA306" s="8"/>
      <c r="AE306" s="8"/>
      <c r="AH306" s="8"/>
      <c r="AL306" s="8"/>
      <c r="AP306" s="8"/>
      <c r="AS306" s="8"/>
      <c r="AV306" s="8"/>
      <c r="AY306" s="8"/>
    </row>
    <row r="307">
      <c r="H307" s="8"/>
      <c r="M307" s="8"/>
      <c r="Q307" s="8"/>
      <c r="T307" s="8"/>
      <c r="X307" s="8"/>
      <c r="AA307" s="8"/>
      <c r="AE307" s="8"/>
      <c r="AH307" s="8"/>
      <c r="AL307" s="8"/>
      <c r="AP307" s="8"/>
      <c r="AS307" s="8"/>
      <c r="AV307" s="8"/>
      <c r="AY307" s="8"/>
    </row>
    <row r="308">
      <c r="H308" s="8"/>
      <c r="M308" s="8"/>
      <c r="Q308" s="8"/>
      <c r="T308" s="8"/>
      <c r="X308" s="8"/>
      <c r="AA308" s="8"/>
      <c r="AE308" s="8"/>
      <c r="AH308" s="8"/>
      <c r="AL308" s="8"/>
      <c r="AP308" s="8"/>
      <c r="AS308" s="8"/>
      <c r="AV308" s="8"/>
      <c r="AY308" s="8"/>
    </row>
    <row r="309">
      <c r="H309" s="8"/>
      <c r="M309" s="8"/>
      <c r="Q309" s="8"/>
      <c r="T309" s="8"/>
      <c r="X309" s="8"/>
      <c r="AA309" s="8"/>
      <c r="AE309" s="8"/>
      <c r="AH309" s="8"/>
      <c r="AL309" s="8"/>
      <c r="AP309" s="8"/>
      <c r="AS309" s="8"/>
      <c r="AV309" s="8"/>
      <c r="AY309" s="8"/>
    </row>
    <row r="310">
      <c r="H310" s="8"/>
      <c r="M310" s="8"/>
      <c r="Q310" s="8"/>
      <c r="T310" s="8"/>
      <c r="X310" s="8"/>
      <c r="AA310" s="8"/>
      <c r="AE310" s="8"/>
      <c r="AH310" s="8"/>
      <c r="AL310" s="8"/>
      <c r="AP310" s="8"/>
      <c r="AS310" s="8"/>
      <c r="AV310" s="8"/>
      <c r="AY310" s="8"/>
    </row>
    <row r="311">
      <c r="H311" s="8"/>
      <c r="M311" s="8"/>
      <c r="Q311" s="8"/>
      <c r="T311" s="8"/>
      <c r="X311" s="8"/>
      <c r="AA311" s="8"/>
      <c r="AE311" s="8"/>
      <c r="AH311" s="8"/>
      <c r="AL311" s="8"/>
      <c r="AP311" s="8"/>
      <c r="AS311" s="8"/>
      <c r="AV311" s="8"/>
      <c r="AY311" s="8"/>
    </row>
    <row r="312">
      <c r="H312" s="8"/>
      <c r="M312" s="8"/>
      <c r="Q312" s="8"/>
      <c r="T312" s="8"/>
      <c r="X312" s="8"/>
      <c r="AA312" s="8"/>
      <c r="AE312" s="8"/>
      <c r="AH312" s="8"/>
      <c r="AL312" s="8"/>
      <c r="AP312" s="8"/>
      <c r="AS312" s="8"/>
      <c r="AV312" s="8"/>
      <c r="AY312" s="8"/>
    </row>
    <row r="313">
      <c r="H313" s="8"/>
      <c r="M313" s="8"/>
      <c r="Q313" s="8"/>
      <c r="T313" s="8"/>
      <c r="X313" s="8"/>
      <c r="AA313" s="8"/>
      <c r="AE313" s="8"/>
      <c r="AH313" s="8"/>
      <c r="AL313" s="8"/>
      <c r="AP313" s="8"/>
      <c r="AS313" s="8"/>
      <c r="AV313" s="8"/>
      <c r="AY313" s="8"/>
    </row>
    <row r="314">
      <c r="H314" s="8"/>
      <c r="M314" s="8"/>
      <c r="Q314" s="8"/>
      <c r="T314" s="8"/>
      <c r="X314" s="8"/>
      <c r="AA314" s="8"/>
      <c r="AE314" s="8"/>
      <c r="AH314" s="8"/>
      <c r="AL314" s="8"/>
      <c r="AP314" s="8"/>
      <c r="AS314" s="8"/>
      <c r="AV314" s="8"/>
      <c r="AY314" s="8"/>
    </row>
    <row r="315">
      <c r="H315" s="8"/>
      <c r="M315" s="8"/>
      <c r="Q315" s="8"/>
      <c r="T315" s="8"/>
      <c r="X315" s="8"/>
      <c r="AA315" s="8"/>
      <c r="AE315" s="8"/>
      <c r="AH315" s="8"/>
      <c r="AL315" s="8"/>
      <c r="AP315" s="8"/>
      <c r="AS315" s="8"/>
      <c r="AV315" s="8"/>
      <c r="AY315" s="8"/>
    </row>
    <row r="316">
      <c r="H316" s="8"/>
      <c r="M316" s="8"/>
      <c r="Q316" s="8"/>
      <c r="T316" s="8"/>
      <c r="X316" s="8"/>
      <c r="AA316" s="8"/>
      <c r="AE316" s="8"/>
      <c r="AH316" s="8"/>
      <c r="AL316" s="8"/>
      <c r="AP316" s="8"/>
      <c r="AS316" s="8"/>
      <c r="AV316" s="8"/>
      <c r="AY316" s="8"/>
    </row>
    <row r="317">
      <c r="H317" s="8"/>
      <c r="M317" s="8"/>
      <c r="Q317" s="8"/>
      <c r="T317" s="8"/>
      <c r="X317" s="8"/>
      <c r="AA317" s="8"/>
      <c r="AE317" s="8"/>
      <c r="AH317" s="8"/>
      <c r="AL317" s="8"/>
      <c r="AP317" s="8"/>
      <c r="AS317" s="8"/>
      <c r="AV317" s="8"/>
      <c r="AY317" s="8"/>
    </row>
    <row r="318">
      <c r="H318" s="8"/>
      <c r="M318" s="8"/>
      <c r="Q318" s="8"/>
      <c r="T318" s="8"/>
      <c r="X318" s="8"/>
      <c r="AA318" s="8"/>
      <c r="AE318" s="8"/>
      <c r="AH318" s="8"/>
      <c r="AL318" s="8"/>
      <c r="AP318" s="8"/>
      <c r="AS318" s="8"/>
      <c r="AV318" s="8"/>
      <c r="AY318" s="8"/>
    </row>
    <row r="319">
      <c r="H319" s="8"/>
      <c r="M319" s="8"/>
      <c r="Q319" s="8"/>
      <c r="T319" s="8"/>
      <c r="X319" s="8"/>
      <c r="AA319" s="8"/>
      <c r="AE319" s="8"/>
      <c r="AH319" s="8"/>
      <c r="AL319" s="8"/>
      <c r="AP319" s="8"/>
      <c r="AS319" s="8"/>
      <c r="AV319" s="8"/>
      <c r="AY319" s="8"/>
    </row>
    <row r="320">
      <c r="H320" s="8"/>
      <c r="M320" s="8"/>
      <c r="Q320" s="8"/>
      <c r="T320" s="8"/>
      <c r="X320" s="8"/>
      <c r="AA320" s="8"/>
      <c r="AE320" s="8"/>
      <c r="AH320" s="8"/>
      <c r="AL320" s="8"/>
      <c r="AP320" s="8"/>
      <c r="AS320" s="8"/>
      <c r="AV320" s="8"/>
      <c r="AY320" s="8"/>
    </row>
    <row r="321">
      <c r="H321" s="8"/>
      <c r="M321" s="8"/>
      <c r="Q321" s="8"/>
      <c r="T321" s="8"/>
      <c r="X321" s="8"/>
      <c r="AA321" s="8"/>
      <c r="AE321" s="8"/>
      <c r="AH321" s="8"/>
      <c r="AL321" s="8"/>
      <c r="AP321" s="8"/>
      <c r="AS321" s="8"/>
      <c r="AV321" s="8"/>
      <c r="AY321" s="8"/>
    </row>
    <row r="322">
      <c r="H322" s="8"/>
      <c r="M322" s="8"/>
      <c r="Q322" s="8"/>
      <c r="T322" s="8"/>
      <c r="X322" s="8"/>
      <c r="AA322" s="8"/>
      <c r="AE322" s="8"/>
      <c r="AH322" s="8"/>
      <c r="AL322" s="8"/>
      <c r="AP322" s="8"/>
      <c r="AS322" s="8"/>
      <c r="AV322" s="8"/>
      <c r="AY322" s="8"/>
    </row>
    <row r="323">
      <c r="H323" s="8"/>
      <c r="M323" s="8"/>
      <c r="Q323" s="8"/>
      <c r="T323" s="8"/>
      <c r="X323" s="8"/>
      <c r="AA323" s="8"/>
      <c r="AE323" s="8"/>
      <c r="AH323" s="8"/>
      <c r="AL323" s="8"/>
      <c r="AP323" s="8"/>
      <c r="AS323" s="8"/>
      <c r="AV323" s="8"/>
      <c r="AY323" s="8"/>
    </row>
    <row r="324">
      <c r="H324" s="8"/>
      <c r="M324" s="8"/>
      <c r="Q324" s="8"/>
      <c r="T324" s="8"/>
      <c r="X324" s="8"/>
      <c r="AA324" s="8"/>
      <c r="AE324" s="8"/>
      <c r="AH324" s="8"/>
      <c r="AL324" s="8"/>
      <c r="AP324" s="8"/>
      <c r="AS324" s="8"/>
      <c r="AV324" s="8"/>
      <c r="AY324" s="8"/>
    </row>
    <row r="325">
      <c r="H325" s="8"/>
      <c r="M325" s="8"/>
      <c r="Q325" s="8"/>
      <c r="T325" s="8"/>
      <c r="X325" s="8"/>
      <c r="AA325" s="8"/>
      <c r="AE325" s="8"/>
      <c r="AH325" s="8"/>
      <c r="AL325" s="8"/>
      <c r="AP325" s="8"/>
      <c r="AS325" s="8"/>
      <c r="AV325" s="8"/>
      <c r="AY325" s="8"/>
    </row>
    <row r="326">
      <c r="H326" s="8"/>
      <c r="M326" s="8"/>
      <c r="Q326" s="8"/>
      <c r="T326" s="8"/>
      <c r="X326" s="8"/>
      <c r="AA326" s="8"/>
      <c r="AE326" s="8"/>
      <c r="AH326" s="8"/>
      <c r="AL326" s="8"/>
      <c r="AP326" s="8"/>
      <c r="AS326" s="8"/>
      <c r="AV326" s="8"/>
      <c r="AY326" s="8"/>
    </row>
    <row r="327">
      <c r="H327" s="8"/>
      <c r="M327" s="8"/>
      <c r="Q327" s="8"/>
      <c r="T327" s="8"/>
      <c r="X327" s="8"/>
      <c r="AA327" s="8"/>
      <c r="AE327" s="8"/>
      <c r="AH327" s="8"/>
      <c r="AL327" s="8"/>
      <c r="AP327" s="8"/>
      <c r="AS327" s="8"/>
      <c r="AV327" s="8"/>
      <c r="AY327" s="8"/>
    </row>
    <row r="328">
      <c r="H328" s="8"/>
      <c r="M328" s="8"/>
      <c r="Q328" s="8"/>
      <c r="T328" s="8"/>
      <c r="X328" s="8"/>
      <c r="AA328" s="8"/>
      <c r="AE328" s="8"/>
      <c r="AH328" s="8"/>
      <c r="AL328" s="8"/>
      <c r="AP328" s="8"/>
      <c r="AS328" s="8"/>
      <c r="AV328" s="8"/>
      <c r="AY328" s="8"/>
    </row>
    <row r="329">
      <c r="H329" s="8"/>
      <c r="M329" s="8"/>
      <c r="Q329" s="8"/>
      <c r="T329" s="8"/>
      <c r="X329" s="8"/>
      <c r="AA329" s="8"/>
      <c r="AE329" s="8"/>
      <c r="AH329" s="8"/>
      <c r="AL329" s="8"/>
      <c r="AP329" s="8"/>
      <c r="AS329" s="8"/>
      <c r="AV329" s="8"/>
      <c r="AY329" s="8"/>
    </row>
    <row r="330">
      <c r="H330" s="8"/>
      <c r="M330" s="8"/>
      <c r="Q330" s="8"/>
      <c r="T330" s="8"/>
      <c r="X330" s="8"/>
      <c r="AA330" s="8"/>
      <c r="AE330" s="8"/>
      <c r="AH330" s="8"/>
      <c r="AL330" s="8"/>
      <c r="AP330" s="8"/>
      <c r="AS330" s="8"/>
      <c r="AV330" s="8"/>
      <c r="AY330" s="8"/>
    </row>
    <row r="331">
      <c r="H331" s="8"/>
      <c r="M331" s="8"/>
      <c r="Q331" s="8"/>
      <c r="T331" s="8"/>
      <c r="X331" s="8"/>
      <c r="AA331" s="8"/>
      <c r="AE331" s="8"/>
      <c r="AH331" s="8"/>
      <c r="AL331" s="8"/>
      <c r="AP331" s="8"/>
      <c r="AS331" s="8"/>
      <c r="AV331" s="8"/>
      <c r="AY331" s="8"/>
    </row>
    <row r="332">
      <c r="H332" s="8"/>
      <c r="M332" s="8"/>
      <c r="Q332" s="8"/>
      <c r="T332" s="8"/>
      <c r="X332" s="8"/>
      <c r="AA332" s="8"/>
      <c r="AE332" s="8"/>
      <c r="AH332" s="8"/>
      <c r="AL332" s="8"/>
      <c r="AP332" s="8"/>
      <c r="AS332" s="8"/>
      <c r="AV332" s="8"/>
      <c r="AY332" s="8"/>
    </row>
    <row r="333">
      <c r="H333" s="8"/>
      <c r="M333" s="8"/>
      <c r="Q333" s="8"/>
      <c r="T333" s="8"/>
      <c r="X333" s="8"/>
      <c r="AA333" s="8"/>
      <c r="AE333" s="8"/>
      <c r="AH333" s="8"/>
      <c r="AL333" s="8"/>
      <c r="AP333" s="8"/>
      <c r="AS333" s="8"/>
      <c r="AV333" s="8"/>
      <c r="AY333" s="8"/>
    </row>
    <row r="334">
      <c r="H334" s="8"/>
      <c r="M334" s="8"/>
      <c r="Q334" s="8"/>
      <c r="T334" s="8"/>
      <c r="X334" s="8"/>
      <c r="AA334" s="8"/>
      <c r="AE334" s="8"/>
      <c r="AH334" s="8"/>
      <c r="AL334" s="8"/>
      <c r="AP334" s="8"/>
      <c r="AS334" s="8"/>
      <c r="AV334" s="8"/>
      <c r="AY334" s="8"/>
    </row>
    <row r="335">
      <c r="H335" s="8"/>
      <c r="M335" s="8"/>
      <c r="Q335" s="8"/>
      <c r="T335" s="8"/>
      <c r="X335" s="8"/>
      <c r="AA335" s="8"/>
      <c r="AE335" s="8"/>
      <c r="AH335" s="8"/>
      <c r="AL335" s="8"/>
      <c r="AP335" s="8"/>
      <c r="AS335" s="8"/>
      <c r="AV335" s="8"/>
      <c r="AY335" s="8"/>
    </row>
    <row r="336">
      <c r="H336" s="8"/>
      <c r="M336" s="8"/>
      <c r="Q336" s="8"/>
      <c r="T336" s="8"/>
      <c r="X336" s="8"/>
      <c r="AA336" s="8"/>
      <c r="AE336" s="8"/>
      <c r="AH336" s="8"/>
      <c r="AL336" s="8"/>
      <c r="AP336" s="8"/>
      <c r="AS336" s="8"/>
      <c r="AV336" s="8"/>
      <c r="AY336" s="8"/>
    </row>
    <row r="337">
      <c r="H337" s="8"/>
      <c r="M337" s="8"/>
      <c r="Q337" s="8"/>
      <c r="T337" s="8"/>
      <c r="X337" s="8"/>
      <c r="AA337" s="8"/>
      <c r="AE337" s="8"/>
      <c r="AH337" s="8"/>
      <c r="AL337" s="8"/>
      <c r="AP337" s="8"/>
      <c r="AS337" s="8"/>
      <c r="AV337" s="8"/>
      <c r="AY337" s="8"/>
    </row>
    <row r="338">
      <c r="H338" s="8"/>
      <c r="M338" s="8"/>
      <c r="Q338" s="8"/>
      <c r="T338" s="8"/>
      <c r="X338" s="8"/>
      <c r="AA338" s="8"/>
      <c r="AE338" s="8"/>
      <c r="AH338" s="8"/>
      <c r="AL338" s="8"/>
      <c r="AP338" s="8"/>
      <c r="AS338" s="8"/>
      <c r="AV338" s="8"/>
      <c r="AY338" s="8"/>
    </row>
    <row r="339">
      <c r="H339" s="8"/>
      <c r="M339" s="8"/>
      <c r="Q339" s="8"/>
      <c r="T339" s="8"/>
      <c r="X339" s="8"/>
      <c r="AA339" s="8"/>
      <c r="AE339" s="8"/>
      <c r="AH339" s="8"/>
      <c r="AL339" s="8"/>
      <c r="AP339" s="8"/>
      <c r="AS339" s="8"/>
      <c r="AV339" s="8"/>
      <c r="AY339" s="8"/>
    </row>
    <row r="340">
      <c r="H340" s="8"/>
      <c r="M340" s="8"/>
      <c r="Q340" s="8"/>
      <c r="T340" s="8"/>
      <c r="X340" s="8"/>
      <c r="AA340" s="8"/>
      <c r="AE340" s="8"/>
      <c r="AH340" s="8"/>
      <c r="AL340" s="8"/>
      <c r="AP340" s="8"/>
      <c r="AS340" s="8"/>
      <c r="AV340" s="8"/>
      <c r="AY340" s="8"/>
    </row>
    <row r="341">
      <c r="H341" s="8"/>
      <c r="M341" s="8"/>
      <c r="Q341" s="8"/>
      <c r="T341" s="8"/>
      <c r="X341" s="8"/>
      <c r="AA341" s="8"/>
      <c r="AE341" s="8"/>
      <c r="AH341" s="8"/>
      <c r="AL341" s="8"/>
      <c r="AP341" s="8"/>
      <c r="AS341" s="8"/>
      <c r="AV341" s="8"/>
      <c r="AY341" s="8"/>
    </row>
    <row r="342">
      <c r="H342" s="8"/>
      <c r="M342" s="8"/>
      <c r="Q342" s="8"/>
      <c r="T342" s="8"/>
      <c r="X342" s="8"/>
      <c r="AA342" s="8"/>
      <c r="AE342" s="8"/>
      <c r="AH342" s="8"/>
      <c r="AL342" s="8"/>
      <c r="AP342" s="8"/>
      <c r="AS342" s="8"/>
      <c r="AV342" s="8"/>
      <c r="AY342" s="8"/>
    </row>
    <row r="343">
      <c r="H343" s="8"/>
      <c r="M343" s="8"/>
      <c r="Q343" s="8"/>
      <c r="T343" s="8"/>
      <c r="X343" s="8"/>
      <c r="AA343" s="8"/>
      <c r="AE343" s="8"/>
      <c r="AH343" s="8"/>
      <c r="AL343" s="8"/>
      <c r="AP343" s="8"/>
      <c r="AS343" s="8"/>
      <c r="AV343" s="8"/>
      <c r="AY343" s="8"/>
    </row>
    <row r="344">
      <c r="H344" s="8"/>
      <c r="M344" s="8"/>
      <c r="Q344" s="8"/>
      <c r="T344" s="8"/>
      <c r="X344" s="8"/>
      <c r="AA344" s="8"/>
      <c r="AE344" s="8"/>
      <c r="AH344" s="8"/>
      <c r="AL344" s="8"/>
      <c r="AP344" s="8"/>
      <c r="AS344" s="8"/>
      <c r="AV344" s="8"/>
      <c r="AY344" s="8"/>
    </row>
    <row r="345">
      <c r="H345" s="8"/>
      <c r="M345" s="8"/>
      <c r="Q345" s="8"/>
      <c r="T345" s="8"/>
      <c r="X345" s="8"/>
      <c r="AA345" s="8"/>
      <c r="AE345" s="8"/>
      <c r="AH345" s="8"/>
      <c r="AL345" s="8"/>
      <c r="AP345" s="8"/>
      <c r="AS345" s="8"/>
      <c r="AV345" s="8"/>
      <c r="AY345" s="8"/>
    </row>
    <row r="346">
      <c r="H346" s="8"/>
      <c r="M346" s="8"/>
      <c r="Q346" s="8"/>
      <c r="T346" s="8"/>
      <c r="X346" s="8"/>
      <c r="AA346" s="8"/>
      <c r="AE346" s="8"/>
      <c r="AH346" s="8"/>
      <c r="AL346" s="8"/>
      <c r="AP346" s="8"/>
      <c r="AS346" s="8"/>
      <c r="AV346" s="8"/>
      <c r="AY346" s="8"/>
    </row>
    <row r="347">
      <c r="H347" s="8"/>
      <c r="M347" s="8"/>
      <c r="Q347" s="8"/>
      <c r="T347" s="8"/>
      <c r="X347" s="8"/>
      <c r="AA347" s="8"/>
      <c r="AE347" s="8"/>
      <c r="AH347" s="8"/>
      <c r="AL347" s="8"/>
      <c r="AP347" s="8"/>
      <c r="AS347" s="8"/>
      <c r="AV347" s="8"/>
      <c r="AY347" s="8"/>
    </row>
    <row r="348">
      <c r="H348" s="8"/>
      <c r="M348" s="8"/>
      <c r="Q348" s="8"/>
      <c r="T348" s="8"/>
      <c r="X348" s="8"/>
      <c r="AA348" s="8"/>
      <c r="AE348" s="8"/>
      <c r="AH348" s="8"/>
      <c r="AL348" s="8"/>
      <c r="AP348" s="8"/>
      <c r="AS348" s="8"/>
      <c r="AV348" s="8"/>
      <c r="AY348" s="8"/>
    </row>
    <row r="349">
      <c r="H349" s="8"/>
      <c r="M349" s="8"/>
      <c r="Q349" s="8"/>
      <c r="T349" s="8"/>
      <c r="X349" s="8"/>
      <c r="AA349" s="8"/>
      <c r="AE349" s="8"/>
      <c r="AH349" s="8"/>
      <c r="AL349" s="8"/>
      <c r="AP349" s="8"/>
      <c r="AS349" s="8"/>
      <c r="AV349" s="8"/>
      <c r="AY349" s="8"/>
    </row>
    <row r="350">
      <c r="H350" s="8"/>
      <c r="M350" s="8"/>
      <c r="Q350" s="8"/>
      <c r="T350" s="8"/>
      <c r="X350" s="8"/>
      <c r="AA350" s="8"/>
      <c r="AE350" s="8"/>
      <c r="AH350" s="8"/>
      <c r="AL350" s="8"/>
      <c r="AP350" s="8"/>
      <c r="AS350" s="8"/>
      <c r="AV350" s="8"/>
      <c r="AY350" s="8"/>
    </row>
    <row r="351">
      <c r="H351" s="8"/>
      <c r="M351" s="8"/>
      <c r="Q351" s="8"/>
      <c r="T351" s="8"/>
      <c r="X351" s="8"/>
      <c r="AA351" s="8"/>
      <c r="AE351" s="8"/>
      <c r="AH351" s="8"/>
      <c r="AL351" s="8"/>
      <c r="AP351" s="8"/>
      <c r="AS351" s="8"/>
      <c r="AV351" s="8"/>
      <c r="AY351" s="8"/>
    </row>
    <row r="352">
      <c r="H352" s="8"/>
      <c r="M352" s="8"/>
      <c r="Q352" s="8"/>
      <c r="T352" s="8"/>
      <c r="X352" s="8"/>
      <c r="AA352" s="8"/>
      <c r="AE352" s="8"/>
      <c r="AH352" s="8"/>
      <c r="AL352" s="8"/>
      <c r="AP352" s="8"/>
      <c r="AS352" s="8"/>
      <c r="AV352" s="8"/>
      <c r="AY352" s="8"/>
    </row>
    <row r="353">
      <c r="H353" s="8"/>
      <c r="M353" s="8"/>
      <c r="Q353" s="8"/>
      <c r="T353" s="8"/>
      <c r="X353" s="8"/>
      <c r="AA353" s="8"/>
      <c r="AE353" s="8"/>
      <c r="AH353" s="8"/>
      <c r="AL353" s="8"/>
      <c r="AP353" s="8"/>
      <c r="AS353" s="8"/>
      <c r="AV353" s="8"/>
      <c r="AY353" s="8"/>
    </row>
    <row r="354">
      <c r="H354" s="8"/>
      <c r="M354" s="8"/>
      <c r="Q354" s="8"/>
      <c r="T354" s="8"/>
      <c r="X354" s="8"/>
      <c r="AA354" s="8"/>
      <c r="AE354" s="8"/>
      <c r="AH354" s="8"/>
      <c r="AL354" s="8"/>
      <c r="AP354" s="8"/>
      <c r="AS354" s="8"/>
      <c r="AV354" s="8"/>
      <c r="AY354" s="8"/>
    </row>
    <row r="355">
      <c r="H355" s="8"/>
      <c r="M355" s="8"/>
      <c r="Q355" s="8"/>
      <c r="T355" s="8"/>
      <c r="X355" s="8"/>
      <c r="AA355" s="8"/>
      <c r="AE355" s="8"/>
      <c r="AH355" s="8"/>
      <c r="AL355" s="8"/>
      <c r="AP355" s="8"/>
      <c r="AS355" s="8"/>
      <c r="AV355" s="8"/>
      <c r="AY355" s="8"/>
    </row>
    <row r="356">
      <c r="H356" s="8"/>
      <c r="M356" s="8"/>
      <c r="Q356" s="8"/>
      <c r="T356" s="8"/>
      <c r="X356" s="8"/>
      <c r="AA356" s="8"/>
      <c r="AE356" s="8"/>
      <c r="AH356" s="8"/>
      <c r="AL356" s="8"/>
      <c r="AP356" s="8"/>
      <c r="AS356" s="8"/>
      <c r="AV356" s="8"/>
      <c r="AY356" s="8"/>
    </row>
    <row r="357">
      <c r="H357" s="8"/>
      <c r="M357" s="8"/>
      <c r="Q357" s="8"/>
      <c r="T357" s="8"/>
      <c r="X357" s="8"/>
      <c r="AA357" s="8"/>
      <c r="AE357" s="8"/>
      <c r="AH357" s="8"/>
      <c r="AL357" s="8"/>
      <c r="AP357" s="8"/>
      <c r="AS357" s="8"/>
      <c r="AV357" s="8"/>
      <c r="AY357" s="8"/>
    </row>
    <row r="358">
      <c r="H358" s="8"/>
      <c r="M358" s="8"/>
      <c r="Q358" s="8"/>
      <c r="T358" s="8"/>
      <c r="X358" s="8"/>
      <c r="AA358" s="8"/>
      <c r="AE358" s="8"/>
      <c r="AH358" s="8"/>
      <c r="AL358" s="8"/>
      <c r="AP358" s="8"/>
      <c r="AS358" s="8"/>
      <c r="AV358" s="8"/>
      <c r="AY358" s="8"/>
    </row>
    <row r="359">
      <c r="H359" s="8"/>
      <c r="M359" s="8"/>
      <c r="Q359" s="8"/>
      <c r="T359" s="8"/>
      <c r="X359" s="8"/>
      <c r="AA359" s="8"/>
      <c r="AE359" s="8"/>
      <c r="AH359" s="8"/>
      <c r="AL359" s="8"/>
      <c r="AP359" s="8"/>
      <c r="AS359" s="8"/>
      <c r="AV359" s="8"/>
      <c r="AY359" s="8"/>
    </row>
    <row r="360">
      <c r="H360" s="8"/>
      <c r="M360" s="8"/>
      <c r="Q360" s="8"/>
      <c r="T360" s="8"/>
      <c r="X360" s="8"/>
      <c r="AA360" s="8"/>
      <c r="AE360" s="8"/>
      <c r="AH360" s="8"/>
      <c r="AL360" s="8"/>
      <c r="AP360" s="8"/>
      <c r="AS360" s="8"/>
      <c r="AV360" s="8"/>
      <c r="AY360" s="8"/>
    </row>
    <row r="361">
      <c r="H361" s="8"/>
      <c r="M361" s="8"/>
      <c r="Q361" s="8"/>
      <c r="T361" s="8"/>
      <c r="X361" s="8"/>
      <c r="AA361" s="8"/>
      <c r="AE361" s="8"/>
      <c r="AH361" s="8"/>
      <c r="AL361" s="8"/>
      <c r="AP361" s="8"/>
      <c r="AS361" s="8"/>
      <c r="AV361" s="8"/>
      <c r="AY361" s="8"/>
    </row>
    <row r="362">
      <c r="H362" s="8"/>
      <c r="M362" s="8"/>
      <c r="Q362" s="8"/>
      <c r="T362" s="8"/>
      <c r="X362" s="8"/>
      <c r="AA362" s="8"/>
      <c r="AE362" s="8"/>
      <c r="AH362" s="8"/>
      <c r="AL362" s="8"/>
      <c r="AP362" s="8"/>
      <c r="AS362" s="8"/>
      <c r="AV362" s="8"/>
      <c r="AY362" s="8"/>
    </row>
    <row r="363">
      <c r="H363" s="8"/>
      <c r="M363" s="8"/>
      <c r="Q363" s="8"/>
      <c r="T363" s="8"/>
      <c r="X363" s="8"/>
      <c r="AA363" s="8"/>
      <c r="AE363" s="8"/>
      <c r="AH363" s="8"/>
      <c r="AL363" s="8"/>
      <c r="AP363" s="8"/>
      <c r="AS363" s="8"/>
      <c r="AV363" s="8"/>
      <c r="AY363" s="8"/>
    </row>
    <row r="364">
      <c r="H364" s="8"/>
      <c r="M364" s="8"/>
      <c r="Q364" s="8"/>
      <c r="T364" s="8"/>
      <c r="X364" s="8"/>
      <c r="AA364" s="8"/>
      <c r="AE364" s="8"/>
      <c r="AH364" s="8"/>
      <c r="AL364" s="8"/>
      <c r="AP364" s="8"/>
      <c r="AS364" s="8"/>
      <c r="AV364" s="8"/>
      <c r="AY364" s="8"/>
    </row>
    <row r="365">
      <c r="H365" s="8"/>
      <c r="M365" s="8"/>
      <c r="Q365" s="8"/>
      <c r="T365" s="8"/>
      <c r="X365" s="8"/>
      <c r="AA365" s="8"/>
      <c r="AE365" s="8"/>
      <c r="AH365" s="8"/>
      <c r="AL365" s="8"/>
      <c r="AP365" s="8"/>
      <c r="AS365" s="8"/>
      <c r="AV365" s="8"/>
      <c r="AY365" s="8"/>
    </row>
    <row r="366">
      <c r="H366" s="8"/>
      <c r="M366" s="8"/>
      <c r="Q366" s="8"/>
      <c r="T366" s="8"/>
      <c r="X366" s="8"/>
      <c r="AA366" s="8"/>
      <c r="AE366" s="8"/>
      <c r="AH366" s="8"/>
      <c r="AL366" s="8"/>
      <c r="AP366" s="8"/>
      <c r="AS366" s="8"/>
      <c r="AV366" s="8"/>
      <c r="AY366" s="8"/>
    </row>
    <row r="367">
      <c r="H367" s="8"/>
      <c r="M367" s="8"/>
      <c r="Q367" s="8"/>
      <c r="T367" s="8"/>
      <c r="X367" s="8"/>
      <c r="AA367" s="8"/>
      <c r="AE367" s="8"/>
      <c r="AH367" s="8"/>
      <c r="AL367" s="8"/>
      <c r="AP367" s="8"/>
      <c r="AS367" s="8"/>
      <c r="AV367" s="8"/>
      <c r="AY367" s="8"/>
    </row>
    <row r="368">
      <c r="H368" s="8"/>
      <c r="M368" s="8"/>
      <c r="Q368" s="8"/>
      <c r="T368" s="8"/>
      <c r="X368" s="8"/>
      <c r="AA368" s="8"/>
      <c r="AE368" s="8"/>
      <c r="AH368" s="8"/>
      <c r="AL368" s="8"/>
      <c r="AP368" s="8"/>
      <c r="AS368" s="8"/>
      <c r="AV368" s="8"/>
      <c r="AY368" s="8"/>
    </row>
    <row r="369">
      <c r="H369" s="8"/>
      <c r="M369" s="8"/>
      <c r="Q369" s="8"/>
      <c r="T369" s="8"/>
      <c r="X369" s="8"/>
      <c r="AA369" s="8"/>
      <c r="AE369" s="8"/>
      <c r="AH369" s="8"/>
      <c r="AL369" s="8"/>
      <c r="AP369" s="8"/>
      <c r="AS369" s="8"/>
      <c r="AV369" s="8"/>
      <c r="AY369" s="8"/>
    </row>
    <row r="370">
      <c r="H370" s="8"/>
      <c r="M370" s="8"/>
      <c r="Q370" s="8"/>
      <c r="T370" s="8"/>
      <c r="X370" s="8"/>
      <c r="AA370" s="8"/>
      <c r="AE370" s="8"/>
      <c r="AH370" s="8"/>
      <c r="AL370" s="8"/>
      <c r="AP370" s="8"/>
      <c r="AS370" s="8"/>
      <c r="AV370" s="8"/>
      <c r="AY370" s="8"/>
    </row>
    <row r="371">
      <c r="H371" s="8"/>
      <c r="M371" s="8"/>
      <c r="Q371" s="8"/>
      <c r="T371" s="8"/>
      <c r="X371" s="8"/>
      <c r="AA371" s="8"/>
      <c r="AE371" s="8"/>
      <c r="AH371" s="8"/>
      <c r="AL371" s="8"/>
      <c r="AP371" s="8"/>
      <c r="AS371" s="8"/>
      <c r="AV371" s="8"/>
      <c r="AY371" s="8"/>
    </row>
    <row r="372">
      <c r="H372" s="8"/>
      <c r="M372" s="8"/>
      <c r="Q372" s="8"/>
      <c r="T372" s="8"/>
      <c r="X372" s="8"/>
      <c r="AA372" s="8"/>
      <c r="AE372" s="8"/>
      <c r="AH372" s="8"/>
      <c r="AL372" s="8"/>
      <c r="AP372" s="8"/>
      <c r="AS372" s="8"/>
      <c r="AV372" s="8"/>
      <c r="AY372" s="8"/>
    </row>
    <row r="373">
      <c r="H373" s="8"/>
      <c r="M373" s="8"/>
      <c r="Q373" s="8"/>
      <c r="T373" s="8"/>
      <c r="X373" s="8"/>
      <c r="AA373" s="8"/>
      <c r="AE373" s="8"/>
      <c r="AH373" s="8"/>
      <c r="AL373" s="8"/>
      <c r="AP373" s="8"/>
      <c r="AS373" s="8"/>
      <c r="AV373" s="8"/>
      <c r="AY373" s="8"/>
    </row>
    <row r="374">
      <c r="H374" s="8"/>
      <c r="M374" s="8"/>
      <c r="Q374" s="8"/>
      <c r="T374" s="8"/>
      <c r="X374" s="8"/>
      <c r="AA374" s="8"/>
      <c r="AE374" s="8"/>
      <c r="AH374" s="8"/>
      <c r="AL374" s="8"/>
      <c r="AP374" s="8"/>
      <c r="AS374" s="8"/>
      <c r="AV374" s="8"/>
      <c r="AY374" s="8"/>
    </row>
    <row r="375">
      <c r="H375" s="8"/>
      <c r="M375" s="8"/>
      <c r="Q375" s="8"/>
      <c r="T375" s="8"/>
      <c r="X375" s="8"/>
      <c r="AA375" s="8"/>
      <c r="AE375" s="8"/>
      <c r="AH375" s="8"/>
      <c r="AL375" s="8"/>
      <c r="AP375" s="8"/>
      <c r="AS375" s="8"/>
      <c r="AV375" s="8"/>
      <c r="AY375" s="8"/>
    </row>
    <row r="376">
      <c r="H376" s="8"/>
      <c r="M376" s="8"/>
      <c r="Q376" s="8"/>
      <c r="T376" s="8"/>
      <c r="X376" s="8"/>
      <c r="AA376" s="8"/>
      <c r="AE376" s="8"/>
      <c r="AH376" s="8"/>
      <c r="AL376" s="8"/>
      <c r="AP376" s="8"/>
      <c r="AS376" s="8"/>
      <c r="AV376" s="8"/>
      <c r="AY376" s="8"/>
    </row>
    <row r="377">
      <c r="H377" s="8"/>
      <c r="M377" s="8"/>
      <c r="Q377" s="8"/>
      <c r="T377" s="8"/>
      <c r="X377" s="8"/>
      <c r="AA377" s="8"/>
      <c r="AE377" s="8"/>
      <c r="AH377" s="8"/>
      <c r="AL377" s="8"/>
      <c r="AP377" s="8"/>
      <c r="AS377" s="8"/>
      <c r="AV377" s="8"/>
      <c r="AY377" s="8"/>
    </row>
    <row r="378">
      <c r="H378" s="8"/>
      <c r="M378" s="8"/>
      <c r="Q378" s="8"/>
      <c r="T378" s="8"/>
      <c r="X378" s="8"/>
      <c r="AA378" s="8"/>
      <c r="AE378" s="8"/>
      <c r="AH378" s="8"/>
      <c r="AL378" s="8"/>
      <c r="AP378" s="8"/>
      <c r="AS378" s="8"/>
      <c r="AV378" s="8"/>
      <c r="AY378" s="8"/>
    </row>
    <row r="379">
      <c r="H379" s="8"/>
      <c r="M379" s="8"/>
      <c r="Q379" s="8"/>
      <c r="T379" s="8"/>
      <c r="X379" s="8"/>
      <c r="AA379" s="8"/>
      <c r="AE379" s="8"/>
      <c r="AH379" s="8"/>
      <c r="AL379" s="8"/>
      <c r="AP379" s="8"/>
      <c r="AS379" s="8"/>
      <c r="AV379" s="8"/>
      <c r="AY379" s="8"/>
    </row>
    <row r="380">
      <c r="H380" s="8"/>
      <c r="M380" s="8"/>
      <c r="Q380" s="8"/>
      <c r="T380" s="8"/>
      <c r="X380" s="8"/>
      <c r="AA380" s="8"/>
      <c r="AE380" s="8"/>
      <c r="AH380" s="8"/>
      <c r="AL380" s="8"/>
      <c r="AP380" s="8"/>
      <c r="AS380" s="8"/>
      <c r="AV380" s="8"/>
      <c r="AY380" s="8"/>
    </row>
    <row r="381">
      <c r="H381" s="8"/>
      <c r="M381" s="8"/>
      <c r="Q381" s="8"/>
      <c r="T381" s="8"/>
      <c r="X381" s="8"/>
      <c r="AA381" s="8"/>
      <c r="AE381" s="8"/>
      <c r="AH381" s="8"/>
      <c r="AL381" s="8"/>
      <c r="AP381" s="8"/>
      <c r="AS381" s="8"/>
      <c r="AV381" s="8"/>
      <c r="AY381" s="8"/>
    </row>
    <row r="382">
      <c r="H382" s="8"/>
      <c r="M382" s="8"/>
      <c r="Q382" s="8"/>
      <c r="T382" s="8"/>
      <c r="X382" s="8"/>
      <c r="AA382" s="8"/>
      <c r="AE382" s="8"/>
      <c r="AH382" s="8"/>
      <c r="AL382" s="8"/>
      <c r="AP382" s="8"/>
      <c r="AS382" s="8"/>
      <c r="AV382" s="8"/>
      <c r="AY382" s="8"/>
    </row>
    <row r="383">
      <c r="H383" s="8"/>
      <c r="M383" s="8"/>
      <c r="Q383" s="8"/>
      <c r="T383" s="8"/>
      <c r="X383" s="8"/>
      <c r="AA383" s="8"/>
      <c r="AE383" s="8"/>
      <c r="AH383" s="8"/>
      <c r="AL383" s="8"/>
      <c r="AP383" s="8"/>
      <c r="AS383" s="8"/>
      <c r="AV383" s="8"/>
      <c r="AY383" s="8"/>
    </row>
    <row r="384">
      <c r="H384" s="8"/>
      <c r="M384" s="8"/>
      <c r="Q384" s="8"/>
      <c r="T384" s="8"/>
      <c r="X384" s="8"/>
      <c r="AA384" s="8"/>
      <c r="AE384" s="8"/>
      <c r="AH384" s="8"/>
      <c r="AL384" s="8"/>
      <c r="AP384" s="8"/>
      <c r="AS384" s="8"/>
      <c r="AV384" s="8"/>
      <c r="AY384" s="8"/>
    </row>
    <row r="385">
      <c r="H385" s="8"/>
      <c r="M385" s="8"/>
      <c r="Q385" s="8"/>
      <c r="T385" s="8"/>
      <c r="X385" s="8"/>
      <c r="AA385" s="8"/>
      <c r="AE385" s="8"/>
      <c r="AH385" s="8"/>
      <c r="AL385" s="8"/>
      <c r="AP385" s="8"/>
      <c r="AS385" s="8"/>
      <c r="AV385" s="8"/>
      <c r="AY385" s="8"/>
    </row>
    <row r="386">
      <c r="H386" s="8"/>
      <c r="M386" s="8"/>
      <c r="Q386" s="8"/>
      <c r="T386" s="8"/>
      <c r="X386" s="8"/>
      <c r="AA386" s="8"/>
      <c r="AE386" s="8"/>
      <c r="AH386" s="8"/>
      <c r="AL386" s="8"/>
      <c r="AP386" s="8"/>
      <c r="AS386" s="8"/>
      <c r="AV386" s="8"/>
      <c r="AY386" s="8"/>
    </row>
    <row r="387">
      <c r="H387" s="8"/>
      <c r="M387" s="8"/>
      <c r="Q387" s="8"/>
      <c r="T387" s="8"/>
      <c r="X387" s="8"/>
      <c r="AA387" s="8"/>
      <c r="AE387" s="8"/>
      <c r="AH387" s="8"/>
      <c r="AL387" s="8"/>
      <c r="AP387" s="8"/>
      <c r="AS387" s="8"/>
      <c r="AV387" s="8"/>
      <c r="AY387" s="8"/>
    </row>
    <row r="388">
      <c r="H388" s="8"/>
      <c r="M388" s="8"/>
      <c r="Q388" s="8"/>
      <c r="T388" s="8"/>
      <c r="X388" s="8"/>
      <c r="AA388" s="8"/>
      <c r="AE388" s="8"/>
      <c r="AH388" s="8"/>
      <c r="AL388" s="8"/>
      <c r="AP388" s="8"/>
      <c r="AS388" s="8"/>
      <c r="AV388" s="8"/>
      <c r="AY388" s="8"/>
    </row>
    <row r="389">
      <c r="H389" s="8"/>
      <c r="M389" s="8"/>
      <c r="Q389" s="8"/>
      <c r="T389" s="8"/>
      <c r="X389" s="8"/>
      <c r="AA389" s="8"/>
      <c r="AE389" s="8"/>
      <c r="AH389" s="8"/>
      <c r="AL389" s="8"/>
      <c r="AP389" s="8"/>
      <c r="AS389" s="8"/>
      <c r="AV389" s="8"/>
      <c r="AY389" s="8"/>
    </row>
    <row r="390">
      <c r="H390" s="8"/>
      <c r="M390" s="8"/>
      <c r="Q390" s="8"/>
      <c r="T390" s="8"/>
      <c r="X390" s="8"/>
      <c r="AA390" s="8"/>
      <c r="AE390" s="8"/>
      <c r="AH390" s="8"/>
      <c r="AL390" s="8"/>
      <c r="AP390" s="8"/>
      <c r="AS390" s="8"/>
      <c r="AV390" s="8"/>
      <c r="AY390" s="8"/>
    </row>
    <row r="391">
      <c r="H391" s="8"/>
      <c r="M391" s="8"/>
      <c r="Q391" s="8"/>
      <c r="T391" s="8"/>
      <c r="X391" s="8"/>
      <c r="AA391" s="8"/>
      <c r="AE391" s="8"/>
      <c r="AH391" s="8"/>
      <c r="AL391" s="8"/>
      <c r="AP391" s="8"/>
      <c r="AS391" s="8"/>
      <c r="AV391" s="8"/>
      <c r="AY391" s="8"/>
    </row>
    <row r="392">
      <c r="H392" s="8"/>
      <c r="M392" s="8"/>
      <c r="Q392" s="8"/>
      <c r="T392" s="8"/>
      <c r="X392" s="8"/>
      <c r="AA392" s="8"/>
      <c r="AE392" s="8"/>
      <c r="AH392" s="8"/>
      <c r="AL392" s="8"/>
      <c r="AP392" s="8"/>
      <c r="AS392" s="8"/>
      <c r="AV392" s="8"/>
      <c r="AY392" s="8"/>
    </row>
    <row r="393">
      <c r="H393" s="8"/>
      <c r="M393" s="8"/>
      <c r="Q393" s="8"/>
      <c r="T393" s="8"/>
      <c r="X393" s="8"/>
      <c r="AA393" s="8"/>
      <c r="AE393" s="8"/>
      <c r="AH393" s="8"/>
      <c r="AL393" s="8"/>
      <c r="AP393" s="8"/>
      <c r="AS393" s="8"/>
      <c r="AV393" s="8"/>
      <c r="AY393" s="8"/>
    </row>
    <row r="394">
      <c r="H394" s="8"/>
      <c r="M394" s="8"/>
      <c r="Q394" s="8"/>
      <c r="T394" s="8"/>
      <c r="X394" s="8"/>
      <c r="AA394" s="8"/>
      <c r="AE394" s="8"/>
      <c r="AH394" s="8"/>
      <c r="AL394" s="8"/>
      <c r="AP394" s="8"/>
      <c r="AS394" s="8"/>
      <c r="AV394" s="8"/>
      <c r="AY394" s="8"/>
    </row>
    <row r="395">
      <c r="H395" s="8"/>
      <c r="M395" s="8"/>
      <c r="Q395" s="8"/>
      <c r="T395" s="8"/>
      <c r="X395" s="8"/>
      <c r="AA395" s="8"/>
      <c r="AE395" s="8"/>
      <c r="AH395" s="8"/>
      <c r="AL395" s="8"/>
      <c r="AP395" s="8"/>
      <c r="AS395" s="8"/>
      <c r="AV395" s="8"/>
      <c r="AY395" s="8"/>
    </row>
    <row r="396">
      <c r="H396" s="8"/>
      <c r="M396" s="8"/>
      <c r="Q396" s="8"/>
      <c r="T396" s="8"/>
      <c r="X396" s="8"/>
      <c r="AA396" s="8"/>
      <c r="AE396" s="8"/>
      <c r="AH396" s="8"/>
      <c r="AL396" s="8"/>
      <c r="AP396" s="8"/>
      <c r="AS396" s="8"/>
      <c r="AV396" s="8"/>
      <c r="AY396" s="8"/>
    </row>
    <row r="397">
      <c r="H397" s="8"/>
      <c r="M397" s="8"/>
      <c r="Q397" s="8"/>
      <c r="T397" s="8"/>
      <c r="X397" s="8"/>
      <c r="AA397" s="8"/>
      <c r="AE397" s="8"/>
      <c r="AH397" s="8"/>
      <c r="AL397" s="8"/>
      <c r="AP397" s="8"/>
      <c r="AS397" s="8"/>
      <c r="AV397" s="8"/>
      <c r="AY397" s="8"/>
    </row>
    <row r="398">
      <c r="H398" s="8"/>
      <c r="M398" s="8"/>
      <c r="Q398" s="8"/>
      <c r="T398" s="8"/>
      <c r="X398" s="8"/>
      <c r="AA398" s="8"/>
      <c r="AE398" s="8"/>
      <c r="AH398" s="8"/>
      <c r="AL398" s="8"/>
      <c r="AP398" s="8"/>
      <c r="AS398" s="8"/>
      <c r="AV398" s="8"/>
      <c r="AY398" s="8"/>
    </row>
    <row r="399">
      <c r="H399" s="8"/>
      <c r="M399" s="8"/>
      <c r="Q399" s="8"/>
      <c r="T399" s="8"/>
      <c r="X399" s="8"/>
      <c r="AA399" s="8"/>
      <c r="AE399" s="8"/>
      <c r="AH399" s="8"/>
      <c r="AL399" s="8"/>
      <c r="AP399" s="8"/>
      <c r="AS399" s="8"/>
      <c r="AV399" s="8"/>
      <c r="AY399" s="8"/>
    </row>
    <row r="400">
      <c r="H400" s="8"/>
      <c r="M400" s="8"/>
      <c r="Q400" s="8"/>
      <c r="T400" s="8"/>
      <c r="X400" s="8"/>
      <c r="AA400" s="8"/>
      <c r="AE400" s="8"/>
      <c r="AH400" s="8"/>
      <c r="AL400" s="8"/>
      <c r="AP400" s="8"/>
      <c r="AS400" s="8"/>
      <c r="AV400" s="8"/>
      <c r="AY400" s="8"/>
    </row>
    <row r="401">
      <c r="H401" s="8"/>
      <c r="M401" s="8"/>
      <c r="Q401" s="8"/>
      <c r="T401" s="8"/>
      <c r="X401" s="8"/>
      <c r="AA401" s="8"/>
      <c r="AE401" s="8"/>
      <c r="AH401" s="8"/>
      <c r="AL401" s="8"/>
      <c r="AP401" s="8"/>
      <c r="AS401" s="8"/>
      <c r="AV401" s="8"/>
      <c r="AY401" s="8"/>
    </row>
    <row r="402">
      <c r="H402" s="8"/>
      <c r="M402" s="8"/>
      <c r="Q402" s="8"/>
      <c r="T402" s="8"/>
      <c r="X402" s="8"/>
      <c r="AA402" s="8"/>
      <c r="AE402" s="8"/>
      <c r="AH402" s="8"/>
      <c r="AL402" s="8"/>
      <c r="AP402" s="8"/>
      <c r="AS402" s="8"/>
      <c r="AV402" s="8"/>
      <c r="AY402" s="8"/>
    </row>
    <row r="403">
      <c r="H403" s="8"/>
      <c r="M403" s="8"/>
      <c r="Q403" s="8"/>
      <c r="T403" s="8"/>
      <c r="X403" s="8"/>
      <c r="AA403" s="8"/>
      <c r="AE403" s="8"/>
      <c r="AH403" s="8"/>
      <c r="AL403" s="8"/>
      <c r="AP403" s="8"/>
      <c r="AS403" s="8"/>
      <c r="AV403" s="8"/>
      <c r="AY403" s="8"/>
    </row>
    <row r="404">
      <c r="H404" s="8"/>
      <c r="M404" s="8"/>
      <c r="Q404" s="8"/>
      <c r="T404" s="8"/>
      <c r="X404" s="8"/>
      <c r="AA404" s="8"/>
      <c r="AE404" s="8"/>
      <c r="AH404" s="8"/>
      <c r="AL404" s="8"/>
      <c r="AP404" s="8"/>
      <c r="AS404" s="8"/>
      <c r="AV404" s="8"/>
      <c r="AY404" s="8"/>
    </row>
    <row r="405">
      <c r="H405" s="8"/>
      <c r="M405" s="8"/>
      <c r="Q405" s="8"/>
      <c r="T405" s="8"/>
      <c r="X405" s="8"/>
      <c r="AA405" s="8"/>
      <c r="AE405" s="8"/>
      <c r="AH405" s="8"/>
      <c r="AL405" s="8"/>
      <c r="AP405" s="8"/>
      <c r="AS405" s="8"/>
      <c r="AV405" s="8"/>
      <c r="AY405" s="8"/>
    </row>
    <row r="406">
      <c r="H406" s="8"/>
      <c r="M406" s="8"/>
      <c r="Q406" s="8"/>
      <c r="T406" s="8"/>
      <c r="X406" s="8"/>
      <c r="AA406" s="8"/>
      <c r="AE406" s="8"/>
      <c r="AH406" s="8"/>
      <c r="AL406" s="8"/>
      <c r="AP406" s="8"/>
      <c r="AS406" s="8"/>
      <c r="AV406" s="8"/>
      <c r="AY406" s="8"/>
    </row>
    <row r="407">
      <c r="H407" s="8"/>
      <c r="M407" s="8"/>
      <c r="Q407" s="8"/>
      <c r="T407" s="8"/>
      <c r="X407" s="8"/>
      <c r="AA407" s="8"/>
      <c r="AE407" s="8"/>
      <c r="AH407" s="8"/>
      <c r="AL407" s="8"/>
      <c r="AP407" s="8"/>
      <c r="AS407" s="8"/>
      <c r="AV407" s="8"/>
      <c r="AY407" s="8"/>
    </row>
    <row r="408">
      <c r="H408" s="8"/>
      <c r="M408" s="8"/>
      <c r="Q408" s="8"/>
      <c r="T408" s="8"/>
      <c r="X408" s="8"/>
      <c r="AA408" s="8"/>
      <c r="AE408" s="8"/>
      <c r="AH408" s="8"/>
      <c r="AL408" s="8"/>
      <c r="AP408" s="8"/>
      <c r="AS408" s="8"/>
      <c r="AV408" s="8"/>
      <c r="AY408" s="8"/>
    </row>
    <row r="409">
      <c r="H409" s="8"/>
      <c r="M409" s="8"/>
      <c r="Q409" s="8"/>
      <c r="T409" s="8"/>
      <c r="X409" s="8"/>
      <c r="AA409" s="8"/>
      <c r="AE409" s="8"/>
      <c r="AH409" s="8"/>
      <c r="AL409" s="8"/>
      <c r="AP409" s="8"/>
      <c r="AS409" s="8"/>
      <c r="AV409" s="8"/>
      <c r="AY409" s="8"/>
    </row>
    <row r="410">
      <c r="H410" s="8"/>
      <c r="M410" s="8"/>
      <c r="Q410" s="8"/>
      <c r="T410" s="8"/>
      <c r="X410" s="8"/>
      <c r="AA410" s="8"/>
      <c r="AE410" s="8"/>
      <c r="AH410" s="8"/>
      <c r="AL410" s="8"/>
      <c r="AP410" s="8"/>
      <c r="AS410" s="8"/>
      <c r="AV410" s="8"/>
      <c r="AY410" s="8"/>
    </row>
    <row r="411">
      <c r="H411" s="8"/>
      <c r="M411" s="8"/>
      <c r="Q411" s="8"/>
      <c r="T411" s="8"/>
      <c r="X411" s="8"/>
      <c r="AA411" s="8"/>
      <c r="AE411" s="8"/>
      <c r="AH411" s="8"/>
      <c r="AL411" s="8"/>
      <c r="AP411" s="8"/>
      <c r="AS411" s="8"/>
      <c r="AV411" s="8"/>
      <c r="AY411" s="8"/>
    </row>
    <row r="412">
      <c r="H412" s="8"/>
      <c r="M412" s="8"/>
      <c r="Q412" s="8"/>
      <c r="T412" s="8"/>
      <c r="X412" s="8"/>
      <c r="AA412" s="8"/>
      <c r="AE412" s="8"/>
      <c r="AH412" s="8"/>
      <c r="AL412" s="8"/>
      <c r="AP412" s="8"/>
      <c r="AS412" s="8"/>
      <c r="AV412" s="8"/>
      <c r="AY412" s="8"/>
    </row>
    <row r="413">
      <c r="H413" s="8"/>
      <c r="M413" s="8"/>
      <c r="Q413" s="8"/>
      <c r="T413" s="8"/>
      <c r="X413" s="8"/>
      <c r="AA413" s="8"/>
      <c r="AE413" s="8"/>
      <c r="AH413" s="8"/>
      <c r="AL413" s="8"/>
      <c r="AP413" s="8"/>
      <c r="AS413" s="8"/>
      <c r="AV413" s="8"/>
      <c r="AY413" s="8"/>
    </row>
    <row r="414">
      <c r="H414" s="8"/>
      <c r="M414" s="8"/>
      <c r="Q414" s="8"/>
      <c r="T414" s="8"/>
      <c r="X414" s="8"/>
      <c r="AA414" s="8"/>
      <c r="AE414" s="8"/>
      <c r="AH414" s="8"/>
      <c r="AL414" s="8"/>
      <c r="AP414" s="8"/>
      <c r="AS414" s="8"/>
      <c r="AV414" s="8"/>
      <c r="AY414" s="8"/>
    </row>
    <row r="415">
      <c r="H415" s="8"/>
      <c r="M415" s="8"/>
      <c r="Q415" s="8"/>
      <c r="T415" s="8"/>
      <c r="X415" s="8"/>
      <c r="AA415" s="8"/>
      <c r="AE415" s="8"/>
      <c r="AH415" s="8"/>
      <c r="AL415" s="8"/>
      <c r="AP415" s="8"/>
      <c r="AS415" s="8"/>
      <c r="AV415" s="8"/>
      <c r="AY415" s="8"/>
    </row>
    <row r="416">
      <c r="H416" s="8"/>
      <c r="M416" s="8"/>
      <c r="Q416" s="8"/>
      <c r="T416" s="8"/>
      <c r="X416" s="8"/>
      <c r="AA416" s="8"/>
      <c r="AE416" s="8"/>
      <c r="AH416" s="8"/>
      <c r="AL416" s="8"/>
      <c r="AP416" s="8"/>
      <c r="AS416" s="8"/>
      <c r="AV416" s="8"/>
      <c r="AY416" s="8"/>
    </row>
    <row r="417">
      <c r="H417" s="8"/>
      <c r="M417" s="8"/>
      <c r="Q417" s="8"/>
      <c r="T417" s="8"/>
      <c r="X417" s="8"/>
      <c r="AA417" s="8"/>
      <c r="AE417" s="8"/>
      <c r="AH417" s="8"/>
      <c r="AL417" s="8"/>
      <c r="AP417" s="8"/>
      <c r="AS417" s="8"/>
      <c r="AV417" s="8"/>
      <c r="AY417" s="8"/>
    </row>
    <row r="418">
      <c r="H418" s="8"/>
      <c r="M418" s="8"/>
      <c r="Q418" s="8"/>
      <c r="T418" s="8"/>
      <c r="X418" s="8"/>
      <c r="AA418" s="8"/>
      <c r="AE418" s="8"/>
      <c r="AH418" s="8"/>
      <c r="AL418" s="8"/>
      <c r="AP418" s="8"/>
      <c r="AS418" s="8"/>
      <c r="AV418" s="8"/>
      <c r="AY418" s="8"/>
    </row>
    <row r="419">
      <c r="H419" s="8"/>
      <c r="M419" s="8"/>
      <c r="Q419" s="8"/>
      <c r="T419" s="8"/>
      <c r="X419" s="8"/>
      <c r="AA419" s="8"/>
      <c r="AE419" s="8"/>
      <c r="AH419" s="8"/>
      <c r="AL419" s="8"/>
      <c r="AP419" s="8"/>
      <c r="AS419" s="8"/>
      <c r="AV419" s="8"/>
      <c r="AY419" s="8"/>
    </row>
    <row r="420">
      <c r="H420" s="8"/>
      <c r="M420" s="8"/>
      <c r="Q420" s="8"/>
      <c r="T420" s="8"/>
      <c r="X420" s="8"/>
      <c r="AA420" s="8"/>
      <c r="AE420" s="8"/>
      <c r="AH420" s="8"/>
      <c r="AL420" s="8"/>
      <c r="AP420" s="8"/>
      <c r="AS420" s="8"/>
      <c r="AV420" s="8"/>
      <c r="AY420" s="8"/>
    </row>
    <row r="421">
      <c r="H421" s="8"/>
      <c r="M421" s="8"/>
      <c r="Q421" s="8"/>
      <c r="T421" s="8"/>
      <c r="X421" s="8"/>
      <c r="AA421" s="8"/>
      <c r="AE421" s="8"/>
      <c r="AH421" s="8"/>
      <c r="AL421" s="8"/>
      <c r="AP421" s="8"/>
      <c r="AS421" s="8"/>
      <c r="AV421" s="8"/>
      <c r="AY421" s="8"/>
    </row>
    <row r="422">
      <c r="H422" s="8"/>
      <c r="M422" s="8"/>
      <c r="Q422" s="8"/>
      <c r="T422" s="8"/>
      <c r="X422" s="8"/>
      <c r="AA422" s="8"/>
      <c r="AE422" s="8"/>
      <c r="AH422" s="8"/>
      <c r="AL422" s="8"/>
      <c r="AP422" s="8"/>
      <c r="AS422" s="8"/>
      <c r="AV422" s="8"/>
      <c r="AY422" s="8"/>
    </row>
    <row r="423">
      <c r="H423" s="8"/>
      <c r="M423" s="8"/>
      <c r="Q423" s="8"/>
      <c r="T423" s="8"/>
      <c r="X423" s="8"/>
      <c r="AA423" s="8"/>
      <c r="AE423" s="8"/>
      <c r="AH423" s="8"/>
      <c r="AL423" s="8"/>
      <c r="AP423" s="8"/>
      <c r="AS423" s="8"/>
      <c r="AV423" s="8"/>
      <c r="AY423" s="8"/>
    </row>
    <row r="424">
      <c r="H424" s="8"/>
      <c r="M424" s="8"/>
      <c r="Q424" s="8"/>
      <c r="T424" s="8"/>
      <c r="X424" s="8"/>
      <c r="AA424" s="8"/>
      <c r="AE424" s="8"/>
      <c r="AH424" s="8"/>
      <c r="AL424" s="8"/>
      <c r="AP424" s="8"/>
      <c r="AS424" s="8"/>
      <c r="AV424" s="8"/>
      <c r="AY424" s="8"/>
    </row>
    <row r="425">
      <c r="H425" s="8"/>
      <c r="M425" s="8"/>
      <c r="Q425" s="8"/>
      <c r="T425" s="8"/>
      <c r="X425" s="8"/>
      <c r="AA425" s="8"/>
      <c r="AE425" s="8"/>
      <c r="AH425" s="8"/>
      <c r="AL425" s="8"/>
      <c r="AP425" s="8"/>
      <c r="AS425" s="8"/>
      <c r="AV425" s="8"/>
      <c r="AY425" s="8"/>
    </row>
    <row r="426">
      <c r="H426" s="8"/>
      <c r="M426" s="8"/>
      <c r="Q426" s="8"/>
      <c r="T426" s="8"/>
      <c r="X426" s="8"/>
      <c r="AA426" s="8"/>
      <c r="AE426" s="8"/>
      <c r="AH426" s="8"/>
      <c r="AL426" s="8"/>
      <c r="AP426" s="8"/>
      <c r="AS426" s="8"/>
      <c r="AV426" s="8"/>
      <c r="AY426" s="8"/>
    </row>
    <row r="427">
      <c r="H427" s="8"/>
      <c r="M427" s="8"/>
      <c r="Q427" s="8"/>
      <c r="T427" s="8"/>
      <c r="X427" s="8"/>
      <c r="AA427" s="8"/>
      <c r="AE427" s="8"/>
      <c r="AH427" s="8"/>
      <c r="AL427" s="8"/>
      <c r="AP427" s="8"/>
      <c r="AS427" s="8"/>
      <c r="AV427" s="8"/>
      <c r="AY427" s="8"/>
    </row>
    <row r="428">
      <c r="H428" s="8"/>
      <c r="M428" s="8"/>
      <c r="Q428" s="8"/>
      <c r="T428" s="8"/>
      <c r="X428" s="8"/>
      <c r="AA428" s="8"/>
      <c r="AE428" s="8"/>
      <c r="AH428" s="8"/>
      <c r="AL428" s="8"/>
      <c r="AP428" s="8"/>
      <c r="AS428" s="8"/>
      <c r="AV428" s="8"/>
      <c r="AY428" s="8"/>
    </row>
    <row r="429">
      <c r="H429" s="8"/>
      <c r="M429" s="8"/>
      <c r="Q429" s="8"/>
      <c r="T429" s="8"/>
      <c r="X429" s="8"/>
      <c r="AA429" s="8"/>
      <c r="AE429" s="8"/>
      <c r="AH429" s="8"/>
      <c r="AL429" s="8"/>
      <c r="AP429" s="8"/>
      <c r="AS429" s="8"/>
      <c r="AV429" s="8"/>
      <c r="AY429" s="8"/>
    </row>
    <row r="430">
      <c r="H430" s="8"/>
      <c r="M430" s="8"/>
      <c r="Q430" s="8"/>
      <c r="T430" s="8"/>
      <c r="X430" s="8"/>
      <c r="AA430" s="8"/>
      <c r="AE430" s="8"/>
      <c r="AH430" s="8"/>
      <c r="AL430" s="8"/>
      <c r="AP430" s="8"/>
      <c r="AS430" s="8"/>
      <c r="AV430" s="8"/>
      <c r="AY430" s="8"/>
    </row>
    <row r="431">
      <c r="H431" s="8"/>
      <c r="M431" s="8"/>
      <c r="Q431" s="8"/>
      <c r="T431" s="8"/>
      <c r="X431" s="8"/>
      <c r="AA431" s="8"/>
      <c r="AE431" s="8"/>
      <c r="AH431" s="8"/>
      <c r="AL431" s="8"/>
      <c r="AP431" s="8"/>
      <c r="AS431" s="8"/>
      <c r="AV431" s="8"/>
      <c r="AY431" s="8"/>
    </row>
    <row r="432">
      <c r="H432" s="8"/>
      <c r="M432" s="8"/>
      <c r="Q432" s="8"/>
      <c r="T432" s="8"/>
      <c r="X432" s="8"/>
      <c r="AA432" s="8"/>
      <c r="AE432" s="8"/>
      <c r="AH432" s="8"/>
      <c r="AL432" s="8"/>
      <c r="AP432" s="8"/>
      <c r="AS432" s="8"/>
      <c r="AV432" s="8"/>
      <c r="AY432" s="8"/>
    </row>
    <row r="433">
      <c r="H433" s="8"/>
      <c r="M433" s="8"/>
      <c r="Q433" s="8"/>
      <c r="T433" s="8"/>
      <c r="X433" s="8"/>
      <c r="AA433" s="8"/>
      <c r="AE433" s="8"/>
      <c r="AH433" s="8"/>
      <c r="AL433" s="8"/>
      <c r="AP433" s="8"/>
      <c r="AS433" s="8"/>
      <c r="AV433" s="8"/>
      <c r="AY433" s="8"/>
    </row>
    <row r="434">
      <c r="H434" s="8"/>
      <c r="M434" s="8"/>
      <c r="Q434" s="8"/>
      <c r="T434" s="8"/>
      <c r="X434" s="8"/>
      <c r="AA434" s="8"/>
      <c r="AE434" s="8"/>
      <c r="AH434" s="8"/>
      <c r="AL434" s="8"/>
      <c r="AP434" s="8"/>
      <c r="AS434" s="8"/>
      <c r="AV434" s="8"/>
      <c r="AY434" s="8"/>
    </row>
    <row r="435">
      <c r="H435" s="8"/>
      <c r="M435" s="8"/>
      <c r="Q435" s="8"/>
      <c r="T435" s="8"/>
      <c r="X435" s="8"/>
      <c r="AA435" s="8"/>
      <c r="AE435" s="8"/>
      <c r="AH435" s="8"/>
      <c r="AL435" s="8"/>
      <c r="AP435" s="8"/>
      <c r="AS435" s="8"/>
      <c r="AV435" s="8"/>
      <c r="AY435" s="8"/>
    </row>
    <row r="436">
      <c r="H436" s="8"/>
      <c r="M436" s="8"/>
      <c r="Q436" s="8"/>
      <c r="T436" s="8"/>
      <c r="X436" s="8"/>
      <c r="AA436" s="8"/>
      <c r="AE436" s="8"/>
      <c r="AH436" s="8"/>
      <c r="AL436" s="8"/>
      <c r="AP436" s="8"/>
      <c r="AS436" s="8"/>
      <c r="AV436" s="8"/>
      <c r="AY436" s="8"/>
    </row>
    <row r="437">
      <c r="H437" s="8"/>
      <c r="M437" s="8"/>
      <c r="Q437" s="8"/>
      <c r="T437" s="8"/>
      <c r="X437" s="8"/>
      <c r="AA437" s="8"/>
      <c r="AE437" s="8"/>
      <c r="AH437" s="8"/>
      <c r="AL437" s="8"/>
      <c r="AP437" s="8"/>
      <c r="AS437" s="8"/>
      <c r="AV437" s="8"/>
      <c r="AY437" s="8"/>
    </row>
    <row r="438">
      <c r="H438" s="8"/>
      <c r="M438" s="8"/>
      <c r="Q438" s="8"/>
      <c r="T438" s="8"/>
      <c r="X438" s="8"/>
      <c r="AA438" s="8"/>
      <c r="AE438" s="8"/>
      <c r="AH438" s="8"/>
      <c r="AL438" s="8"/>
      <c r="AP438" s="8"/>
      <c r="AS438" s="8"/>
      <c r="AV438" s="8"/>
      <c r="AY438" s="8"/>
    </row>
    <row r="439">
      <c r="H439" s="8"/>
      <c r="M439" s="8"/>
      <c r="Q439" s="8"/>
      <c r="T439" s="8"/>
      <c r="X439" s="8"/>
      <c r="AA439" s="8"/>
      <c r="AE439" s="8"/>
      <c r="AH439" s="8"/>
      <c r="AL439" s="8"/>
      <c r="AP439" s="8"/>
      <c r="AS439" s="8"/>
      <c r="AV439" s="8"/>
      <c r="AY439" s="8"/>
    </row>
    <row r="440">
      <c r="H440" s="8"/>
      <c r="M440" s="8"/>
      <c r="Q440" s="8"/>
      <c r="T440" s="8"/>
      <c r="X440" s="8"/>
      <c r="AA440" s="8"/>
      <c r="AE440" s="8"/>
      <c r="AH440" s="8"/>
      <c r="AL440" s="8"/>
      <c r="AP440" s="8"/>
      <c r="AS440" s="8"/>
      <c r="AV440" s="8"/>
      <c r="AY440" s="8"/>
    </row>
    <row r="441">
      <c r="H441" s="8"/>
      <c r="M441" s="8"/>
      <c r="Q441" s="8"/>
      <c r="T441" s="8"/>
      <c r="X441" s="8"/>
      <c r="AA441" s="8"/>
      <c r="AE441" s="8"/>
      <c r="AH441" s="8"/>
      <c r="AL441" s="8"/>
      <c r="AP441" s="8"/>
      <c r="AS441" s="8"/>
      <c r="AV441" s="8"/>
      <c r="AY441" s="8"/>
    </row>
    <row r="442">
      <c r="H442" s="8"/>
      <c r="M442" s="8"/>
      <c r="Q442" s="8"/>
      <c r="T442" s="8"/>
      <c r="X442" s="8"/>
      <c r="AA442" s="8"/>
      <c r="AE442" s="8"/>
      <c r="AH442" s="8"/>
      <c r="AL442" s="8"/>
      <c r="AP442" s="8"/>
      <c r="AS442" s="8"/>
      <c r="AV442" s="8"/>
      <c r="AY442" s="8"/>
    </row>
    <row r="443">
      <c r="H443" s="8"/>
      <c r="M443" s="8"/>
      <c r="Q443" s="8"/>
      <c r="T443" s="8"/>
      <c r="X443" s="8"/>
      <c r="AA443" s="8"/>
      <c r="AE443" s="8"/>
      <c r="AH443" s="8"/>
      <c r="AL443" s="8"/>
      <c r="AP443" s="8"/>
      <c r="AS443" s="8"/>
      <c r="AV443" s="8"/>
      <c r="AY443" s="8"/>
    </row>
    <row r="444">
      <c r="H444" s="8"/>
      <c r="M444" s="8"/>
      <c r="Q444" s="8"/>
      <c r="T444" s="8"/>
      <c r="X444" s="8"/>
      <c r="AA444" s="8"/>
      <c r="AE444" s="8"/>
      <c r="AH444" s="8"/>
      <c r="AL444" s="8"/>
      <c r="AP444" s="8"/>
      <c r="AS444" s="8"/>
      <c r="AV444" s="8"/>
      <c r="AY444" s="8"/>
    </row>
    <row r="445">
      <c r="H445" s="8"/>
      <c r="M445" s="8"/>
      <c r="Q445" s="8"/>
      <c r="T445" s="8"/>
      <c r="X445" s="8"/>
      <c r="AA445" s="8"/>
      <c r="AE445" s="8"/>
      <c r="AH445" s="8"/>
      <c r="AL445" s="8"/>
      <c r="AP445" s="8"/>
      <c r="AS445" s="8"/>
      <c r="AV445" s="8"/>
      <c r="AY445" s="8"/>
    </row>
    <row r="446">
      <c r="H446" s="8"/>
      <c r="M446" s="8"/>
      <c r="Q446" s="8"/>
      <c r="T446" s="8"/>
      <c r="X446" s="8"/>
      <c r="AA446" s="8"/>
      <c r="AE446" s="8"/>
      <c r="AH446" s="8"/>
      <c r="AL446" s="8"/>
      <c r="AP446" s="8"/>
      <c r="AS446" s="8"/>
      <c r="AV446" s="8"/>
      <c r="AY446" s="8"/>
    </row>
    <row r="447">
      <c r="H447" s="8"/>
      <c r="M447" s="8"/>
      <c r="Q447" s="8"/>
      <c r="T447" s="8"/>
      <c r="X447" s="8"/>
      <c r="AA447" s="8"/>
      <c r="AE447" s="8"/>
      <c r="AH447" s="8"/>
      <c r="AL447" s="8"/>
      <c r="AP447" s="8"/>
      <c r="AS447" s="8"/>
      <c r="AV447" s="8"/>
      <c r="AY447" s="8"/>
    </row>
    <row r="448">
      <c r="H448" s="8"/>
      <c r="M448" s="8"/>
      <c r="Q448" s="8"/>
      <c r="T448" s="8"/>
      <c r="X448" s="8"/>
      <c r="AA448" s="8"/>
      <c r="AE448" s="8"/>
      <c r="AH448" s="8"/>
      <c r="AL448" s="8"/>
      <c r="AP448" s="8"/>
      <c r="AS448" s="8"/>
      <c r="AV448" s="8"/>
      <c r="AY448" s="8"/>
    </row>
    <row r="449">
      <c r="H449" s="8"/>
      <c r="M449" s="8"/>
      <c r="Q449" s="8"/>
      <c r="T449" s="8"/>
      <c r="X449" s="8"/>
      <c r="AA449" s="8"/>
      <c r="AE449" s="8"/>
      <c r="AH449" s="8"/>
      <c r="AL449" s="8"/>
      <c r="AP449" s="8"/>
      <c r="AS449" s="8"/>
      <c r="AV449" s="8"/>
      <c r="AY449" s="8"/>
    </row>
    <row r="450">
      <c r="H450" s="8"/>
      <c r="M450" s="8"/>
      <c r="Q450" s="8"/>
      <c r="T450" s="8"/>
      <c r="X450" s="8"/>
      <c r="AA450" s="8"/>
      <c r="AE450" s="8"/>
      <c r="AH450" s="8"/>
      <c r="AL450" s="8"/>
      <c r="AP450" s="8"/>
      <c r="AS450" s="8"/>
      <c r="AV450" s="8"/>
      <c r="AY450" s="8"/>
    </row>
    <row r="451">
      <c r="H451" s="8"/>
      <c r="M451" s="8"/>
      <c r="Q451" s="8"/>
      <c r="T451" s="8"/>
      <c r="X451" s="8"/>
      <c r="AA451" s="8"/>
      <c r="AE451" s="8"/>
      <c r="AH451" s="8"/>
      <c r="AL451" s="8"/>
      <c r="AP451" s="8"/>
      <c r="AS451" s="8"/>
      <c r="AV451" s="8"/>
      <c r="AY451" s="8"/>
    </row>
    <row r="452">
      <c r="H452" s="8"/>
      <c r="M452" s="8"/>
      <c r="Q452" s="8"/>
      <c r="T452" s="8"/>
      <c r="X452" s="8"/>
      <c r="AA452" s="8"/>
      <c r="AE452" s="8"/>
      <c r="AH452" s="8"/>
      <c r="AL452" s="8"/>
      <c r="AP452" s="8"/>
      <c r="AS452" s="8"/>
      <c r="AV452" s="8"/>
      <c r="AY452" s="8"/>
    </row>
    <row r="453">
      <c r="H453" s="8"/>
      <c r="M453" s="8"/>
      <c r="Q453" s="8"/>
      <c r="T453" s="8"/>
      <c r="X453" s="8"/>
      <c r="AA453" s="8"/>
      <c r="AE453" s="8"/>
      <c r="AH453" s="8"/>
      <c r="AL453" s="8"/>
      <c r="AP453" s="8"/>
      <c r="AS453" s="8"/>
      <c r="AV453" s="8"/>
      <c r="AY453" s="8"/>
    </row>
    <row r="454">
      <c r="H454" s="8"/>
      <c r="M454" s="8"/>
      <c r="Q454" s="8"/>
      <c r="T454" s="8"/>
      <c r="X454" s="8"/>
      <c r="AA454" s="8"/>
      <c r="AE454" s="8"/>
      <c r="AH454" s="8"/>
      <c r="AL454" s="8"/>
      <c r="AP454" s="8"/>
      <c r="AS454" s="8"/>
      <c r="AV454" s="8"/>
      <c r="AY454" s="8"/>
    </row>
    <row r="455">
      <c r="H455" s="8"/>
      <c r="M455" s="8"/>
      <c r="Q455" s="8"/>
      <c r="T455" s="8"/>
      <c r="X455" s="8"/>
      <c r="AA455" s="8"/>
      <c r="AE455" s="8"/>
      <c r="AH455" s="8"/>
      <c r="AL455" s="8"/>
      <c r="AP455" s="8"/>
      <c r="AS455" s="8"/>
      <c r="AV455" s="8"/>
      <c r="AY455" s="8"/>
    </row>
    <row r="456">
      <c r="H456" s="8"/>
      <c r="M456" s="8"/>
      <c r="Q456" s="8"/>
      <c r="T456" s="8"/>
      <c r="X456" s="8"/>
      <c r="AA456" s="8"/>
      <c r="AE456" s="8"/>
      <c r="AH456" s="8"/>
      <c r="AL456" s="8"/>
      <c r="AP456" s="8"/>
      <c r="AS456" s="8"/>
      <c r="AV456" s="8"/>
      <c r="AY456" s="8"/>
    </row>
    <row r="457">
      <c r="H457" s="8"/>
      <c r="M457" s="8"/>
      <c r="Q457" s="8"/>
      <c r="T457" s="8"/>
      <c r="X457" s="8"/>
      <c r="AA457" s="8"/>
      <c r="AE457" s="8"/>
      <c r="AH457" s="8"/>
      <c r="AL457" s="8"/>
      <c r="AP457" s="8"/>
      <c r="AS457" s="8"/>
      <c r="AV457" s="8"/>
      <c r="AY457" s="8"/>
    </row>
    <row r="458">
      <c r="H458" s="8"/>
      <c r="M458" s="8"/>
      <c r="Q458" s="8"/>
      <c r="T458" s="8"/>
      <c r="X458" s="8"/>
      <c r="AA458" s="8"/>
      <c r="AE458" s="8"/>
      <c r="AH458" s="8"/>
      <c r="AL458" s="8"/>
      <c r="AP458" s="8"/>
      <c r="AS458" s="8"/>
      <c r="AV458" s="8"/>
      <c r="AY458" s="8"/>
    </row>
    <row r="459">
      <c r="H459" s="8"/>
      <c r="M459" s="8"/>
      <c r="Q459" s="8"/>
      <c r="T459" s="8"/>
      <c r="X459" s="8"/>
      <c r="AA459" s="8"/>
      <c r="AE459" s="8"/>
      <c r="AH459" s="8"/>
      <c r="AL459" s="8"/>
      <c r="AP459" s="8"/>
      <c r="AS459" s="8"/>
      <c r="AV459" s="8"/>
      <c r="AY459" s="8"/>
    </row>
    <row r="460">
      <c r="H460" s="8"/>
      <c r="M460" s="8"/>
      <c r="Q460" s="8"/>
      <c r="T460" s="8"/>
      <c r="X460" s="8"/>
      <c r="AA460" s="8"/>
      <c r="AE460" s="8"/>
      <c r="AH460" s="8"/>
      <c r="AL460" s="8"/>
      <c r="AP460" s="8"/>
      <c r="AS460" s="8"/>
      <c r="AV460" s="8"/>
      <c r="AY460" s="8"/>
    </row>
    <row r="461">
      <c r="H461" s="8"/>
      <c r="M461" s="8"/>
      <c r="Q461" s="8"/>
      <c r="T461" s="8"/>
      <c r="X461" s="8"/>
      <c r="AA461" s="8"/>
      <c r="AE461" s="8"/>
      <c r="AH461" s="8"/>
      <c r="AL461" s="8"/>
      <c r="AP461" s="8"/>
      <c r="AS461" s="8"/>
      <c r="AV461" s="8"/>
      <c r="AY461" s="8"/>
    </row>
    <row r="462">
      <c r="H462" s="8"/>
      <c r="M462" s="8"/>
      <c r="Q462" s="8"/>
      <c r="T462" s="8"/>
      <c r="X462" s="8"/>
      <c r="AA462" s="8"/>
      <c r="AE462" s="8"/>
      <c r="AH462" s="8"/>
      <c r="AL462" s="8"/>
      <c r="AP462" s="8"/>
      <c r="AS462" s="8"/>
      <c r="AV462" s="8"/>
      <c r="AY462" s="8"/>
    </row>
    <row r="463">
      <c r="H463" s="8"/>
      <c r="M463" s="8"/>
      <c r="Q463" s="8"/>
      <c r="T463" s="8"/>
      <c r="X463" s="8"/>
      <c r="AA463" s="8"/>
      <c r="AE463" s="8"/>
      <c r="AH463" s="8"/>
      <c r="AL463" s="8"/>
      <c r="AP463" s="8"/>
      <c r="AS463" s="8"/>
      <c r="AV463" s="8"/>
      <c r="AY463" s="8"/>
    </row>
    <row r="464">
      <c r="H464" s="8"/>
      <c r="M464" s="8"/>
      <c r="Q464" s="8"/>
      <c r="T464" s="8"/>
      <c r="X464" s="8"/>
      <c r="AA464" s="8"/>
      <c r="AE464" s="8"/>
      <c r="AH464" s="8"/>
      <c r="AL464" s="8"/>
      <c r="AP464" s="8"/>
      <c r="AS464" s="8"/>
      <c r="AV464" s="8"/>
      <c r="AY464" s="8"/>
    </row>
    <row r="465">
      <c r="H465" s="8"/>
      <c r="M465" s="8"/>
      <c r="Q465" s="8"/>
      <c r="T465" s="8"/>
      <c r="X465" s="8"/>
      <c r="AA465" s="8"/>
      <c r="AE465" s="8"/>
      <c r="AH465" s="8"/>
      <c r="AL465" s="8"/>
      <c r="AP465" s="8"/>
      <c r="AS465" s="8"/>
      <c r="AV465" s="8"/>
      <c r="AY465" s="8"/>
    </row>
    <row r="466">
      <c r="H466" s="8"/>
      <c r="M466" s="8"/>
      <c r="Q466" s="8"/>
      <c r="T466" s="8"/>
      <c r="X466" s="8"/>
      <c r="AA466" s="8"/>
      <c r="AE466" s="8"/>
      <c r="AH466" s="8"/>
      <c r="AL466" s="8"/>
      <c r="AP466" s="8"/>
      <c r="AS466" s="8"/>
      <c r="AV466" s="8"/>
      <c r="AY466" s="8"/>
    </row>
    <row r="467">
      <c r="H467" s="8"/>
      <c r="M467" s="8"/>
      <c r="Q467" s="8"/>
      <c r="T467" s="8"/>
      <c r="X467" s="8"/>
      <c r="AA467" s="8"/>
      <c r="AE467" s="8"/>
      <c r="AH467" s="8"/>
      <c r="AL467" s="8"/>
      <c r="AP467" s="8"/>
      <c r="AS467" s="8"/>
      <c r="AV467" s="8"/>
      <c r="AY467" s="8"/>
    </row>
    <row r="468">
      <c r="H468" s="8"/>
      <c r="M468" s="8"/>
      <c r="Q468" s="8"/>
      <c r="T468" s="8"/>
      <c r="X468" s="8"/>
      <c r="AA468" s="8"/>
      <c r="AE468" s="8"/>
      <c r="AH468" s="8"/>
      <c r="AL468" s="8"/>
      <c r="AP468" s="8"/>
      <c r="AS468" s="8"/>
      <c r="AV468" s="8"/>
      <c r="AY468" s="8"/>
    </row>
    <row r="469">
      <c r="H469" s="8"/>
      <c r="M469" s="8"/>
      <c r="Q469" s="8"/>
      <c r="T469" s="8"/>
      <c r="X469" s="8"/>
      <c r="AA469" s="8"/>
      <c r="AE469" s="8"/>
      <c r="AH469" s="8"/>
      <c r="AL469" s="8"/>
      <c r="AP469" s="8"/>
      <c r="AS469" s="8"/>
      <c r="AV469" s="8"/>
      <c r="AY469" s="8"/>
    </row>
    <row r="470">
      <c r="H470" s="8"/>
      <c r="M470" s="8"/>
      <c r="Q470" s="8"/>
      <c r="T470" s="8"/>
      <c r="X470" s="8"/>
      <c r="AA470" s="8"/>
      <c r="AE470" s="8"/>
      <c r="AH470" s="8"/>
      <c r="AL470" s="8"/>
      <c r="AP470" s="8"/>
      <c r="AS470" s="8"/>
      <c r="AV470" s="8"/>
      <c r="AY470" s="8"/>
    </row>
    <row r="471">
      <c r="H471" s="8"/>
      <c r="M471" s="8"/>
      <c r="Q471" s="8"/>
      <c r="T471" s="8"/>
      <c r="X471" s="8"/>
      <c r="AA471" s="8"/>
      <c r="AE471" s="8"/>
      <c r="AH471" s="8"/>
      <c r="AL471" s="8"/>
      <c r="AP471" s="8"/>
      <c r="AS471" s="8"/>
      <c r="AV471" s="8"/>
      <c r="AY471" s="8"/>
    </row>
    <row r="472">
      <c r="H472" s="8"/>
      <c r="M472" s="8"/>
      <c r="Q472" s="8"/>
      <c r="T472" s="8"/>
      <c r="X472" s="8"/>
      <c r="AA472" s="8"/>
      <c r="AE472" s="8"/>
      <c r="AH472" s="8"/>
      <c r="AL472" s="8"/>
      <c r="AP472" s="8"/>
      <c r="AS472" s="8"/>
      <c r="AV472" s="8"/>
      <c r="AY472" s="8"/>
    </row>
    <row r="473">
      <c r="H473" s="8"/>
      <c r="M473" s="8"/>
      <c r="Q473" s="8"/>
      <c r="T473" s="8"/>
      <c r="X473" s="8"/>
      <c r="AA473" s="8"/>
      <c r="AE473" s="8"/>
      <c r="AH473" s="8"/>
      <c r="AL473" s="8"/>
      <c r="AP473" s="8"/>
      <c r="AS473" s="8"/>
      <c r="AV473" s="8"/>
      <c r="AY473" s="8"/>
    </row>
    <row r="474">
      <c r="H474" s="8"/>
      <c r="M474" s="8"/>
      <c r="Q474" s="8"/>
      <c r="T474" s="8"/>
      <c r="X474" s="8"/>
      <c r="AA474" s="8"/>
      <c r="AE474" s="8"/>
      <c r="AH474" s="8"/>
      <c r="AL474" s="8"/>
      <c r="AP474" s="8"/>
      <c r="AS474" s="8"/>
      <c r="AV474" s="8"/>
      <c r="AY474" s="8"/>
    </row>
    <row r="475">
      <c r="H475" s="8"/>
      <c r="M475" s="8"/>
      <c r="Q475" s="8"/>
      <c r="T475" s="8"/>
      <c r="X475" s="8"/>
      <c r="AA475" s="8"/>
      <c r="AE475" s="8"/>
      <c r="AH475" s="8"/>
      <c r="AL475" s="8"/>
      <c r="AP475" s="8"/>
      <c r="AS475" s="8"/>
      <c r="AV475" s="8"/>
      <c r="AY475" s="8"/>
    </row>
    <row r="476">
      <c r="H476" s="8"/>
      <c r="M476" s="8"/>
      <c r="Q476" s="8"/>
      <c r="T476" s="8"/>
      <c r="X476" s="8"/>
      <c r="AA476" s="8"/>
      <c r="AE476" s="8"/>
      <c r="AH476" s="8"/>
      <c r="AL476" s="8"/>
      <c r="AP476" s="8"/>
      <c r="AS476" s="8"/>
      <c r="AV476" s="8"/>
      <c r="AY476" s="8"/>
    </row>
    <row r="477">
      <c r="H477" s="8"/>
      <c r="M477" s="8"/>
      <c r="Q477" s="8"/>
      <c r="T477" s="8"/>
      <c r="X477" s="8"/>
      <c r="AA477" s="8"/>
      <c r="AE477" s="8"/>
      <c r="AH477" s="8"/>
      <c r="AL477" s="8"/>
      <c r="AP477" s="8"/>
      <c r="AS477" s="8"/>
      <c r="AV477" s="8"/>
      <c r="AY477" s="8"/>
    </row>
    <row r="478">
      <c r="H478" s="8"/>
      <c r="M478" s="8"/>
      <c r="Q478" s="8"/>
      <c r="T478" s="8"/>
      <c r="X478" s="8"/>
      <c r="AA478" s="8"/>
      <c r="AE478" s="8"/>
      <c r="AH478" s="8"/>
      <c r="AL478" s="8"/>
      <c r="AP478" s="8"/>
      <c r="AS478" s="8"/>
      <c r="AV478" s="8"/>
      <c r="AY478" s="8"/>
    </row>
    <row r="479">
      <c r="H479" s="8"/>
      <c r="M479" s="8"/>
      <c r="Q479" s="8"/>
      <c r="T479" s="8"/>
      <c r="X479" s="8"/>
      <c r="AA479" s="8"/>
      <c r="AE479" s="8"/>
      <c r="AH479" s="8"/>
      <c r="AL479" s="8"/>
      <c r="AP479" s="8"/>
      <c r="AS479" s="8"/>
      <c r="AV479" s="8"/>
      <c r="AY479" s="8"/>
    </row>
    <row r="480">
      <c r="H480" s="8"/>
      <c r="M480" s="8"/>
      <c r="Q480" s="8"/>
      <c r="T480" s="8"/>
      <c r="X480" s="8"/>
      <c r="AA480" s="8"/>
      <c r="AE480" s="8"/>
      <c r="AH480" s="8"/>
      <c r="AL480" s="8"/>
      <c r="AP480" s="8"/>
      <c r="AS480" s="8"/>
      <c r="AV480" s="8"/>
      <c r="AY480" s="8"/>
    </row>
    <row r="481">
      <c r="H481" s="8"/>
      <c r="M481" s="8"/>
      <c r="Q481" s="8"/>
      <c r="T481" s="8"/>
      <c r="X481" s="8"/>
      <c r="AA481" s="8"/>
      <c r="AE481" s="8"/>
      <c r="AH481" s="8"/>
      <c r="AL481" s="8"/>
      <c r="AP481" s="8"/>
      <c r="AS481" s="8"/>
      <c r="AV481" s="8"/>
      <c r="AY481" s="8"/>
    </row>
    <row r="482">
      <c r="H482" s="8"/>
      <c r="M482" s="8"/>
      <c r="Q482" s="8"/>
      <c r="T482" s="8"/>
      <c r="X482" s="8"/>
      <c r="AA482" s="8"/>
      <c r="AE482" s="8"/>
      <c r="AH482" s="8"/>
      <c r="AL482" s="8"/>
      <c r="AP482" s="8"/>
      <c r="AS482" s="8"/>
      <c r="AV482" s="8"/>
      <c r="AY482" s="8"/>
    </row>
    <row r="483">
      <c r="H483" s="8"/>
      <c r="M483" s="8"/>
      <c r="Q483" s="8"/>
      <c r="T483" s="8"/>
      <c r="X483" s="8"/>
      <c r="AA483" s="8"/>
      <c r="AE483" s="8"/>
      <c r="AH483" s="8"/>
      <c r="AL483" s="8"/>
      <c r="AP483" s="8"/>
      <c r="AS483" s="8"/>
      <c r="AV483" s="8"/>
      <c r="AY483" s="8"/>
    </row>
    <row r="484">
      <c r="H484" s="8"/>
      <c r="M484" s="8"/>
      <c r="Q484" s="8"/>
      <c r="T484" s="8"/>
      <c r="X484" s="8"/>
      <c r="AA484" s="8"/>
      <c r="AE484" s="8"/>
      <c r="AH484" s="8"/>
      <c r="AL484" s="8"/>
      <c r="AP484" s="8"/>
      <c r="AS484" s="8"/>
      <c r="AV484" s="8"/>
      <c r="AY484" s="8"/>
    </row>
    <row r="485">
      <c r="H485" s="8"/>
      <c r="M485" s="8"/>
      <c r="Q485" s="8"/>
      <c r="T485" s="8"/>
      <c r="X485" s="8"/>
      <c r="AA485" s="8"/>
      <c r="AE485" s="8"/>
      <c r="AH485" s="8"/>
      <c r="AL485" s="8"/>
      <c r="AP485" s="8"/>
      <c r="AS485" s="8"/>
      <c r="AV485" s="8"/>
      <c r="AY485" s="8"/>
    </row>
    <row r="486">
      <c r="H486" s="8"/>
      <c r="M486" s="8"/>
      <c r="Q486" s="8"/>
      <c r="T486" s="8"/>
      <c r="X486" s="8"/>
      <c r="AA486" s="8"/>
      <c r="AE486" s="8"/>
      <c r="AH486" s="8"/>
      <c r="AL486" s="8"/>
      <c r="AP486" s="8"/>
      <c r="AS486" s="8"/>
      <c r="AV486" s="8"/>
      <c r="AY486" s="8"/>
    </row>
    <row r="487">
      <c r="H487" s="8"/>
      <c r="M487" s="8"/>
      <c r="Q487" s="8"/>
      <c r="T487" s="8"/>
      <c r="X487" s="8"/>
      <c r="AA487" s="8"/>
      <c r="AE487" s="8"/>
      <c r="AH487" s="8"/>
      <c r="AL487" s="8"/>
      <c r="AP487" s="8"/>
      <c r="AS487" s="8"/>
      <c r="AV487" s="8"/>
      <c r="AY487" s="8"/>
    </row>
    <row r="488">
      <c r="H488" s="8"/>
      <c r="M488" s="8"/>
      <c r="Q488" s="8"/>
      <c r="T488" s="8"/>
      <c r="X488" s="8"/>
      <c r="AA488" s="8"/>
      <c r="AE488" s="8"/>
      <c r="AH488" s="8"/>
      <c r="AL488" s="8"/>
      <c r="AP488" s="8"/>
      <c r="AS488" s="8"/>
      <c r="AV488" s="8"/>
      <c r="AY488" s="8"/>
    </row>
    <row r="489">
      <c r="H489" s="8"/>
      <c r="M489" s="8"/>
      <c r="Q489" s="8"/>
      <c r="T489" s="8"/>
      <c r="X489" s="8"/>
      <c r="AA489" s="8"/>
      <c r="AE489" s="8"/>
      <c r="AH489" s="8"/>
      <c r="AL489" s="8"/>
      <c r="AP489" s="8"/>
      <c r="AS489" s="8"/>
      <c r="AV489" s="8"/>
      <c r="AY489" s="8"/>
    </row>
    <row r="490">
      <c r="H490" s="8"/>
      <c r="M490" s="8"/>
      <c r="Q490" s="8"/>
      <c r="T490" s="8"/>
      <c r="X490" s="8"/>
      <c r="AA490" s="8"/>
      <c r="AE490" s="8"/>
      <c r="AH490" s="8"/>
      <c r="AL490" s="8"/>
      <c r="AP490" s="8"/>
      <c r="AS490" s="8"/>
      <c r="AV490" s="8"/>
      <c r="AY490" s="8"/>
    </row>
    <row r="491">
      <c r="H491" s="8"/>
      <c r="M491" s="8"/>
      <c r="Q491" s="8"/>
      <c r="T491" s="8"/>
      <c r="X491" s="8"/>
      <c r="AA491" s="8"/>
      <c r="AE491" s="8"/>
      <c r="AH491" s="8"/>
      <c r="AL491" s="8"/>
      <c r="AP491" s="8"/>
      <c r="AS491" s="8"/>
      <c r="AV491" s="8"/>
      <c r="AY491" s="8"/>
    </row>
    <row r="492">
      <c r="H492" s="8"/>
      <c r="M492" s="8"/>
      <c r="Q492" s="8"/>
      <c r="T492" s="8"/>
      <c r="X492" s="8"/>
      <c r="AA492" s="8"/>
      <c r="AE492" s="8"/>
      <c r="AH492" s="8"/>
      <c r="AL492" s="8"/>
      <c r="AP492" s="8"/>
      <c r="AS492" s="8"/>
      <c r="AV492" s="8"/>
      <c r="AY492" s="8"/>
    </row>
    <row r="493">
      <c r="H493" s="8"/>
      <c r="M493" s="8"/>
      <c r="Q493" s="8"/>
      <c r="T493" s="8"/>
      <c r="X493" s="8"/>
      <c r="AA493" s="8"/>
      <c r="AE493" s="8"/>
      <c r="AH493" s="8"/>
      <c r="AL493" s="8"/>
      <c r="AP493" s="8"/>
      <c r="AS493" s="8"/>
      <c r="AV493" s="8"/>
      <c r="AY493" s="8"/>
    </row>
    <row r="494">
      <c r="H494" s="8"/>
      <c r="M494" s="8"/>
      <c r="Q494" s="8"/>
      <c r="T494" s="8"/>
      <c r="X494" s="8"/>
      <c r="AA494" s="8"/>
      <c r="AE494" s="8"/>
      <c r="AH494" s="8"/>
      <c r="AL494" s="8"/>
      <c r="AP494" s="8"/>
      <c r="AS494" s="8"/>
      <c r="AV494" s="8"/>
      <c r="AY494" s="8"/>
    </row>
    <row r="495">
      <c r="H495" s="8"/>
      <c r="M495" s="8"/>
      <c r="Q495" s="8"/>
      <c r="T495" s="8"/>
      <c r="X495" s="8"/>
      <c r="AA495" s="8"/>
      <c r="AE495" s="8"/>
      <c r="AH495" s="8"/>
      <c r="AL495" s="8"/>
      <c r="AP495" s="8"/>
      <c r="AS495" s="8"/>
      <c r="AV495" s="8"/>
      <c r="AY495" s="8"/>
    </row>
    <row r="496">
      <c r="H496" s="8"/>
      <c r="M496" s="8"/>
      <c r="Q496" s="8"/>
      <c r="T496" s="8"/>
      <c r="X496" s="8"/>
      <c r="AA496" s="8"/>
      <c r="AE496" s="8"/>
      <c r="AH496" s="8"/>
      <c r="AL496" s="8"/>
      <c r="AP496" s="8"/>
      <c r="AS496" s="8"/>
      <c r="AV496" s="8"/>
      <c r="AY496" s="8"/>
    </row>
    <row r="497">
      <c r="H497" s="8"/>
      <c r="M497" s="8"/>
      <c r="Q497" s="8"/>
      <c r="T497" s="8"/>
      <c r="X497" s="8"/>
      <c r="AA497" s="8"/>
      <c r="AE497" s="8"/>
      <c r="AH497" s="8"/>
      <c r="AL497" s="8"/>
      <c r="AP497" s="8"/>
      <c r="AS497" s="8"/>
      <c r="AV497" s="8"/>
      <c r="AY497" s="8"/>
    </row>
    <row r="498">
      <c r="H498" s="8"/>
      <c r="M498" s="8"/>
      <c r="Q498" s="8"/>
      <c r="T498" s="8"/>
      <c r="X498" s="8"/>
      <c r="AA498" s="8"/>
      <c r="AE498" s="8"/>
      <c r="AH498" s="8"/>
      <c r="AL498" s="8"/>
      <c r="AP498" s="8"/>
      <c r="AS498" s="8"/>
      <c r="AV498" s="8"/>
      <c r="AY498" s="8"/>
    </row>
    <row r="499">
      <c r="H499" s="8"/>
      <c r="M499" s="8"/>
      <c r="Q499" s="8"/>
      <c r="T499" s="8"/>
      <c r="X499" s="8"/>
      <c r="AA499" s="8"/>
      <c r="AE499" s="8"/>
      <c r="AH499" s="8"/>
      <c r="AL499" s="8"/>
      <c r="AP499" s="8"/>
      <c r="AS499" s="8"/>
      <c r="AV499" s="8"/>
      <c r="AY499" s="8"/>
    </row>
    <row r="500">
      <c r="H500" s="8"/>
      <c r="M500" s="8"/>
      <c r="Q500" s="8"/>
      <c r="T500" s="8"/>
      <c r="X500" s="8"/>
      <c r="AA500" s="8"/>
      <c r="AE500" s="8"/>
      <c r="AH500" s="8"/>
      <c r="AL500" s="8"/>
      <c r="AP500" s="8"/>
      <c r="AS500" s="8"/>
      <c r="AV500" s="8"/>
      <c r="AY500" s="8"/>
    </row>
    <row r="501">
      <c r="H501" s="8"/>
      <c r="M501" s="8"/>
      <c r="Q501" s="8"/>
      <c r="T501" s="8"/>
      <c r="X501" s="8"/>
      <c r="AA501" s="8"/>
      <c r="AE501" s="8"/>
      <c r="AH501" s="8"/>
      <c r="AL501" s="8"/>
      <c r="AP501" s="8"/>
      <c r="AS501" s="8"/>
      <c r="AV501" s="8"/>
      <c r="AY501" s="8"/>
    </row>
    <row r="502">
      <c r="H502" s="8"/>
      <c r="M502" s="8"/>
      <c r="Q502" s="8"/>
      <c r="T502" s="8"/>
      <c r="X502" s="8"/>
      <c r="AA502" s="8"/>
      <c r="AE502" s="8"/>
      <c r="AH502" s="8"/>
      <c r="AL502" s="8"/>
      <c r="AP502" s="8"/>
      <c r="AS502" s="8"/>
      <c r="AV502" s="8"/>
      <c r="AY502" s="8"/>
    </row>
    <row r="503">
      <c r="H503" s="8"/>
      <c r="M503" s="8"/>
      <c r="Q503" s="8"/>
      <c r="T503" s="8"/>
      <c r="X503" s="8"/>
      <c r="AA503" s="8"/>
      <c r="AE503" s="8"/>
      <c r="AH503" s="8"/>
      <c r="AL503" s="8"/>
      <c r="AP503" s="8"/>
      <c r="AS503" s="8"/>
      <c r="AV503" s="8"/>
      <c r="AY503" s="8"/>
    </row>
    <row r="504">
      <c r="H504" s="8"/>
      <c r="M504" s="8"/>
      <c r="Q504" s="8"/>
      <c r="T504" s="8"/>
      <c r="X504" s="8"/>
      <c r="AA504" s="8"/>
      <c r="AE504" s="8"/>
      <c r="AH504" s="8"/>
      <c r="AL504" s="8"/>
      <c r="AP504" s="8"/>
      <c r="AS504" s="8"/>
      <c r="AV504" s="8"/>
      <c r="AY504" s="8"/>
    </row>
    <row r="505">
      <c r="H505" s="8"/>
      <c r="M505" s="8"/>
      <c r="Q505" s="8"/>
      <c r="T505" s="8"/>
      <c r="X505" s="8"/>
      <c r="AA505" s="8"/>
      <c r="AE505" s="8"/>
      <c r="AH505" s="8"/>
      <c r="AL505" s="8"/>
      <c r="AP505" s="8"/>
      <c r="AS505" s="8"/>
      <c r="AV505" s="8"/>
      <c r="AY505" s="8"/>
    </row>
    <row r="506">
      <c r="H506" s="8"/>
      <c r="M506" s="8"/>
      <c r="Q506" s="8"/>
      <c r="T506" s="8"/>
      <c r="X506" s="8"/>
      <c r="AA506" s="8"/>
      <c r="AE506" s="8"/>
      <c r="AH506" s="8"/>
      <c r="AL506" s="8"/>
      <c r="AP506" s="8"/>
      <c r="AS506" s="8"/>
      <c r="AV506" s="8"/>
      <c r="AY506" s="8"/>
    </row>
    <row r="507">
      <c r="H507" s="8"/>
      <c r="M507" s="8"/>
      <c r="Q507" s="8"/>
      <c r="T507" s="8"/>
      <c r="X507" s="8"/>
      <c r="AA507" s="8"/>
      <c r="AE507" s="8"/>
      <c r="AH507" s="8"/>
      <c r="AL507" s="8"/>
      <c r="AP507" s="8"/>
      <c r="AS507" s="8"/>
      <c r="AV507" s="8"/>
      <c r="AY507" s="8"/>
    </row>
    <row r="508">
      <c r="H508" s="8"/>
      <c r="M508" s="8"/>
      <c r="Q508" s="8"/>
      <c r="T508" s="8"/>
      <c r="X508" s="8"/>
      <c r="AA508" s="8"/>
      <c r="AE508" s="8"/>
      <c r="AH508" s="8"/>
      <c r="AL508" s="8"/>
      <c r="AP508" s="8"/>
      <c r="AS508" s="8"/>
      <c r="AV508" s="8"/>
      <c r="AY508" s="8"/>
    </row>
    <row r="509">
      <c r="H509" s="8"/>
      <c r="M509" s="8"/>
      <c r="Q509" s="8"/>
      <c r="T509" s="8"/>
      <c r="X509" s="8"/>
      <c r="AA509" s="8"/>
      <c r="AE509" s="8"/>
      <c r="AH509" s="8"/>
      <c r="AL509" s="8"/>
      <c r="AP509" s="8"/>
      <c r="AS509" s="8"/>
      <c r="AV509" s="8"/>
      <c r="AY509" s="8"/>
    </row>
    <row r="510">
      <c r="H510" s="8"/>
      <c r="M510" s="8"/>
      <c r="Q510" s="8"/>
      <c r="T510" s="8"/>
      <c r="X510" s="8"/>
      <c r="AA510" s="8"/>
      <c r="AE510" s="8"/>
      <c r="AH510" s="8"/>
      <c r="AL510" s="8"/>
      <c r="AP510" s="8"/>
      <c r="AS510" s="8"/>
      <c r="AV510" s="8"/>
      <c r="AY510" s="8"/>
    </row>
    <row r="511">
      <c r="H511" s="8"/>
      <c r="M511" s="8"/>
      <c r="Q511" s="8"/>
      <c r="T511" s="8"/>
      <c r="X511" s="8"/>
      <c r="AA511" s="8"/>
      <c r="AE511" s="8"/>
      <c r="AH511" s="8"/>
      <c r="AL511" s="8"/>
      <c r="AP511" s="8"/>
      <c r="AS511" s="8"/>
      <c r="AV511" s="8"/>
      <c r="AY511" s="8"/>
    </row>
    <row r="512">
      <c r="H512" s="8"/>
      <c r="M512" s="8"/>
      <c r="Q512" s="8"/>
      <c r="T512" s="8"/>
      <c r="X512" s="8"/>
      <c r="AA512" s="8"/>
      <c r="AE512" s="8"/>
      <c r="AH512" s="8"/>
      <c r="AL512" s="8"/>
      <c r="AP512" s="8"/>
      <c r="AS512" s="8"/>
      <c r="AV512" s="8"/>
      <c r="AY512" s="8"/>
    </row>
    <row r="513">
      <c r="H513" s="8"/>
      <c r="M513" s="8"/>
      <c r="Q513" s="8"/>
      <c r="T513" s="8"/>
      <c r="X513" s="8"/>
      <c r="AA513" s="8"/>
      <c r="AE513" s="8"/>
      <c r="AH513" s="8"/>
      <c r="AL513" s="8"/>
      <c r="AP513" s="8"/>
      <c r="AS513" s="8"/>
      <c r="AV513" s="8"/>
      <c r="AY513" s="8"/>
    </row>
    <row r="514">
      <c r="H514" s="8"/>
      <c r="M514" s="8"/>
      <c r="Q514" s="8"/>
      <c r="T514" s="8"/>
      <c r="X514" s="8"/>
      <c r="AA514" s="8"/>
      <c r="AE514" s="8"/>
      <c r="AH514" s="8"/>
      <c r="AL514" s="8"/>
      <c r="AP514" s="8"/>
      <c r="AS514" s="8"/>
      <c r="AV514" s="8"/>
      <c r="AY514" s="8"/>
    </row>
    <row r="515">
      <c r="H515" s="8"/>
      <c r="M515" s="8"/>
      <c r="Q515" s="8"/>
      <c r="T515" s="8"/>
      <c r="X515" s="8"/>
      <c r="AA515" s="8"/>
      <c r="AE515" s="8"/>
      <c r="AH515" s="8"/>
      <c r="AL515" s="8"/>
      <c r="AP515" s="8"/>
      <c r="AS515" s="8"/>
      <c r="AV515" s="8"/>
      <c r="AY515" s="8"/>
    </row>
    <row r="516">
      <c r="H516" s="8"/>
      <c r="M516" s="8"/>
      <c r="Q516" s="8"/>
      <c r="T516" s="8"/>
      <c r="X516" s="8"/>
      <c r="AA516" s="8"/>
      <c r="AE516" s="8"/>
      <c r="AH516" s="8"/>
      <c r="AL516" s="8"/>
      <c r="AP516" s="8"/>
      <c r="AS516" s="8"/>
      <c r="AV516" s="8"/>
      <c r="AY516" s="8"/>
    </row>
    <row r="517">
      <c r="H517" s="8"/>
      <c r="M517" s="8"/>
      <c r="Q517" s="8"/>
      <c r="T517" s="8"/>
      <c r="X517" s="8"/>
      <c r="AA517" s="8"/>
      <c r="AE517" s="8"/>
      <c r="AH517" s="8"/>
      <c r="AL517" s="8"/>
      <c r="AP517" s="8"/>
      <c r="AS517" s="8"/>
      <c r="AV517" s="8"/>
      <c r="AY517" s="8"/>
    </row>
    <row r="518">
      <c r="H518" s="8"/>
      <c r="M518" s="8"/>
      <c r="Q518" s="8"/>
      <c r="T518" s="8"/>
      <c r="X518" s="8"/>
      <c r="AA518" s="8"/>
      <c r="AE518" s="8"/>
      <c r="AH518" s="8"/>
      <c r="AL518" s="8"/>
      <c r="AP518" s="8"/>
      <c r="AS518" s="8"/>
      <c r="AV518" s="8"/>
      <c r="AY518" s="8"/>
    </row>
    <row r="519">
      <c r="H519" s="8"/>
      <c r="M519" s="8"/>
      <c r="Q519" s="8"/>
      <c r="T519" s="8"/>
      <c r="X519" s="8"/>
      <c r="AA519" s="8"/>
      <c r="AE519" s="8"/>
      <c r="AH519" s="8"/>
      <c r="AL519" s="8"/>
      <c r="AP519" s="8"/>
      <c r="AS519" s="8"/>
      <c r="AV519" s="8"/>
      <c r="AY519" s="8"/>
    </row>
    <row r="520">
      <c r="H520" s="8"/>
      <c r="M520" s="8"/>
      <c r="Q520" s="8"/>
      <c r="T520" s="8"/>
      <c r="X520" s="8"/>
      <c r="AA520" s="8"/>
      <c r="AE520" s="8"/>
      <c r="AH520" s="8"/>
      <c r="AL520" s="8"/>
      <c r="AP520" s="8"/>
      <c r="AS520" s="8"/>
      <c r="AV520" s="8"/>
      <c r="AY520" s="8"/>
    </row>
    <row r="521">
      <c r="H521" s="8"/>
      <c r="M521" s="8"/>
      <c r="Q521" s="8"/>
      <c r="T521" s="8"/>
      <c r="X521" s="8"/>
      <c r="AA521" s="8"/>
      <c r="AE521" s="8"/>
      <c r="AH521" s="8"/>
      <c r="AL521" s="8"/>
      <c r="AP521" s="8"/>
      <c r="AS521" s="8"/>
      <c r="AV521" s="8"/>
      <c r="AY521" s="8"/>
    </row>
    <row r="522">
      <c r="H522" s="8"/>
      <c r="M522" s="8"/>
      <c r="Q522" s="8"/>
      <c r="T522" s="8"/>
      <c r="X522" s="8"/>
      <c r="AA522" s="8"/>
      <c r="AE522" s="8"/>
      <c r="AH522" s="8"/>
      <c r="AL522" s="8"/>
      <c r="AP522" s="8"/>
      <c r="AS522" s="8"/>
      <c r="AV522" s="8"/>
      <c r="AY522" s="8"/>
    </row>
    <row r="523">
      <c r="H523" s="8"/>
      <c r="M523" s="8"/>
      <c r="Q523" s="8"/>
      <c r="T523" s="8"/>
      <c r="X523" s="8"/>
      <c r="AA523" s="8"/>
      <c r="AE523" s="8"/>
      <c r="AH523" s="8"/>
      <c r="AL523" s="8"/>
      <c r="AP523" s="8"/>
      <c r="AS523" s="8"/>
      <c r="AV523" s="8"/>
      <c r="AY523" s="8"/>
    </row>
    <row r="524">
      <c r="H524" s="8"/>
      <c r="M524" s="8"/>
      <c r="Q524" s="8"/>
      <c r="T524" s="8"/>
      <c r="X524" s="8"/>
      <c r="AA524" s="8"/>
      <c r="AE524" s="8"/>
      <c r="AH524" s="8"/>
      <c r="AL524" s="8"/>
      <c r="AP524" s="8"/>
      <c r="AS524" s="8"/>
      <c r="AV524" s="8"/>
      <c r="AY524" s="8"/>
    </row>
    <row r="525">
      <c r="H525" s="8"/>
      <c r="M525" s="8"/>
      <c r="Q525" s="8"/>
      <c r="T525" s="8"/>
      <c r="X525" s="8"/>
      <c r="AA525" s="8"/>
      <c r="AE525" s="8"/>
      <c r="AH525" s="8"/>
      <c r="AL525" s="8"/>
      <c r="AP525" s="8"/>
      <c r="AS525" s="8"/>
      <c r="AV525" s="8"/>
      <c r="AY525" s="8"/>
    </row>
    <row r="526">
      <c r="H526" s="8"/>
      <c r="M526" s="8"/>
      <c r="Q526" s="8"/>
      <c r="T526" s="8"/>
      <c r="X526" s="8"/>
      <c r="AA526" s="8"/>
      <c r="AE526" s="8"/>
      <c r="AH526" s="8"/>
      <c r="AL526" s="8"/>
      <c r="AP526" s="8"/>
      <c r="AS526" s="8"/>
      <c r="AV526" s="8"/>
      <c r="AY526" s="8"/>
    </row>
    <row r="527">
      <c r="H527" s="8"/>
      <c r="M527" s="8"/>
      <c r="Q527" s="8"/>
      <c r="T527" s="8"/>
      <c r="X527" s="8"/>
      <c r="AA527" s="8"/>
      <c r="AE527" s="8"/>
      <c r="AH527" s="8"/>
      <c r="AL527" s="8"/>
      <c r="AP527" s="8"/>
      <c r="AS527" s="8"/>
      <c r="AV527" s="8"/>
      <c r="AY527" s="8"/>
    </row>
    <row r="528">
      <c r="H528" s="8"/>
      <c r="M528" s="8"/>
      <c r="Q528" s="8"/>
      <c r="T528" s="8"/>
      <c r="X528" s="8"/>
      <c r="AA528" s="8"/>
      <c r="AE528" s="8"/>
      <c r="AH528" s="8"/>
      <c r="AL528" s="8"/>
      <c r="AP528" s="8"/>
      <c r="AS528" s="8"/>
      <c r="AV528" s="8"/>
      <c r="AY528" s="8"/>
    </row>
    <row r="529">
      <c r="H529" s="8"/>
      <c r="M529" s="8"/>
      <c r="Q529" s="8"/>
      <c r="T529" s="8"/>
      <c r="X529" s="8"/>
      <c r="AA529" s="8"/>
      <c r="AE529" s="8"/>
      <c r="AH529" s="8"/>
      <c r="AL529" s="8"/>
      <c r="AP529" s="8"/>
      <c r="AS529" s="8"/>
      <c r="AV529" s="8"/>
      <c r="AY529" s="8"/>
    </row>
    <row r="530">
      <c r="H530" s="8"/>
      <c r="M530" s="8"/>
      <c r="Q530" s="8"/>
      <c r="T530" s="8"/>
      <c r="X530" s="8"/>
      <c r="AA530" s="8"/>
      <c r="AE530" s="8"/>
      <c r="AH530" s="8"/>
      <c r="AL530" s="8"/>
      <c r="AP530" s="8"/>
      <c r="AS530" s="8"/>
      <c r="AV530" s="8"/>
      <c r="AY530" s="8"/>
    </row>
    <row r="531">
      <c r="H531" s="8"/>
      <c r="M531" s="8"/>
      <c r="Q531" s="8"/>
      <c r="T531" s="8"/>
      <c r="X531" s="8"/>
      <c r="AA531" s="8"/>
      <c r="AE531" s="8"/>
      <c r="AH531" s="8"/>
      <c r="AL531" s="8"/>
      <c r="AP531" s="8"/>
      <c r="AS531" s="8"/>
      <c r="AV531" s="8"/>
      <c r="AY531" s="8"/>
    </row>
    <row r="532">
      <c r="H532" s="8"/>
      <c r="M532" s="8"/>
      <c r="Q532" s="8"/>
      <c r="T532" s="8"/>
      <c r="X532" s="8"/>
      <c r="AA532" s="8"/>
      <c r="AE532" s="8"/>
      <c r="AH532" s="8"/>
      <c r="AL532" s="8"/>
      <c r="AP532" s="8"/>
      <c r="AS532" s="8"/>
      <c r="AV532" s="8"/>
      <c r="AY532" s="8"/>
    </row>
    <row r="533">
      <c r="H533" s="8"/>
      <c r="M533" s="8"/>
      <c r="Q533" s="8"/>
      <c r="T533" s="8"/>
      <c r="X533" s="8"/>
      <c r="AA533" s="8"/>
      <c r="AE533" s="8"/>
      <c r="AH533" s="8"/>
      <c r="AL533" s="8"/>
      <c r="AP533" s="8"/>
      <c r="AS533" s="8"/>
      <c r="AV533" s="8"/>
      <c r="AY533" s="8"/>
    </row>
    <row r="534">
      <c r="H534" s="8"/>
      <c r="M534" s="8"/>
      <c r="Q534" s="8"/>
      <c r="T534" s="8"/>
      <c r="X534" s="8"/>
      <c r="AA534" s="8"/>
      <c r="AE534" s="8"/>
      <c r="AH534" s="8"/>
      <c r="AL534" s="8"/>
      <c r="AP534" s="8"/>
      <c r="AS534" s="8"/>
      <c r="AV534" s="8"/>
      <c r="AY534" s="8"/>
    </row>
    <row r="535">
      <c r="H535" s="8"/>
      <c r="M535" s="8"/>
      <c r="Q535" s="8"/>
      <c r="T535" s="8"/>
      <c r="X535" s="8"/>
      <c r="AA535" s="8"/>
      <c r="AE535" s="8"/>
      <c r="AH535" s="8"/>
      <c r="AL535" s="8"/>
      <c r="AP535" s="8"/>
      <c r="AS535" s="8"/>
      <c r="AV535" s="8"/>
      <c r="AY535" s="8"/>
    </row>
    <row r="536">
      <c r="H536" s="8"/>
      <c r="M536" s="8"/>
      <c r="Q536" s="8"/>
      <c r="T536" s="8"/>
      <c r="X536" s="8"/>
      <c r="AA536" s="8"/>
      <c r="AE536" s="8"/>
      <c r="AH536" s="8"/>
      <c r="AL536" s="8"/>
      <c r="AP536" s="8"/>
      <c r="AS536" s="8"/>
      <c r="AV536" s="8"/>
      <c r="AY536" s="8"/>
    </row>
    <row r="537">
      <c r="H537" s="8"/>
      <c r="M537" s="8"/>
      <c r="Q537" s="8"/>
      <c r="T537" s="8"/>
      <c r="X537" s="8"/>
      <c r="AA537" s="8"/>
      <c r="AE537" s="8"/>
      <c r="AH537" s="8"/>
      <c r="AL537" s="8"/>
      <c r="AP537" s="8"/>
      <c r="AS537" s="8"/>
      <c r="AV537" s="8"/>
      <c r="AY537" s="8"/>
    </row>
    <row r="538">
      <c r="H538" s="8"/>
      <c r="M538" s="8"/>
      <c r="Q538" s="8"/>
      <c r="T538" s="8"/>
      <c r="X538" s="8"/>
      <c r="AA538" s="8"/>
      <c r="AE538" s="8"/>
      <c r="AH538" s="8"/>
      <c r="AL538" s="8"/>
      <c r="AP538" s="8"/>
      <c r="AS538" s="8"/>
      <c r="AV538" s="8"/>
      <c r="AY538" s="8"/>
    </row>
    <row r="539">
      <c r="H539" s="8"/>
      <c r="M539" s="8"/>
      <c r="Q539" s="8"/>
      <c r="T539" s="8"/>
      <c r="X539" s="8"/>
      <c r="AA539" s="8"/>
      <c r="AE539" s="8"/>
      <c r="AH539" s="8"/>
      <c r="AL539" s="8"/>
      <c r="AP539" s="8"/>
      <c r="AS539" s="8"/>
      <c r="AV539" s="8"/>
      <c r="AY539" s="8"/>
    </row>
    <row r="540">
      <c r="H540" s="8"/>
      <c r="M540" s="8"/>
      <c r="Q540" s="8"/>
      <c r="T540" s="8"/>
      <c r="X540" s="8"/>
      <c r="AA540" s="8"/>
      <c r="AE540" s="8"/>
      <c r="AH540" s="8"/>
      <c r="AL540" s="8"/>
      <c r="AP540" s="8"/>
      <c r="AS540" s="8"/>
      <c r="AV540" s="8"/>
      <c r="AY540" s="8"/>
    </row>
    <row r="541">
      <c r="H541" s="8"/>
      <c r="M541" s="8"/>
      <c r="Q541" s="8"/>
      <c r="T541" s="8"/>
      <c r="X541" s="8"/>
      <c r="AA541" s="8"/>
      <c r="AE541" s="8"/>
      <c r="AH541" s="8"/>
      <c r="AL541" s="8"/>
      <c r="AP541" s="8"/>
      <c r="AS541" s="8"/>
      <c r="AV541" s="8"/>
      <c r="AY541" s="8"/>
    </row>
    <row r="542">
      <c r="H542" s="8"/>
      <c r="M542" s="8"/>
      <c r="Q542" s="8"/>
      <c r="T542" s="8"/>
      <c r="X542" s="8"/>
      <c r="AA542" s="8"/>
      <c r="AE542" s="8"/>
      <c r="AH542" s="8"/>
      <c r="AL542" s="8"/>
      <c r="AP542" s="8"/>
      <c r="AS542" s="8"/>
      <c r="AV542" s="8"/>
      <c r="AY542" s="8"/>
    </row>
    <row r="543">
      <c r="H543" s="8"/>
      <c r="M543" s="8"/>
      <c r="Q543" s="8"/>
      <c r="T543" s="8"/>
      <c r="X543" s="8"/>
      <c r="AA543" s="8"/>
      <c r="AE543" s="8"/>
      <c r="AH543" s="8"/>
      <c r="AL543" s="8"/>
      <c r="AP543" s="8"/>
      <c r="AS543" s="8"/>
      <c r="AV543" s="8"/>
      <c r="AY543" s="8"/>
    </row>
    <row r="544">
      <c r="H544" s="8"/>
      <c r="M544" s="8"/>
      <c r="Q544" s="8"/>
      <c r="T544" s="8"/>
      <c r="X544" s="8"/>
      <c r="AA544" s="8"/>
      <c r="AE544" s="8"/>
      <c r="AH544" s="8"/>
      <c r="AL544" s="8"/>
      <c r="AP544" s="8"/>
      <c r="AS544" s="8"/>
      <c r="AV544" s="8"/>
      <c r="AY544" s="8"/>
    </row>
    <row r="545">
      <c r="H545" s="8"/>
      <c r="M545" s="8"/>
      <c r="Q545" s="8"/>
      <c r="T545" s="8"/>
      <c r="X545" s="8"/>
      <c r="AA545" s="8"/>
      <c r="AE545" s="8"/>
      <c r="AH545" s="8"/>
      <c r="AL545" s="8"/>
      <c r="AP545" s="8"/>
      <c r="AS545" s="8"/>
      <c r="AV545" s="8"/>
      <c r="AY545" s="8"/>
    </row>
    <row r="546">
      <c r="H546" s="8"/>
      <c r="M546" s="8"/>
      <c r="Q546" s="8"/>
      <c r="T546" s="8"/>
      <c r="X546" s="8"/>
      <c r="AA546" s="8"/>
      <c r="AE546" s="8"/>
      <c r="AH546" s="8"/>
      <c r="AL546" s="8"/>
      <c r="AP546" s="8"/>
      <c r="AS546" s="8"/>
      <c r="AV546" s="8"/>
      <c r="AY546" s="8"/>
    </row>
    <row r="547">
      <c r="H547" s="8"/>
      <c r="M547" s="8"/>
      <c r="Q547" s="8"/>
      <c r="T547" s="8"/>
      <c r="X547" s="8"/>
      <c r="AA547" s="8"/>
      <c r="AE547" s="8"/>
      <c r="AH547" s="8"/>
      <c r="AL547" s="8"/>
      <c r="AP547" s="8"/>
      <c r="AS547" s="8"/>
      <c r="AV547" s="8"/>
      <c r="AY547" s="8"/>
    </row>
    <row r="548">
      <c r="H548" s="8"/>
      <c r="M548" s="8"/>
      <c r="Q548" s="8"/>
      <c r="T548" s="8"/>
      <c r="X548" s="8"/>
      <c r="AA548" s="8"/>
      <c r="AE548" s="8"/>
      <c r="AH548" s="8"/>
      <c r="AL548" s="8"/>
      <c r="AP548" s="8"/>
      <c r="AS548" s="8"/>
      <c r="AV548" s="8"/>
      <c r="AY548" s="8"/>
    </row>
    <row r="549">
      <c r="H549" s="8"/>
      <c r="M549" s="8"/>
      <c r="Q549" s="8"/>
      <c r="T549" s="8"/>
      <c r="X549" s="8"/>
      <c r="AA549" s="8"/>
      <c r="AE549" s="8"/>
      <c r="AH549" s="8"/>
      <c r="AL549" s="8"/>
      <c r="AP549" s="8"/>
      <c r="AS549" s="8"/>
      <c r="AV549" s="8"/>
      <c r="AY549" s="8"/>
    </row>
    <row r="550">
      <c r="H550" s="8"/>
      <c r="M550" s="8"/>
      <c r="Q550" s="8"/>
      <c r="T550" s="8"/>
      <c r="X550" s="8"/>
      <c r="AA550" s="8"/>
      <c r="AE550" s="8"/>
      <c r="AH550" s="8"/>
      <c r="AL550" s="8"/>
      <c r="AP550" s="8"/>
      <c r="AS550" s="8"/>
      <c r="AV550" s="8"/>
      <c r="AY550" s="8"/>
    </row>
    <row r="551">
      <c r="H551" s="8"/>
      <c r="M551" s="8"/>
      <c r="Q551" s="8"/>
      <c r="T551" s="8"/>
      <c r="X551" s="8"/>
      <c r="AA551" s="8"/>
      <c r="AE551" s="8"/>
      <c r="AH551" s="8"/>
      <c r="AL551" s="8"/>
      <c r="AP551" s="8"/>
      <c r="AS551" s="8"/>
      <c r="AV551" s="8"/>
      <c r="AY551" s="8"/>
    </row>
    <row r="552">
      <c r="H552" s="8"/>
      <c r="M552" s="8"/>
      <c r="Q552" s="8"/>
      <c r="T552" s="8"/>
      <c r="X552" s="8"/>
      <c r="AA552" s="8"/>
      <c r="AE552" s="8"/>
      <c r="AH552" s="8"/>
      <c r="AL552" s="8"/>
      <c r="AP552" s="8"/>
      <c r="AS552" s="8"/>
      <c r="AV552" s="8"/>
      <c r="AY552" s="8"/>
    </row>
    <row r="553">
      <c r="H553" s="8"/>
      <c r="M553" s="8"/>
      <c r="Q553" s="8"/>
      <c r="T553" s="8"/>
      <c r="X553" s="8"/>
      <c r="AA553" s="8"/>
      <c r="AE553" s="8"/>
      <c r="AH553" s="8"/>
      <c r="AL553" s="8"/>
      <c r="AP553" s="8"/>
      <c r="AS553" s="8"/>
      <c r="AV553" s="8"/>
      <c r="AY553" s="8"/>
    </row>
    <row r="554">
      <c r="H554" s="8"/>
      <c r="M554" s="8"/>
      <c r="Q554" s="8"/>
      <c r="T554" s="8"/>
      <c r="X554" s="8"/>
      <c r="AA554" s="8"/>
      <c r="AE554" s="8"/>
      <c r="AH554" s="8"/>
      <c r="AL554" s="8"/>
      <c r="AP554" s="8"/>
      <c r="AS554" s="8"/>
      <c r="AV554" s="8"/>
      <c r="AY554" s="8"/>
    </row>
    <row r="555">
      <c r="H555" s="8"/>
      <c r="M555" s="8"/>
      <c r="Q555" s="8"/>
      <c r="T555" s="8"/>
      <c r="X555" s="8"/>
      <c r="AA555" s="8"/>
      <c r="AE555" s="8"/>
      <c r="AH555" s="8"/>
      <c r="AL555" s="8"/>
      <c r="AP555" s="8"/>
      <c r="AS555" s="8"/>
      <c r="AV555" s="8"/>
      <c r="AY555" s="8"/>
    </row>
    <row r="556">
      <c r="H556" s="8"/>
      <c r="M556" s="8"/>
      <c r="Q556" s="8"/>
      <c r="T556" s="8"/>
      <c r="X556" s="8"/>
      <c r="AA556" s="8"/>
      <c r="AE556" s="8"/>
      <c r="AH556" s="8"/>
      <c r="AL556" s="8"/>
      <c r="AP556" s="8"/>
      <c r="AS556" s="8"/>
      <c r="AV556" s="8"/>
      <c r="AY556" s="8"/>
    </row>
    <row r="557">
      <c r="H557" s="8"/>
      <c r="M557" s="8"/>
      <c r="Q557" s="8"/>
      <c r="T557" s="8"/>
      <c r="X557" s="8"/>
      <c r="AA557" s="8"/>
      <c r="AE557" s="8"/>
      <c r="AH557" s="8"/>
      <c r="AL557" s="8"/>
      <c r="AP557" s="8"/>
      <c r="AS557" s="8"/>
      <c r="AV557" s="8"/>
      <c r="AY557" s="8"/>
    </row>
    <row r="558">
      <c r="H558" s="8"/>
      <c r="M558" s="8"/>
      <c r="Q558" s="8"/>
      <c r="T558" s="8"/>
      <c r="X558" s="8"/>
      <c r="AA558" s="8"/>
      <c r="AE558" s="8"/>
      <c r="AH558" s="8"/>
      <c r="AL558" s="8"/>
      <c r="AP558" s="8"/>
      <c r="AS558" s="8"/>
      <c r="AV558" s="8"/>
      <c r="AY558" s="8"/>
    </row>
    <row r="559">
      <c r="H559" s="8"/>
      <c r="M559" s="8"/>
      <c r="Q559" s="8"/>
      <c r="T559" s="8"/>
      <c r="X559" s="8"/>
      <c r="AA559" s="8"/>
      <c r="AE559" s="8"/>
      <c r="AH559" s="8"/>
      <c r="AL559" s="8"/>
      <c r="AP559" s="8"/>
      <c r="AS559" s="8"/>
      <c r="AV559" s="8"/>
      <c r="AY559" s="8"/>
    </row>
    <row r="560">
      <c r="H560" s="8"/>
      <c r="M560" s="8"/>
      <c r="Q560" s="8"/>
      <c r="T560" s="8"/>
      <c r="X560" s="8"/>
      <c r="AA560" s="8"/>
      <c r="AE560" s="8"/>
      <c r="AH560" s="8"/>
      <c r="AL560" s="8"/>
      <c r="AP560" s="8"/>
      <c r="AS560" s="8"/>
      <c r="AV560" s="8"/>
      <c r="AY560" s="8"/>
    </row>
    <row r="561">
      <c r="H561" s="8"/>
      <c r="M561" s="8"/>
      <c r="Q561" s="8"/>
      <c r="T561" s="8"/>
      <c r="X561" s="8"/>
      <c r="AA561" s="8"/>
      <c r="AE561" s="8"/>
      <c r="AH561" s="8"/>
      <c r="AL561" s="8"/>
      <c r="AP561" s="8"/>
      <c r="AS561" s="8"/>
      <c r="AV561" s="8"/>
      <c r="AY561" s="8"/>
    </row>
    <row r="562">
      <c r="H562" s="8"/>
      <c r="M562" s="8"/>
      <c r="Q562" s="8"/>
      <c r="T562" s="8"/>
      <c r="X562" s="8"/>
      <c r="AA562" s="8"/>
      <c r="AE562" s="8"/>
      <c r="AH562" s="8"/>
      <c r="AL562" s="8"/>
      <c r="AP562" s="8"/>
      <c r="AS562" s="8"/>
      <c r="AV562" s="8"/>
      <c r="AY562" s="8"/>
    </row>
    <row r="563">
      <c r="H563" s="8"/>
      <c r="M563" s="8"/>
      <c r="Q563" s="8"/>
      <c r="T563" s="8"/>
      <c r="X563" s="8"/>
      <c r="AA563" s="8"/>
      <c r="AE563" s="8"/>
      <c r="AH563" s="8"/>
      <c r="AL563" s="8"/>
      <c r="AP563" s="8"/>
      <c r="AS563" s="8"/>
      <c r="AV563" s="8"/>
      <c r="AY563" s="8"/>
    </row>
    <row r="564">
      <c r="H564" s="8"/>
      <c r="M564" s="8"/>
      <c r="Q564" s="8"/>
      <c r="T564" s="8"/>
      <c r="X564" s="8"/>
      <c r="AA564" s="8"/>
      <c r="AE564" s="8"/>
      <c r="AH564" s="8"/>
      <c r="AL564" s="8"/>
      <c r="AP564" s="8"/>
      <c r="AS564" s="8"/>
      <c r="AV564" s="8"/>
      <c r="AY564" s="8"/>
    </row>
    <row r="565">
      <c r="H565" s="8"/>
      <c r="M565" s="8"/>
      <c r="Q565" s="8"/>
      <c r="T565" s="8"/>
      <c r="X565" s="8"/>
      <c r="AA565" s="8"/>
      <c r="AE565" s="8"/>
      <c r="AH565" s="8"/>
      <c r="AL565" s="8"/>
      <c r="AP565" s="8"/>
      <c r="AS565" s="8"/>
      <c r="AV565" s="8"/>
      <c r="AY565" s="8"/>
    </row>
    <row r="566">
      <c r="H566" s="8"/>
      <c r="M566" s="8"/>
      <c r="Q566" s="8"/>
      <c r="T566" s="8"/>
      <c r="X566" s="8"/>
      <c r="AA566" s="8"/>
      <c r="AE566" s="8"/>
      <c r="AH566" s="8"/>
      <c r="AL566" s="8"/>
      <c r="AP566" s="8"/>
      <c r="AS566" s="8"/>
      <c r="AV566" s="8"/>
      <c r="AY566" s="8"/>
    </row>
    <row r="567">
      <c r="H567" s="8"/>
      <c r="M567" s="8"/>
      <c r="Q567" s="8"/>
      <c r="T567" s="8"/>
      <c r="X567" s="8"/>
      <c r="AA567" s="8"/>
      <c r="AE567" s="8"/>
      <c r="AH567" s="8"/>
      <c r="AL567" s="8"/>
      <c r="AP567" s="8"/>
      <c r="AS567" s="8"/>
      <c r="AV567" s="8"/>
      <c r="AY567" s="8"/>
    </row>
    <row r="568">
      <c r="H568" s="8"/>
      <c r="M568" s="8"/>
      <c r="Q568" s="8"/>
      <c r="T568" s="8"/>
      <c r="X568" s="8"/>
      <c r="AA568" s="8"/>
      <c r="AE568" s="8"/>
      <c r="AH568" s="8"/>
      <c r="AL568" s="8"/>
      <c r="AP568" s="8"/>
      <c r="AS568" s="8"/>
      <c r="AV568" s="8"/>
      <c r="AY568" s="8"/>
    </row>
    <row r="569">
      <c r="H569" s="8"/>
      <c r="M569" s="8"/>
      <c r="Q569" s="8"/>
      <c r="T569" s="8"/>
      <c r="X569" s="8"/>
      <c r="AA569" s="8"/>
      <c r="AE569" s="8"/>
      <c r="AH569" s="8"/>
      <c r="AL569" s="8"/>
      <c r="AP569" s="8"/>
      <c r="AS569" s="8"/>
      <c r="AV569" s="8"/>
      <c r="AY569" s="8"/>
    </row>
    <row r="570">
      <c r="H570" s="8"/>
      <c r="M570" s="8"/>
      <c r="Q570" s="8"/>
      <c r="T570" s="8"/>
      <c r="X570" s="8"/>
      <c r="AA570" s="8"/>
      <c r="AE570" s="8"/>
      <c r="AH570" s="8"/>
      <c r="AL570" s="8"/>
      <c r="AP570" s="8"/>
      <c r="AS570" s="8"/>
      <c r="AV570" s="8"/>
      <c r="AY570" s="8"/>
    </row>
    <row r="571">
      <c r="H571" s="8"/>
      <c r="M571" s="8"/>
      <c r="Q571" s="8"/>
      <c r="T571" s="8"/>
      <c r="X571" s="8"/>
      <c r="AA571" s="8"/>
      <c r="AE571" s="8"/>
      <c r="AH571" s="8"/>
      <c r="AL571" s="8"/>
      <c r="AP571" s="8"/>
      <c r="AS571" s="8"/>
      <c r="AV571" s="8"/>
      <c r="AY571" s="8"/>
    </row>
    <row r="572">
      <c r="H572" s="8"/>
      <c r="M572" s="8"/>
      <c r="Q572" s="8"/>
      <c r="T572" s="8"/>
      <c r="X572" s="8"/>
      <c r="AA572" s="8"/>
      <c r="AE572" s="8"/>
      <c r="AH572" s="8"/>
      <c r="AL572" s="8"/>
      <c r="AP572" s="8"/>
      <c r="AS572" s="8"/>
      <c r="AV572" s="8"/>
      <c r="AY572" s="8"/>
    </row>
    <row r="573">
      <c r="H573" s="8"/>
      <c r="M573" s="8"/>
      <c r="Q573" s="8"/>
      <c r="T573" s="8"/>
      <c r="X573" s="8"/>
      <c r="AA573" s="8"/>
      <c r="AE573" s="8"/>
      <c r="AH573" s="8"/>
      <c r="AL573" s="8"/>
      <c r="AP573" s="8"/>
      <c r="AS573" s="8"/>
      <c r="AV573" s="8"/>
      <c r="AY573" s="8"/>
    </row>
    <row r="574">
      <c r="H574" s="8"/>
      <c r="M574" s="8"/>
      <c r="Q574" s="8"/>
      <c r="T574" s="8"/>
      <c r="X574" s="8"/>
      <c r="AA574" s="8"/>
      <c r="AE574" s="8"/>
      <c r="AH574" s="8"/>
      <c r="AL574" s="8"/>
      <c r="AP574" s="8"/>
      <c r="AS574" s="8"/>
      <c r="AV574" s="8"/>
      <c r="AY574" s="8"/>
    </row>
    <row r="575">
      <c r="H575" s="8"/>
      <c r="M575" s="8"/>
      <c r="Q575" s="8"/>
      <c r="T575" s="8"/>
      <c r="X575" s="8"/>
      <c r="AA575" s="8"/>
      <c r="AE575" s="8"/>
      <c r="AH575" s="8"/>
      <c r="AL575" s="8"/>
      <c r="AP575" s="8"/>
      <c r="AS575" s="8"/>
      <c r="AV575" s="8"/>
      <c r="AY575" s="8"/>
    </row>
    <row r="576">
      <c r="H576" s="8"/>
      <c r="M576" s="8"/>
      <c r="Q576" s="8"/>
      <c r="T576" s="8"/>
      <c r="X576" s="8"/>
      <c r="AA576" s="8"/>
      <c r="AE576" s="8"/>
      <c r="AH576" s="8"/>
      <c r="AL576" s="8"/>
      <c r="AP576" s="8"/>
      <c r="AS576" s="8"/>
      <c r="AV576" s="8"/>
      <c r="AY576" s="8"/>
    </row>
    <row r="577">
      <c r="H577" s="8"/>
      <c r="M577" s="8"/>
      <c r="Q577" s="8"/>
      <c r="T577" s="8"/>
      <c r="X577" s="8"/>
      <c r="AA577" s="8"/>
      <c r="AE577" s="8"/>
      <c r="AH577" s="8"/>
      <c r="AL577" s="8"/>
      <c r="AP577" s="8"/>
      <c r="AS577" s="8"/>
      <c r="AV577" s="8"/>
      <c r="AY577" s="8"/>
    </row>
    <row r="578">
      <c r="H578" s="8"/>
      <c r="M578" s="8"/>
      <c r="Q578" s="8"/>
      <c r="T578" s="8"/>
      <c r="X578" s="8"/>
      <c r="AA578" s="8"/>
      <c r="AE578" s="8"/>
      <c r="AH578" s="8"/>
      <c r="AL578" s="8"/>
      <c r="AP578" s="8"/>
      <c r="AS578" s="8"/>
      <c r="AV578" s="8"/>
      <c r="AY578" s="8"/>
    </row>
    <row r="579">
      <c r="H579" s="8"/>
      <c r="M579" s="8"/>
      <c r="Q579" s="8"/>
      <c r="T579" s="8"/>
      <c r="X579" s="8"/>
      <c r="AA579" s="8"/>
      <c r="AE579" s="8"/>
      <c r="AH579" s="8"/>
      <c r="AL579" s="8"/>
      <c r="AP579" s="8"/>
      <c r="AS579" s="8"/>
      <c r="AV579" s="8"/>
      <c r="AY579" s="8"/>
    </row>
    <row r="580">
      <c r="H580" s="8"/>
      <c r="M580" s="8"/>
      <c r="Q580" s="8"/>
      <c r="T580" s="8"/>
      <c r="X580" s="8"/>
      <c r="AA580" s="8"/>
      <c r="AE580" s="8"/>
      <c r="AH580" s="8"/>
      <c r="AL580" s="8"/>
      <c r="AP580" s="8"/>
      <c r="AS580" s="8"/>
      <c r="AV580" s="8"/>
      <c r="AY580" s="8"/>
    </row>
    <row r="581">
      <c r="H581" s="8"/>
      <c r="M581" s="8"/>
      <c r="Q581" s="8"/>
      <c r="T581" s="8"/>
      <c r="X581" s="8"/>
      <c r="AA581" s="8"/>
      <c r="AE581" s="8"/>
      <c r="AH581" s="8"/>
      <c r="AL581" s="8"/>
      <c r="AP581" s="8"/>
      <c r="AS581" s="8"/>
      <c r="AV581" s="8"/>
      <c r="AY581" s="8"/>
    </row>
    <row r="582">
      <c r="H582" s="8"/>
      <c r="M582" s="8"/>
      <c r="Q582" s="8"/>
      <c r="T582" s="8"/>
      <c r="X582" s="8"/>
      <c r="AA582" s="8"/>
      <c r="AE582" s="8"/>
      <c r="AH582" s="8"/>
      <c r="AL582" s="8"/>
      <c r="AP582" s="8"/>
      <c r="AS582" s="8"/>
      <c r="AV582" s="8"/>
      <c r="AY582" s="8"/>
    </row>
    <row r="583">
      <c r="H583" s="8"/>
      <c r="M583" s="8"/>
      <c r="Q583" s="8"/>
      <c r="T583" s="8"/>
      <c r="X583" s="8"/>
      <c r="AA583" s="8"/>
      <c r="AE583" s="8"/>
      <c r="AH583" s="8"/>
      <c r="AL583" s="8"/>
      <c r="AP583" s="8"/>
      <c r="AS583" s="8"/>
      <c r="AV583" s="8"/>
      <c r="AY583" s="8"/>
    </row>
    <row r="584">
      <c r="H584" s="8"/>
      <c r="M584" s="8"/>
      <c r="Q584" s="8"/>
      <c r="T584" s="8"/>
      <c r="X584" s="8"/>
      <c r="AA584" s="8"/>
      <c r="AE584" s="8"/>
      <c r="AH584" s="8"/>
      <c r="AL584" s="8"/>
      <c r="AP584" s="8"/>
      <c r="AS584" s="8"/>
      <c r="AV584" s="8"/>
      <c r="AY584" s="8"/>
    </row>
    <row r="585">
      <c r="H585" s="8"/>
      <c r="M585" s="8"/>
      <c r="Q585" s="8"/>
      <c r="T585" s="8"/>
      <c r="X585" s="8"/>
      <c r="AA585" s="8"/>
      <c r="AE585" s="8"/>
      <c r="AH585" s="8"/>
      <c r="AL585" s="8"/>
      <c r="AP585" s="8"/>
      <c r="AS585" s="8"/>
      <c r="AV585" s="8"/>
      <c r="AY585" s="8"/>
    </row>
    <row r="586">
      <c r="H586" s="8"/>
      <c r="M586" s="8"/>
      <c r="Q586" s="8"/>
      <c r="T586" s="8"/>
      <c r="X586" s="8"/>
      <c r="AA586" s="8"/>
      <c r="AE586" s="8"/>
      <c r="AH586" s="8"/>
      <c r="AL586" s="8"/>
      <c r="AP586" s="8"/>
      <c r="AS586" s="8"/>
      <c r="AV586" s="8"/>
      <c r="AY586" s="8"/>
    </row>
    <row r="587">
      <c r="H587" s="8"/>
      <c r="M587" s="8"/>
      <c r="Q587" s="8"/>
      <c r="T587" s="8"/>
      <c r="X587" s="8"/>
      <c r="AA587" s="8"/>
      <c r="AE587" s="8"/>
      <c r="AH587" s="8"/>
      <c r="AL587" s="8"/>
      <c r="AP587" s="8"/>
      <c r="AS587" s="8"/>
      <c r="AV587" s="8"/>
      <c r="AY587" s="8"/>
    </row>
    <row r="588">
      <c r="H588" s="8"/>
      <c r="M588" s="8"/>
      <c r="Q588" s="8"/>
      <c r="T588" s="8"/>
      <c r="X588" s="8"/>
      <c r="AA588" s="8"/>
      <c r="AE588" s="8"/>
      <c r="AH588" s="8"/>
      <c r="AL588" s="8"/>
      <c r="AP588" s="8"/>
      <c r="AS588" s="8"/>
      <c r="AV588" s="8"/>
      <c r="AY588" s="8"/>
    </row>
    <row r="589">
      <c r="H589" s="8"/>
      <c r="M589" s="8"/>
      <c r="Q589" s="8"/>
      <c r="T589" s="8"/>
      <c r="X589" s="8"/>
      <c r="AA589" s="8"/>
      <c r="AE589" s="8"/>
      <c r="AH589" s="8"/>
      <c r="AL589" s="8"/>
      <c r="AP589" s="8"/>
      <c r="AS589" s="8"/>
      <c r="AV589" s="8"/>
      <c r="AY589" s="8"/>
    </row>
    <row r="590">
      <c r="H590" s="8"/>
      <c r="M590" s="8"/>
      <c r="Q590" s="8"/>
      <c r="T590" s="8"/>
      <c r="X590" s="8"/>
      <c r="AA590" s="8"/>
      <c r="AE590" s="8"/>
      <c r="AH590" s="8"/>
      <c r="AL590" s="8"/>
      <c r="AP590" s="8"/>
      <c r="AS590" s="8"/>
      <c r="AV590" s="8"/>
      <c r="AY590" s="8"/>
    </row>
    <row r="591">
      <c r="H591" s="8"/>
      <c r="M591" s="8"/>
      <c r="Q591" s="8"/>
      <c r="T591" s="8"/>
      <c r="X591" s="8"/>
      <c r="AA591" s="8"/>
      <c r="AE591" s="8"/>
      <c r="AH591" s="8"/>
      <c r="AL591" s="8"/>
      <c r="AP591" s="8"/>
      <c r="AS591" s="8"/>
      <c r="AV591" s="8"/>
      <c r="AY591" s="8"/>
    </row>
    <row r="592">
      <c r="H592" s="8"/>
      <c r="M592" s="8"/>
      <c r="Q592" s="8"/>
      <c r="T592" s="8"/>
      <c r="X592" s="8"/>
      <c r="AA592" s="8"/>
      <c r="AE592" s="8"/>
      <c r="AH592" s="8"/>
      <c r="AL592" s="8"/>
      <c r="AP592" s="8"/>
      <c r="AS592" s="8"/>
      <c r="AV592" s="8"/>
      <c r="AY592" s="8"/>
    </row>
    <row r="593">
      <c r="H593" s="8"/>
      <c r="M593" s="8"/>
      <c r="Q593" s="8"/>
      <c r="T593" s="8"/>
      <c r="X593" s="8"/>
      <c r="AA593" s="8"/>
      <c r="AE593" s="8"/>
      <c r="AH593" s="8"/>
      <c r="AL593" s="8"/>
      <c r="AP593" s="8"/>
      <c r="AS593" s="8"/>
      <c r="AV593" s="8"/>
      <c r="AY593" s="8"/>
    </row>
    <row r="594">
      <c r="H594" s="8"/>
      <c r="M594" s="8"/>
      <c r="Q594" s="8"/>
      <c r="T594" s="8"/>
      <c r="X594" s="8"/>
      <c r="AA594" s="8"/>
      <c r="AE594" s="8"/>
      <c r="AH594" s="8"/>
      <c r="AL594" s="8"/>
      <c r="AP594" s="8"/>
      <c r="AS594" s="8"/>
      <c r="AV594" s="8"/>
      <c r="AY594" s="8"/>
    </row>
    <row r="595">
      <c r="H595" s="8"/>
      <c r="M595" s="8"/>
      <c r="Q595" s="8"/>
      <c r="T595" s="8"/>
      <c r="X595" s="8"/>
      <c r="AA595" s="8"/>
      <c r="AE595" s="8"/>
      <c r="AH595" s="8"/>
      <c r="AL595" s="8"/>
      <c r="AP595" s="8"/>
      <c r="AS595" s="8"/>
      <c r="AV595" s="8"/>
      <c r="AY595" s="8"/>
    </row>
    <row r="596">
      <c r="H596" s="8"/>
      <c r="M596" s="8"/>
      <c r="Q596" s="8"/>
      <c r="T596" s="8"/>
      <c r="X596" s="8"/>
      <c r="AA596" s="8"/>
      <c r="AE596" s="8"/>
      <c r="AH596" s="8"/>
      <c r="AL596" s="8"/>
      <c r="AP596" s="8"/>
      <c r="AS596" s="8"/>
      <c r="AV596" s="8"/>
      <c r="AY596" s="8"/>
    </row>
    <row r="597">
      <c r="H597" s="8"/>
      <c r="M597" s="8"/>
      <c r="Q597" s="8"/>
      <c r="T597" s="8"/>
      <c r="X597" s="8"/>
      <c r="AA597" s="8"/>
      <c r="AE597" s="8"/>
      <c r="AH597" s="8"/>
      <c r="AL597" s="8"/>
      <c r="AP597" s="8"/>
      <c r="AS597" s="8"/>
      <c r="AV597" s="8"/>
      <c r="AY597" s="8"/>
    </row>
    <row r="598">
      <c r="H598" s="8"/>
      <c r="M598" s="8"/>
      <c r="Q598" s="8"/>
      <c r="T598" s="8"/>
      <c r="X598" s="8"/>
      <c r="AA598" s="8"/>
      <c r="AE598" s="8"/>
      <c r="AH598" s="8"/>
      <c r="AL598" s="8"/>
      <c r="AP598" s="8"/>
      <c r="AS598" s="8"/>
      <c r="AV598" s="8"/>
      <c r="AY598" s="8"/>
    </row>
    <row r="599">
      <c r="H599" s="8"/>
      <c r="M599" s="8"/>
      <c r="Q599" s="8"/>
      <c r="T599" s="8"/>
      <c r="X599" s="8"/>
      <c r="AA599" s="8"/>
      <c r="AE599" s="8"/>
      <c r="AH599" s="8"/>
      <c r="AL599" s="8"/>
      <c r="AP599" s="8"/>
      <c r="AS599" s="8"/>
      <c r="AV599" s="8"/>
      <c r="AY599" s="8"/>
    </row>
    <row r="600">
      <c r="H600" s="8"/>
      <c r="M600" s="8"/>
      <c r="Q600" s="8"/>
      <c r="T600" s="8"/>
      <c r="X600" s="8"/>
      <c r="AA600" s="8"/>
      <c r="AE600" s="8"/>
      <c r="AH600" s="8"/>
      <c r="AL600" s="8"/>
      <c r="AP600" s="8"/>
      <c r="AS600" s="8"/>
      <c r="AV600" s="8"/>
      <c r="AY600" s="8"/>
    </row>
    <row r="601">
      <c r="H601" s="8"/>
      <c r="M601" s="8"/>
      <c r="Q601" s="8"/>
      <c r="T601" s="8"/>
      <c r="X601" s="8"/>
      <c r="AA601" s="8"/>
      <c r="AE601" s="8"/>
      <c r="AH601" s="8"/>
      <c r="AL601" s="8"/>
      <c r="AP601" s="8"/>
      <c r="AS601" s="8"/>
      <c r="AV601" s="8"/>
      <c r="AY601" s="8"/>
    </row>
    <row r="602">
      <c r="H602" s="8"/>
      <c r="M602" s="8"/>
      <c r="Q602" s="8"/>
      <c r="T602" s="8"/>
      <c r="X602" s="8"/>
      <c r="AA602" s="8"/>
      <c r="AE602" s="8"/>
      <c r="AH602" s="8"/>
      <c r="AL602" s="8"/>
      <c r="AP602" s="8"/>
      <c r="AS602" s="8"/>
      <c r="AV602" s="8"/>
      <c r="AY602" s="8"/>
    </row>
    <row r="603">
      <c r="H603" s="8"/>
      <c r="M603" s="8"/>
      <c r="Q603" s="8"/>
      <c r="T603" s="8"/>
      <c r="X603" s="8"/>
      <c r="AA603" s="8"/>
      <c r="AE603" s="8"/>
      <c r="AH603" s="8"/>
      <c r="AL603" s="8"/>
      <c r="AP603" s="8"/>
      <c r="AS603" s="8"/>
      <c r="AV603" s="8"/>
      <c r="AY603" s="8"/>
    </row>
    <row r="604">
      <c r="H604" s="8"/>
      <c r="M604" s="8"/>
      <c r="Q604" s="8"/>
      <c r="T604" s="8"/>
      <c r="X604" s="8"/>
      <c r="AA604" s="8"/>
      <c r="AE604" s="8"/>
      <c r="AH604" s="8"/>
      <c r="AL604" s="8"/>
      <c r="AP604" s="8"/>
      <c r="AS604" s="8"/>
      <c r="AV604" s="8"/>
      <c r="AY604" s="8"/>
    </row>
    <row r="605">
      <c r="H605" s="8"/>
      <c r="M605" s="8"/>
      <c r="Q605" s="8"/>
      <c r="T605" s="8"/>
      <c r="X605" s="8"/>
      <c r="AA605" s="8"/>
      <c r="AE605" s="8"/>
      <c r="AH605" s="8"/>
      <c r="AL605" s="8"/>
      <c r="AP605" s="8"/>
      <c r="AS605" s="8"/>
      <c r="AV605" s="8"/>
      <c r="AY605" s="8"/>
    </row>
    <row r="606">
      <c r="H606" s="8"/>
      <c r="M606" s="8"/>
      <c r="Q606" s="8"/>
      <c r="T606" s="8"/>
      <c r="X606" s="8"/>
      <c r="AA606" s="8"/>
      <c r="AE606" s="8"/>
      <c r="AH606" s="8"/>
      <c r="AL606" s="8"/>
      <c r="AP606" s="8"/>
      <c r="AS606" s="8"/>
      <c r="AV606" s="8"/>
      <c r="AY606" s="8"/>
    </row>
    <row r="607">
      <c r="H607" s="8"/>
      <c r="M607" s="8"/>
      <c r="Q607" s="8"/>
      <c r="T607" s="8"/>
      <c r="X607" s="8"/>
      <c r="AA607" s="8"/>
      <c r="AE607" s="8"/>
      <c r="AH607" s="8"/>
      <c r="AL607" s="8"/>
      <c r="AP607" s="8"/>
      <c r="AS607" s="8"/>
      <c r="AV607" s="8"/>
      <c r="AY607" s="8"/>
    </row>
    <row r="608">
      <c r="H608" s="8"/>
      <c r="M608" s="8"/>
      <c r="Q608" s="8"/>
      <c r="T608" s="8"/>
      <c r="X608" s="8"/>
      <c r="AA608" s="8"/>
      <c r="AE608" s="8"/>
      <c r="AH608" s="8"/>
      <c r="AL608" s="8"/>
      <c r="AP608" s="8"/>
      <c r="AS608" s="8"/>
      <c r="AV608" s="8"/>
      <c r="AY608" s="8"/>
    </row>
    <row r="609">
      <c r="H609" s="8"/>
      <c r="M609" s="8"/>
      <c r="Q609" s="8"/>
      <c r="T609" s="8"/>
      <c r="X609" s="8"/>
      <c r="AA609" s="8"/>
      <c r="AE609" s="8"/>
      <c r="AH609" s="8"/>
      <c r="AL609" s="8"/>
      <c r="AP609" s="8"/>
      <c r="AS609" s="8"/>
      <c r="AV609" s="8"/>
      <c r="AY609" s="8"/>
    </row>
    <row r="610">
      <c r="H610" s="8"/>
      <c r="M610" s="8"/>
      <c r="Q610" s="8"/>
      <c r="T610" s="8"/>
      <c r="X610" s="8"/>
      <c r="AA610" s="8"/>
      <c r="AE610" s="8"/>
      <c r="AH610" s="8"/>
      <c r="AL610" s="8"/>
      <c r="AP610" s="8"/>
      <c r="AS610" s="8"/>
      <c r="AV610" s="8"/>
      <c r="AY610" s="8"/>
    </row>
    <row r="611">
      <c r="H611" s="8"/>
      <c r="M611" s="8"/>
      <c r="Q611" s="8"/>
      <c r="T611" s="8"/>
      <c r="X611" s="8"/>
      <c r="AA611" s="8"/>
      <c r="AE611" s="8"/>
      <c r="AH611" s="8"/>
      <c r="AL611" s="8"/>
      <c r="AP611" s="8"/>
      <c r="AS611" s="8"/>
      <c r="AV611" s="8"/>
      <c r="AY611" s="8"/>
    </row>
    <row r="612">
      <c r="H612" s="8"/>
      <c r="M612" s="8"/>
      <c r="Q612" s="8"/>
      <c r="T612" s="8"/>
      <c r="X612" s="8"/>
      <c r="AA612" s="8"/>
      <c r="AE612" s="8"/>
      <c r="AH612" s="8"/>
      <c r="AL612" s="8"/>
      <c r="AP612" s="8"/>
      <c r="AS612" s="8"/>
      <c r="AV612" s="8"/>
      <c r="AY612" s="8"/>
    </row>
    <row r="613">
      <c r="H613" s="8"/>
      <c r="M613" s="8"/>
      <c r="Q613" s="8"/>
      <c r="T613" s="8"/>
      <c r="X613" s="8"/>
      <c r="AA613" s="8"/>
      <c r="AE613" s="8"/>
      <c r="AH613" s="8"/>
      <c r="AL613" s="8"/>
      <c r="AP613" s="8"/>
      <c r="AS613" s="8"/>
      <c r="AV613" s="8"/>
      <c r="AY613" s="8"/>
    </row>
    <row r="614">
      <c r="H614" s="8"/>
      <c r="M614" s="8"/>
      <c r="Q614" s="8"/>
      <c r="T614" s="8"/>
      <c r="X614" s="8"/>
      <c r="AA614" s="8"/>
      <c r="AE614" s="8"/>
      <c r="AH614" s="8"/>
      <c r="AL614" s="8"/>
      <c r="AP614" s="8"/>
      <c r="AS614" s="8"/>
      <c r="AV614" s="8"/>
      <c r="AY614" s="8"/>
    </row>
    <row r="615">
      <c r="H615" s="8"/>
      <c r="M615" s="8"/>
      <c r="Q615" s="8"/>
      <c r="T615" s="8"/>
      <c r="X615" s="8"/>
      <c r="AA615" s="8"/>
      <c r="AE615" s="8"/>
      <c r="AH615" s="8"/>
      <c r="AL615" s="8"/>
      <c r="AP615" s="8"/>
      <c r="AS615" s="8"/>
      <c r="AV615" s="8"/>
      <c r="AY615" s="8"/>
    </row>
    <row r="616">
      <c r="H616" s="8"/>
      <c r="M616" s="8"/>
      <c r="Q616" s="8"/>
      <c r="T616" s="8"/>
      <c r="X616" s="8"/>
      <c r="AA616" s="8"/>
      <c r="AE616" s="8"/>
      <c r="AH616" s="8"/>
      <c r="AL616" s="8"/>
      <c r="AP616" s="8"/>
      <c r="AS616" s="8"/>
      <c r="AV616" s="8"/>
      <c r="AY616" s="8"/>
    </row>
    <row r="617">
      <c r="H617" s="8"/>
      <c r="M617" s="8"/>
      <c r="Q617" s="8"/>
      <c r="T617" s="8"/>
      <c r="X617" s="8"/>
      <c r="AA617" s="8"/>
      <c r="AE617" s="8"/>
      <c r="AH617" s="8"/>
      <c r="AL617" s="8"/>
      <c r="AP617" s="8"/>
      <c r="AS617" s="8"/>
      <c r="AV617" s="8"/>
      <c r="AY617" s="8"/>
    </row>
    <row r="618">
      <c r="H618" s="8"/>
      <c r="M618" s="8"/>
      <c r="Q618" s="8"/>
      <c r="T618" s="8"/>
      <c r="X618" s="8"/>
      <c r="AA618" s="8"/>
      <c r="AE618" s="8"/>
      <c r="AH618" s="8"/>
      <c r="AL618" s="8"/>
      <c r="AP618" s="8"/>
      <c r="AS618" s="8"/>
      <c r="AV618" s="8"/>
      <c r="AY618" s="8"/>
    </row>
    <row r="619">
      <c r="H619" s="8"/>
      <c r="M619" s="8"/>
      <c r="Q619" s="8"/>
      <c r="T619" s="8"/>
      <c r="X619" s="8"/>
      <c r="AA619" s="8"/>
      <c r="AE619" s="8"/>
      <c r="AH619" s="8"/>
      <c r="AL619" s="8"/>
      <c r="AP619" s="8"/>
      <c r="AS619" s="8"/>
      <c r="AV619" s="8"/>
      <c r="AY619" s="8"/>
    </row>
    <row r="620">
      <c r="H620" s="8"/>
      <c r="M620" s="8"/>
      <c r="Q620" s="8"/>
      <c r="T620" s="8"/>
      <c r="X620" s="8"/>
      <c r="AA620" s="8"/>
      <c r="AE620" s="8"/>
      <c r="AH620" s="8"/>
      <c r="AL620" s="8"/>
      <c r="AP620" s="8"/>
      <c r="AS620" s="8"/>
      <c r="AV620" s="8"/>
      <c r="AY620" s="8"/>
    </row>
    <row r="621">
      <c r="H621" s="8"/>
      <c r="M621" s="8"/>
      <c r="Q621" s="8"/>
      <c r="T621" s="8"/>
      <c r="X621" s="8"/>
      <c r="AA621" s="8"/>
      <c r="AE621" s="8"/>
      <c r="AH621" s="8"/>
      <c r="AL621" s="8"/>
      <c r="AP621" s="8"/>
      <c r="AS621" s="8"/>
      <c r="AV621" s="8"/>
      <c r="AY621" s="8"/>
    </row>
    <row r="622">
      <c r="H622" s="8"/>
      <c r="M622" s="8"/>
      <c r="Q622" s="8"/>
      <c r="T622" s="8"/>
      <c r="X622" s="8"/>
      <c r="AA622" s="8"/>
      <c r="AE622" s="8"/>
      <c r="AH622" s="8"/>
      <c r="AL622" s="8"/>
      <c r="AP622" s="8"/>
      <c r="AS622" s="8"/>
      <c r="AV622" s="8"/>
      <c r="AY622" s="8"/>
    </row>
    <row r="623">
      <c r="H623" s="8"/>
      <c r="M623" s="8"/>
      <c r="Q623" s="8"/>
      <c r="T623" s="8"/>
      <c r="X623" s="8"/>
      <c r="AA623" s="8"/>
      <c r="AE623" s="8"/>
      <c r="AH623" s="8"/>
      <c r="AL623" s="8"/>
      <c r="AP623" s="8"/>
      <c r="AS623" s="8"/>
      <c r="AV623" s="8"/>
      <c r="AY623" s="8"/>
    </row>
    <row r="624">
      <c r="H624" s="8"/>
      <c r="M624" s="8"/>
      <c r="Q624" s="8"/>
      <c r="T624" s="8"/>
      <c r="X624" s="8"/>
      <c r="AA624" s="8"/>
      <c r="AE624" s="8"/>
      <c r="AH624" s="8"/>
      <c r="AL624" s="8"/>
      <c r="AP624" s="8"/>
      <c r="AS624" s="8"/>
      <c r="AV624" s="8"/>
      <c r="AY624" s="8"/>
    </row>
    <row r="625">
      <c r="H625" s="8"/>
      <c r="M625" s="8"/>
      <c r="Q625" s="8"/>
      <c r="T625" s="8"/>
      <c r="X625" s="8"/>
      <c r="AA625" s="8"/>
      <c r="AE625" s="8"/>
      <c r="AH625" s="8"/>
      <c r="AL625" s="8"/>
      <c r="AP625" s="8"/>
      <c r="AS625" s="8"/>
      <c r="AV625" s="8"/>
      <c r="AY625" s="8"/>
    </row>
    <row r="626">
      <c r="H626" s="8"/>
      <c r="M626" s="8"/>
      <c r="Q626" s="8"/>
      <c r="T626" s="8"/>
      <c r="X626" s="8"/>
      <c r="AA626" s="8"/>
      <c r="AE626" s="8"/>
      <c r="AH626" s="8"/>
      <c r="AL626" s="8"/>
      <c r="AP626" s="8"/>
      <c r="AS626" s="8"/>
      <c r="AV626" s="8"/>
      <c r="AY626" s="8"/>
    </row>
    <row r="627">
      <c r="H627" s="8"/>
      <c r="M627" s="8"/>
      <c r="Q627" s="8"/>
      <c r="T627" s="8"/>
      <c r="X627" s="8"/>
      <c r="AA627" s="8"/>
      <c r="AE627" s="8"/>
      <c r="AH627" s="8"/>
      <c r="AL627" s="8"/>
      <c r="AP627" s="8"/>
      <c r="AS627" s="8"/>
      <c r="AV627" s="8"/>
      <c r="AY627" s="8"/>
    </row>
    <row r="628">
      <c r="H628" s="8"/>
      <c r="M628" s="8"/>
      <c r="Q628" s="8"/>
      <c r="T628" s="8"/>
      <c r="X628" s="8"/>
      <c r="AA628" s="8"/>
      <c r="AE628" s="8"/>
      <c r="AH628" s="8"/>
      <c r="AL628" s="8"/>
      <c r="AP628" s="8"/>
      <c r="AS628" s="8"/>
      <c r="AV628" s="8"/>
      <c r="AY628" s="8"/>
    </row>
    <row r="629">
      <c r="H629" s="8"/>
      <c r="M629" s="8"/>
      <c r="Q629" s="8"/>
      <c r="T629" s="8"/>
      <c r="X629" s="8"/>
      <c r="AA629" s="8"/>
      <c r="AE629" s="8"/>
      <c r="AH629" s="8"/>
      <c r="AL629" s="8"/>
      <c r="AP629" s="8"/>
      <c r="AS629" s="8"/>
      <c r="AV629" s="8"/>
      <c r="AY629" s="8"/>
    </row>
    <row r="630">
      <c r="H630" s="8"/>
      <c r="M630" s="8"/>
      <c r="Q630" s="8"/>
      <c r="T630" s="8"/>
      <c r="X630" s="8"/>
      <c r="AA630" s="8"/>
      <c r="AE630" s="8"/>
      <c r="AH630" s="8"/>
      <c r="AL630" s="8"/>
      <c r="AP630" s="8"/>
      <c r="AS630" s="8"/>
      <c r="AV630" s="8"/>
      <c r="AY630" s="8"/>
    </row>
    <row r="631">
      <c r="H631" s="8"/>
      <c r="M631" s="8"/>
      <c r="Q631" s="8"/>
      <c r="T631" s="8"/>
      <c r="X631" s="8"/>
      <c r="AA631" s="8"/>
      <c r="AE631" s="8"/>
      <c r="AH631" s="8"/>
      <c r="AL631" s="8"/>
      <c r="AP631" s="8"/>
      <c r="AS631" s="8"/>
      <c r="AV631" s="8"/>
      <c r="AY631" s="8"/>
    </row>
    <row r="632">
      <c r="H632" s="8"/>
      <c r="M632" s="8"/>
      <c r="Q632" s="8"/>
      <c r="T632" s="8"/>
      <c r="X632" s="8"/>
      <c r="AA632" s="8"/>
      <c r="AE632" s="8"/>
      <c r="AH632" s="8"/>
      <c r="AL632" s="8"/>
      <c r="AP632" s="8"/>
      <c r="AS632" s="8"/>
      <c r="AV632" s="8"/>
      <c r="AY632" s="8"/>
    </row>
    <row r="633">
      <c r="H633" s="8"/>
      <c r="M633" s="8"/>
      <c r="Q633" s="8"/>
      <c r="T633" s="8"/>
      <c r="X633" s="8"/>
      <c r="AA633" s="8"/>
      <c r="AE633" s="8"/>
      <c r="AH633" s="8"/>
      <c r="AL633" s="8"/>
      <c r="AP633" s="8"/>
      <c r="AS633" s="8"/>
      <c r="AV633" s="8"/>
      <c r="AY633" s="8"/>
    </row>
    <row r="634">
      <c r="H634" s="8"/>
      <c r="M634" s="8"/>
      <c r="Q634" s="8"/>
      <c r="T634" s="8"/>
      <c r="X634" s="8"/>
      <c r="AA634" s="8"/>
      <c r="AE634" s="8"/>
      <c r="AH634" s="8"/>
      <c r="AL634" s="8"/>
      <c r="AP634" s="8"/>
      <c r="AS634" s="8"/>
      <c r="AV634" s="8"/>
      <c r="AY634" s="8"/>
    </row>
    <row r="635">
      <c r="H635" s="8"/>
      <c r="M635" s="8"/>
      <c r="Q635" s="8"/>
      <c r="T635" s="8"/>
      <c r="X635" s="8"/>
      <c r="AA635" s="8"/>
      <c r="AE635" s="8"/>
      <c r="AH635" s="8"/>
      <c r="AL635" s="8"/>
      <c r="AP635" s="8"/>
      <c r="AS635" s="8"/>
      <c r="AV635" s="8"/>
      <c r="AY635" s="8"/>
    </row>
    <row r="636">
      <c r="H636" s="8"/>
      <c r="M636" s="8"/>
      <c r="Q636" s="8"/>
      <c r="T636" s="8"/>
      <c r="X636" s="8"/>
      <c r="AA636" s="8"/>
      <c r="AE636" s="8"/>
      <c r="AH636" s="8"/>
      <c r="AL636" s="8"/>
      <c r="AP636" s="8"/>
      <c r="AS636" s="8"/>
      <c r="AV636" s="8"/>
      <c r="AY636" s="8"/>
    </row>
    <row r="637">
      <c r="H637" s="8"/>
      <c r="M637" s="8"/>
      <c r="Q637" s="8"/>
      <c r="T637" s="8"/>
      <c r="X637" s="8"/>
      <c r="AA637" s="8"/>
      <c r="AE637" s="8"/>
      <c r="AH637" s="8"/>
      <c r="AL637" s="8"/>
      <c r="AP637" s="8"/>
      <c r="AS637" s="8"/>
      <c r="AV637" s="8"/>
      <c r="AY637" s="8"/>
    </row>
    <row r="638">
      <c r="H638" s="8"/>
      <c r="M638" s="8"/>
      <c r="Q638" s="8"/>
      <c r="T638" s="8"/>
      <c r="X638" s="8"/>
      <c r="AA638" s="8"/>
      <c r="AE638" s="8"/>
      <c r="AH638" s="8"/>
      <c r="AL638" s="8"/>
      <c r="AP638" s="8"/>
      <c r="AS638" s="8"/>
      <c r="AV638" s="8"/>
      <c r="AY638" s="8"/>
    </row>
    <row r="639">
      <c r="H639" s="8"/>
      <c r="M639" s="8"/>
      <c r="Q639" s="8"/>
      <c r="T639" s="8"/>
      <c r="X639" s="8"/>
      <c r="AA639" s="8"/>
      <c r="AE639" s="8"/>
      <c r="AH639" s="8"/>
      <c r="AL639" s="8"/>
      <c r="AP639" s="8"/>
      <c r="AS639" s="8"/>
      <c r="AV639" s="8"/>
      <c r="AY639" s="8"/>
    </row>
    <row r="640">
      <c r="H640" s="8"/>
      <c r="M640" s="8"/>
      <c r="Q640" s="8"/>
      <c r="T640" s="8"/>
      <c r="X640" s="8"/>
      <c r="AA640" s="8"/>
      <c r="AE640" s="8"/>
      <c r="AH640" s="8"/>
      <c r="AL640" s="8"/>
      <c r="AP640" s="8"/>
      <c r="AS640" s="8"/>
      <c r="AV640" s="8"/>
      <c r="AY640" s="8"/>
    </row>
    <row r="641">
      <c r="H641" s="8"/>
      <c r="M641" s="8"/>
      <c r="Q641" s="8"/>
      <c r="T641" s="8"/>
      <c r="X641" s="8"/>
      <c r="AA641" s="8"/>
      <c r="AE641" s="8"/>
      <c r="AH641" s="8"/>
      <c r="AL641" s="8"/>
      <c r="AP641" s="8"/>
      <c r="AS641" s="8"/>
      <c r="AV641" s="8"/>
      <c r="AY641" s="8"/>
    </row>
    <row r="642">
      <c r="H642" s="8"/>
      <c r="M642" s="8"/>
      <c r="Q642" s="8"/>
      <c r="T642" s="8"/>
      <c r="X642" s="8"/>
      <c r="AA642" s="8"/>
      <c r="AE642" s="8"/>
      <c r="AH642" s="8"/>
      <c r="AL642" s="8"/>
      <c r="AP642" s="8"/>
      <c r="AS642" s="8"/>
      <c r="AV642" s="8"/>
      <c r="AY642" s="8"/>
    </row>
    <row r="643">
      <c r="H643" s="8"/>
      <c r="M643" s="8"/>
      <c r="Q643" s="8"/>
      <c r="T643" s="8"/>
      <c r="X643" s="8"/>
      <c r="AA643" s="8"/>
      <c r="AE643" s="8"/>
      <c r="AH643" s="8"/>
      <c r="AL643" s="8"/>
      <c r="AP643" s="8"/>
      <c r="AS643" s="8"/>
      <c r="AV643" s="8"/>
      <c r="AY643" s="8"/>
    </row>
    <row r="644">
      <c r="H644" s="8"/>
      <c r="M644" s="8"/>
      <c r="Q644" s="8"/>
      <c r="T644" s="8"/>
      <c r="X644" s="8"/>
      <c r="AA644" s="8"/>
      <c r="AE644" s="8"/>
      <c r="AH644" s="8"/>
      <c r="AL644" s="8"/>
      <c r="AP644" s="8"/>
      <c r="AS644" s="8"/>
      <c r="AV644" s="8"/>
      <c r="AY644" s="8"/>
    </row>
    <row r="645">
      <c r="H645" s="8"/>
      <c r="M645" s="8"/>
      <c r="Q645" s="8"/>
      <c r="T645" s="8"/>
      <c r="X645" s="8"/>
      <c r="AA645" s="8"/>
      <c r="AE645" s="8"/>
      <c r="AH645" s="8"/>
      <c r="AL645" s="8"/>
      <c r="AP645" s="8"/>
      <c r="AS645" s="8"/>
      <c r="AV645" s="8"/>
      <c r="AY645" s="8"/>
    </row>
    <row r="646">
      <c r="H646" s="8"/>
      <c r="M646" s="8"/>
      <c r="Q646" s="8"/>
      <c r="T646" s="8"/>
      <c r="X646" s="8"/>
      <c r="AA646" s="8"/>
      <c r="AE646" s="8"/>
      <c r="AH646" s="8"/>
      <c r="AL646" s="8"/>
      <c r="AP646" s="8"/>
      <c r="AS646" s="8"/>
      <c r="AV646" s="8"/>
      <c r="AY646" s="8"/>
    </row>
    <row r="647">
      <c r="H647" s="8"/>
      <c r="M647" s="8"/>
      <c r="Q647" s="8"/>
      <c r="T647" s="8"/>
      <c r="X647" s="8"/>
      <c r="AA647" s="8"/>
      <c r="AE647" s="8"/>
      <c r="AH647" s="8"/>
      <c r="AL647" s="8"/>
      <c r="AP647" s="8"/>
      <c r="AS647" s="8"/>
      <c r="AV647" s="8"/>
      <c r="AY647" s="8"/>
    </row>
    <row r="648">
      <c r="H648" s="8"/>
      <c r="M648" s="8"/>
      <c r="Q648" s="8"/>
      <c r="T648" s="8"/>
      <c r="X648" s="8"/>
      <c r="AA648" s="8"/>
      <c r="AE648" s="8"/>
      <c r="AH648" s="8"/>
      <c r="AL648" s="8"/>
      <c r="AP648" s="8"/>
      <c r="AS648" s="8"/>
      <c r="AV648" s="8"/>
      <c r="AY648" s="8"/>
    </row>
    <row r="649">
      <c r="H649" s="8"/>
      <c r="M649" s="8"/>
      <c r="Q649" s="8"/>
      <c r="T649" s="8"/>
      <c r="X649" s="8"/>
      <c r="AA649" s="8"/>
      <c r="AE649" s="8"/>
      <c r="AH649" s="8"/>
      <c r="AL649" s="8"/>
      <c r="AP649" s="8"/>
      <c r="AS649" s="8"/>
      <c r="AV649" s="8"/>
      <c r="AY649" s="8"/>
    </row>
    <row r="650">
      <c r="H650" s="8"/>
      <c r="M650" s="8"/>
      <c r="Q650" s="8"/>
      <c r="T650" s="8"/>
      <c r="X650" s="8"/>
      <c r="AA650" s="8"/>
      <c r="AE650" s="8"/>
      <c r="AH650" s="8"/>
      <c r="AL650" s="8"/>
      <c r="AP650" s="8"/>
      <c r="AS650" s="8"/>
      <c r="AV650" s="8"/>
      <c r="AY650" s="8"/>
    </row>
    <row r="651">
      <c r="H651" s="8"/>
      <c r="M651" s="8"/>
      <c r="Q651" s="8"/>
      <c r="T651" s="8"/>
      <c r="X651" s="8"/>
      <c r="AA651" s="8"/>
      <c r="AE651" s="8"/>
      <c r="AH651" s="8"/>
      <c r="AL651" s="8"/>
      <c r="AP651" s="8"/>
      <c r="AS651" s="8"/>
      <c r="AV651" s="8"/>
      <c r="AY651" s="8"/>
    </row>
    <row r="652">
      <c r="H652" s="8"/>
      <c r="M652" s="8"/>
      <c r="Q652" s="8"/>
      <c r="T652" s="8"/>
      <c r="X652" s="8"/>
      <c r="AA652" s="8"/>
      <c r="AE652" s="8"/>
      <c r="AH652" s="8"/>
      <c r="AL652" s="8"/>
      <c r="AP652" s="8"/>
      <c r="AS652" s="8"/>
      <c r="AV652" s="8"/>
      <c r="AY652" s="8"/>
    </row>
    <row r="653">
      <c r="H653" s="8"/>
      <c r="M653" s="8"/>
      <c r="Q653" s="8"/>
      <c r="T653" s="8"/>
      <c r="X653" s="8"/>
      <c r="AA653" s="8"/>
      <c r="AE653" s="8"/>
      <c r="AH653" s="8"/>
      <c r="AL653" s="8"/>
      <c r="AP653" s="8"/>
      <c r="AS653" s="8"/>
      <c r="AV653" s="8"/>
      <c r="AY653" s="8"/>
    </row>
    <row r="654">
      <c r="H654" s="8"/>
      <c r="M654" s="8"/>
      <c r="Q654" s="8"/>
      <c r="T654" s="8"/>
      <c r="X654" s="8"/>
      <c r="AA654" s="8"/>
      <c r="AE654" s="8"/>
      <c r="AH654" s="8"/>
      <c r="AL654" s="8"/>
      <c r="AP654" s="8"/>
      <c r="AS654" s="8"/>
      <c r="AV654" s="8"/>
      <c r="AY654" s="8"/>
    </row>
    <row r="655">
      <c r="H655" s="8"/>
      <c r="M655" s="8"/>
      <c r="Q655" s="8"/>
      <c r="T655" s="8"/>
      <c r="X655" s="8"/>
      <c r="AA655" s="8"/>
      <c r="AE655" s="8"/>
      <c r="AH655" s="8"/>
      <c r="AL655" s="8"/>
      <c r="AP655" s="8"/>
      <c r="AS655" s="8"/>
      <c r="AV655" s="8"/>
      <c r="AY655" s="8"/>
    </row>
    <row r="656">
      <c r="H656" s="8"/>
      <c r="M656" s="8"/>
      <c r="Q656" s="8"/>
      <c r="T656" s="8"/>
      <c r="X656" s="8"/>
      <c r="AA656" s="8"/>
      <c r="AE656" s="8"/>
      <c r="AH656" s="8"/>
      <c r="AL656" s="8"/>
      <c r="AP656" s="8"/>
      <c r="AS656" s="8"/>
      <c r="AV656" s="8"/>
      <c r="AY656" s="8"/>
    </row>
    <row r="657">
      <c r="H657" s="8"/>
      <c r="M657" s="8"/>
      <c r="Q657" s="8"/>
      <c r="T657" s="8"/>
      <c r="X657" s="8"/>
      <c r="AA657" s="8"/>
      <c r="AE657" s="8"/>
      <c r="AH657" s="8"/>
      <c r="AL657" s="8"/>
      <c r="AP657" s="8"/>
      <c r="AS657" s="8"/>
      <c r="AV657" s="8"/>
      <c r="AY657" s="8"/>
    </row>
    <row r="658">
      <c r="H658" s="8"/>
      <c r="M658" s="8"/>
      <c r="Q658" s="8"/>
      <c r="T658" s="8"/>
      <c r="X658" s="8"/>
      <c r="AA658" s="8"/>
      <c r="AE658" s="8"/>
      <c r="AH658" s="8"/>
      <c r="AL658" s="8"/>
      <c r="AP658" s="8"/>
      <c r="AS658" s="8"/>
      <c r="AV658" s="8"/>
      <c r="AY658" s="8"/>
    </row>
    <row r="659">
      <c r="H659" s="8"/>
      <c r="M659" s="8"/>
      <c r="Q659" s="8"/>
      <c r="T659" s="8"/>
      <c r="X659" s="8"/>
      <c r="AA659" s="8"/>
      <c r="AE659" s="8"/>
      <c r="AH659" s="8"/>
      <c r="AL659" s="8"/>
      <c r="AP659" s="8"/>
      <c r="AS659" s="8"/>
      <c r="AV659" s="8"/>
      <c r="AY659" s="8"/>
    </row>
    <row r="660">
      <c r="H660" s="8"/>
      <c r="M660" s="8"/>
      <c r="Q660" s="8"/>
      <c r="T660" s="8"/>
      <c r="X660" s="8"/>
      <c r="AA660" s="8"/>
      <c r="AE660" s="8"/>
      <c r="AH660" s="8"/>
      <c r="AL660" s="8"/>
      <c r="AP660" s="8"/>
      <c r="AS660" s="8"/>
      <c r="AV660" s="8"/>
      <c r="AY660" s="8"/>
    </row>
    <row r="661">
      <c r="H661" s="8"/>
      <c r="M661" s="8"/>
      <c r="Q661" s="8"/>
      <c r="T661" s="8"/>
      <c r="X661" s="8"/>
      <c r="AA661" s="8"/>
      <c r="AE661" s="8"/>
      <c r="AH661" s="8"/>
      <c r="AL661" s="8"/>
      <c r="AP661" s="8"/>
      <c r="AS661" s="8"/>
      <c r="AV661" s="8"/>
      <c r="AY661" s="8"/>
    </row>
    <row r="662">
      <c r="H662" s="8"/>
      <c r="M662" s="8"/>
      <c r="Q662" s="8"/>
      <c r="T662" s="8"/>
      <c r="X662" s="8"/>
      <c r="AA662" s="8"/>
      <c r="AE662" s="8"/>
      <c r="AH662" s="8"/>
      <c r="AL662" s="8"/>
      <c r="AP662" s="8"/>
      <c r="AS662" s="8"/>
      <c r="AV662" s="8"/>
      <c r="AY662" s="8"/>
    </row>
    <row r="663">
      <c r="H663" s="8"/>
      <c r="M663" s="8"/>
      <c r="Q663" s="8"/>
      <c r="T663" s="8"/>
      <c r="X663" s="8"/>
      <c r="AA663" s="8"/>
      <c r="AE663" s="8"/>
      <c r="AH663" s="8"/>
      <c r="AL663" s="8"/>
      <c r="AP663" s="8"/>
      <c r="AS663" s="8"/>
      <c r="AV663" s="8"/>
      <c r="AY663" s="8"/>
    </row>
    <row r="664">
      <c r="H664" s="8"/>
      <c r="M664" s="8"/>
      <c r="Q664" s="8"/>
      <c r="T664" s="8"/>
      <c r="X664" s="8"/>
      <c r="AA664" s="8"/>
      <c r="AE664" s="8"/>
      <c r="AH664" s="8"/>
      <c r="AL664" s="8"/>
      <c r="AP664" s="8"/>
      <c r="AS664" s="8"/>
      <c r="AV664" s="8"/>
      <c r="AY664" s="8"/>
    </row>
    <row r="665">
      <c r="H665" s="8"/>
      <c r="M665" s="8"/>
      <c r="Q665" s="8"/>
      <c r="T665" s="8"/>
      <c r="X665" s="8"/>
      <c r="AA665" s="8"/>
      <c r="AE665" s="8"/>
      <c r="AH665" s="8"/>
      <c r="AL665" s="8"/>
      <c r="AP665" s="8"/>
      <c r="AS665" s="8"/>
      <c r="AV665" s="8"/>
      <c r="AY665" s="8"/>
    </row>
    <row r="666">
      <c r="H666" s="8"/>
      <c r="M666" s="8"/>
      <c r="Q666" s="8"/>
      <c r="T666" s="8"/>
      <c r="X666" s="8"/>
      <c r="AA666" s="8"/>
      <c r="AE666" s="8"/>
      <c r="AH666" s="8"/>
      <c r="AL666" s="8"/>
      <c r="AP666" s="8"/>
      <c r="AS666" s="8"/>
      <c r="AV666" s="8"/>
      <c r="AY666" s="8"/>
    </row>
    <row r="667">
      <c r="H667" s="8"/>
      <c r="M667" s="8"/>
      <c r="Q667" s="8"/>
      <c r="T667" s="8"/>
      <c r="X667" s="8"/>
      <c r="AA667" s="8"/>
      <c r="AE667" s="8"/>
      <c r="AH667" s="8"/>
      <c r="AL667" s="8"/>
      <c r="AP667" s="8"/>
      <c r="AS667" s="8"/>
      <c r="AV667" s="8"/>
      <c r="AY667" s="8"/>
    </row>
    <row r="668">
      <c r="H668" s="8"/>
      <c r="M668" s="8"/>
      <c r="Q668" s="8"/>
      <c r="T668" s="8"/>
      <c r="X668" s="8"/>
      <c r="AA668" s="8"/>
      <c r="AE668" s="8"/>
      <c r="AH668" s="8"/>
      <c r="AL668" s="8"/>
      <c r="AP668" s="8"/>
      <c r="AS668" s="8"/>
      <c r="AV668" s="8"/>
      <c r="AY668" s="8"/>
    </row>
    <row r="669">
      <c r="H669" s="8"/>
      <c r="M669" s="8"/>
      <c r="Q669" s="8"/>
      <c r="T669" s="8"/>
      <c r="X669" s="8"/>
      <c r="AA669" s="8"/>
      <c r="AE669" s="8"/>
      <c r="AH669" s="8"/>
      <c r="AL669" s="8"/>
      <c r="AP669" s="8"/>
      <c r="AS669" s="8"/>
      <c r="AV669" s="8"/>
      <c r="AY669" s="8"/>
    </row>
    <row r="670">
      <c r="H670" s="8"/>
      <c r="M670" s="8"/>
      <c r="Q670" s="8"/>
      <c r="T670" s="8"/>
      <c r="X670" s="8"/>
      <c r="AA670" s="8"/>
      <c r="AE670" s="8"/>
      <c r="AH670" s="8"/>
      <c r="AL670" s="8"/>
      <c r="AP670" s="8"/>
      <c r="AS670" s="8"/>
      <c r="AV670" s="8"/>
      <c r="AY670" s="8"/>
    </row>
    <row r="671">
      <c r="H671" s="8"/>
      <c r="M671" s="8"/>
      <c r="Q671" s="8"/>
      <c r="T671" s="8"/>
      <c r="X671" s="8"/>
      <c r="AA671" s="8"/>
      <c r="AE671" s="8"/>
      <c r="AH671" s="8"/>
      <c r="AL671" s="8"/>
      <c r="AP671" s="8"/>
      <c r="AS671" s="8"/>
      <c r="AV671" s="8"/>
      <c r="AY671" s="8"/>
    </row>
    <row r="672">
      <c r="H672" s="8"/>
      <c r="M672" s="8"/>
      <c r="Q672" s="8"/>
      <c r="T672" s="8"/>
      <c r="X672" s="8"/>
      <c r="AA672" s="8"/>
      <c r="AE672" s="8"/>
      <c r="AH672" s="8"/>
      <c r="AL672" s="8"/>
      <c r="AP672" s="8"/>
      <c r="AS672" s="8"/>
      <c r="AV672" s="8"/>
      <c r="AY672" s="8"/>
    </row>
    <row r="673">
      <c r="H673" s="8"/>
      <c r="M673" s="8"/>
      <c r="Q673" s="8"/>
      <c r="T673" s="8"/>
      <c r="X673" s="8"/>
      <c r="AA673" s="8"/>
      <c r="AE673" s="8"/>
      <c r="AH673" s="8"/>
      <c r="AL673" s="8"/>
      <c r="AP673" s="8"/>
      <c r="AS673" s="8"/>
      <c r="AV673" s="8"/>
      <c r="AY673" s="8"/>
    </row>
    <row r="674">
      <c r="H674" s="8"/>
      <c r="M674" s="8"/>
      <c r="Q674" s="8"/>
      <c r="T674" s="8"/>
      <c r="X674" s="8"/>
      <c r="AA674" s="8"/>
      <c r="AE674" s="8"/>
      <c r="AH674" s="8"/>
      <c r="AL674" s="8"/>
      <c r="AP674" s="8"/>
      <c r="AS674" s="8"/>
      <c r="AV674" s="8"/>
      <c r="AY674" s="8"/>
    </row>
    <row r="675">
      <c r="H675" s="8"/>
      <c r="M675" s="8"/>
      <c r="Q675" s="8"/>
      <c r="T675" s="8"/>
      <c r="X675" s="8"/>
      <c r="AA675" s="8"/>
      <c r="AE675" s="8"/>
      <c r="AH675" s="8"/>
      <c r="AL675" s="8"/>
      <c r="AP675" s="8"/>
      <c r="AS675" s="8"/>
      <c r="AV675" s="8"/>
      <c r="AY675" s="8"/>
    </row>
    <row r="676">
      <c r="H676" s="8"/>
      <c r="M676" s="8"/>
      <c r="Q676" s="8"/>
      <c r="T676" s="8"/>
      <c r="X676" s="8"/>
      <c r="AA676" s="8"/>
      <c r="AE676" s="8"/>
      <c r="AH676" s="8"/>
      <c r="AL676" s="8"/>
      <c r="AP676" s="8"/>
      <c r="AS676" s="8"/>
      <c r="AV676" s="8"/>
      <c r="AY676" s="8"/>
    </row>
    <row r="677">
      <c r="H677" s="8"/>
      <c r="M677" s="8"/>
      <c r="Q677" s="8"/>
      <c r="T677" s="8"/>
      <c r="X677" s="8"/>
      <c r="AA677" s="8"/>
      <c r="AE677" s="8"/>
      <c r="AH677" s="8"/>
      <c r="AL677" s="8"/>
      <c r="AP677" s="8"/>
      <c r="AS677" s="8"/>
      <c r="AV677" s="8"/>
      <c r="AY677" s="8"/>
    </row>
    <row r="678">
      <c r="H678" s="8"/>
      <c r="M678" s="8"/>
      <c r="Q678" s="8"/>
      <c r="T678" s="8"/>
      <c r="X678" s="8"/>
      <c r="AA678" s="8"/>
      <c r="AE678" s="8"/>
      <c r="AH678" s="8"/>
      <c r="AL678" s="8"/>
      <c r="AP678" s="8"/>
      <c r="AS678" s="8"/>
      <c r="AV678" s="8"/>
      <c r="AY678" s="8"/>
    </row>
    <row r="679">
      <c r="H679" s="8"/>
      <c r="M679" s="8"/>
      <c r="Q679" s="8"/>
      <c r="T679" s="8"/>
      <c r="X679" s="8"/>
      <c r="AA679" s="8"/>
      <c r="AE679" s="8"/>
      <c r="AH679" s="8"/>
      <c r="AL679" s="8"/>
      <c r="AP679" s="8"/>
      <c r="AS679" s="8"/>
      <c r="AV679" s="8"/>
      <c r="AY679" s="8"/>
    </row>
    <row r="680">
      <c r="H680" s="8"/>
      <c r="M680" s="8"/>
      <c r="Q680" s="8"/>
      <c r="T680" s="8"/>
      <c r="X680" s="8"/>
      <c r="AA680" s="8"/>
      <c r="AE680" s="8"/>
      <c r="AH680" s="8"/>
      <c r="AL680" s="8"/>
      <c r="AP680" s="8"/>
      <c r="AS680" s="8"/>
      <c r="AV680" s="8"/>
      <c r="AY680" s="8"/>
    </row>
    <row r="681">
      <c r="H681" s="8"/>
      <c r="M681" s="8"/>
      <c r="Q681" s="8"/>
      <c r="T681" s="8"/>
      <c r="X681" s="8"/>
      <c r="AA681" s="8"/>
      <c r="AE681" s="8"/>
      <c r="AH681" s="8"/>
      <c r="AL681" s="8"/>
      <c r="AP681" s="8"/>
      <c r="AS681" s="8"/>
      <c r="AV681" s="8"/>
      <c r="AY681" s="8"/>
    </row>
    <row r="682">
      <c r="H682" s="8"/>
      <c r="M682" s="8"/>
      <c r="Q682" s="8"/>
      <c r="T682" s="8"/>
      <c r="X682" s="8"/>
      <c r="AA682" s="8"/>
      <c r="AE682" s="8"/>
      <c r="AH682" s="8"/>
      <c r="AL682" s="8"/>
      <c r="AP682" s="8"/>
      <c r="AS682" s="8"/>
      <c r="AV682" s="8"/>
      <c r="AY682" s="8"/>
    </row>
    <row r="683">
      <c r="H683" s="8"/>
      <c r="M683" s="8"/>
      <c r="Q683" s="8"/>
      <c r="T683" s="8"/>
      <c r="X683" s="8"/>
      <c r="AA683" s="8"/>
      <c r="AE683" s="8"/>
      <c r="AH683" s="8"/>
      <c r="AL683" s="8"/>
      <c r="AP683" s="8"/>
      <c r="AS683" s="8"/>
      <c r="AV683" s="8"/>
      <c r="AY683" s="8"/>
    </row>
    <row r="684">
      <c r="H684" s="8"/>
      <c r="M684" s="8"/>
      <c r="Q684" s="8"/>
      <c r="T684" s="8"/>
      <c r="X684" s="8"/>
      <c r="AA684" s="8"/>
      <c r="AE684" s="8"/>
      <c r="AH684" s="8"/>
      <c r="AL684" s="8"/>
      <c r="AP684" s="8"/>
      <c r="AS684" s="8"/>
      <c r="AV684" s="8"/>
      <c r="AY684" s="8"/>
    </row>
    <row r="685">
      <c r="H685" s="8"/>
      <c r="M685" s="8"/>
      <c r="Q685" s="8"/>
      <c r="T685" s="8"/>
      <c r="X685" s="8"/>
      <c r="AA685" s="8"/>
      <c r="AE685" s="8"/>
      <c r="AH685" s="8"/>
      <c r="AL685" s="8"/>
      <c r="AP685" s="8"/>
      <c r="AS685" s="8"/>
      <c r="AV685" s="8"/>
      <c r="AY685" s="8"/>
    </row>
    <row r="686">
      <c r="H686" s="8"/>
      <c r="M686" s="8"/>
      <c r="Q686" s="8"/>
      <c r="T686" s="8"/>
      <c r="X686" s="8"/>
      <c r="AA686" s="8"/>
      <c r="AE686" s="8"/>
      <c r="AH686" s="8"/>
      <c r="AL686" s="8"/>
      <c r="AP686" s="8"/>
      <c r="AS686" s="8"/>
      <c r="AV686" s="8"/>
      <c r="AY686" s="8"/>
    </row>
    <row r="687">
      <c r="H687" s="8"/>
      <c r="M687" s="8"/>
      <c r="Q687" s="8"/>
      <c r="T687" s="8"/>
      <c r="X687" s="8"/>
      <c r="AA687" s="8"/>
      <c r="AE687" s="8"/>
      <c r="AH687" s="8"/>
      <c r="AL687" s="8"/>
      <c r="AP687" s="8"/>
      <c r="AS687" s="8"/>
      <c r="AV687" s="8"/>
      <c r="AY687" s="8"/>
    </row>
    <row r="688">
      <c r="H688" s="8"/>
      <c r="M688" s="8"/>
      <c r="Q688" s="8"/>
      <c r="T688" s="8"/>
      <c r="X688" s="8"/>
      <c r="AA688" s="8"/>
      <c r="AE688" s="8"/>
      <c r="AH688" s="8"/>
      <c r="AL688" s="8"/>
      <c r="AP688" s="8"/>
      <c r="AS688" s="8"/>
      <c r="AV688" s="8"/>
      <c r="AY688" s="8"/>
    </row>
    <row r="689">
      <c r="H689" s="8"/>
      <c r="M689" s="8"/>
      <c r="Q689" s="8"/>
      <c r="T689" s="8"/>
      <c r="X689" s="8"/>
      <c r="AA689" s="8"/>
      <c r="AE689" s="8"/>
      <c r="AH689" s="8"/>
      <c r="AL689" s="8"/>
      <c r="AP689" s="8"/>
      <c r="AS689" s="8"/>
      <c r="AV689" s="8"/>
      <c r="AY689" s="8"/>
    </row>
    <row r="690">
      <c r="H690" s="8"/>
      <c r="M690" s="8"/>
      <c r="Q690" s="8"/>
      <c r="T690" s="8"/>
      <c r="X690" s="8"/>
      <c r="AA690" s="8"/>
      <c r="AE690" s="8"/>
      <c r="AH690" s="8"/>
      <c r="AL690" s="8"/>
      <c r="AP690" s="8"/>
      <c r="AS690" s="8"/>
      <c r="AV690" s="8"/>
      <c r="AY690" s="8"/>
    </row>
    <row r="691">
      <c r="H691" s="8"/>
      <c r="M691" s="8"/>
      <c r="Q691" s="8"/>
      <c r="T691" s="8"/>
      <c r="X691" s="8"/>
      <c r="AA691" s="8"/>
      <c r="AE691" s="8"/>
      <c r="AH691" s="8"/>
      <c r="AL691" s="8"/>
      <c r="AP691" s="8"/>
      <c r="AS691" s="8"/>
      <c r="AV691" s="8"/>
      <c r="AY691" s="8"/>
    </row>
    <row r="692">
      <c r="H692" s="8"/>
      <c r="M692" s="8"/>
      <c r="Q692" s="8"/>
      <c r="T692" s="8"/>
      <c r="X692" s="8"/>
      <c r="AA692" s="8"/>
      <c r="AE692" s="8"/>
      <c r="AH692" s="8"/>
      <c r="AL692" s="8"/>
      <c r="AP692" s="8"/>
      <c r="AS692" s="8"/>
      <c r="AV692" s="8"/>
      <c r="AY692" s="8"/>
    </row>
    <row r="693">
      <c r="H693" s="8"/>
      <c r="M693" s="8"/>
      <c r="Q693" s="8"/>
      <c r="T693" s="8"/>
      <c r="X693" s="8"/>
      <c r="AA693" s="8"/>
      <c r="AE693" s="8"/>
      <c r="AH693" s="8"/>
      <c r="AL693" s="8"/>
      <c r="AP693" s="8"/>
      <c r="AS693" s="8"/>
      <c r="AV693" s="8"/>
      <c r="AY693" s="8"/>
    </row>
    <row r="694">
      <c r="H694" s="8"/>
      <c r="M694" s="8"/>
      <c r="Q694" s="8"/>
      <c r="T694" s="8"/>
      <c r="X694" s="8"/>
      <c r="AA694" s="8"/>
      <c r="AE694" s="8"/>
      <c r="AH694" s="8"/>
      <c r="AL694" s="8"/>
      <c r="AP694" s="8"/>
      <c r="AS694" s="8"/>
      <c r="AV694" s="8"/>
      <c r="AY694" s="8"/>
    </row>
    <row r="695">
      <c r="H695" s="8"/>
      <c r="M695" s="8"/>
      <c r="Q695" s="8"/>
      <c r="T695" s="8"/>
      <c r="X695" s="8"/>
      <c r="AA695" s="8"/>
      <c r="AE695" s="8"/>
      <c r="AH695" s="8"/>
      <c r="AL695" s="8"/>
      <c r="AP695" s="8"/>
      <c r="AS695" s="8"/>
      <c r="AV695" s="8"/>
      <c r="AY695" s="8"/>
    </row>
    <row r="696">
      <c r="H696" s="8"/>
      <c r="M696" s="8"/>
      <c r="Q696" s="8"/>
      <c r="T696" s="8"/>
      <c r="X696" s="8"/>
      <c r="AA696" s="8"/>
      <c r="AE696" s="8"/>
      <c r="AH696" s="8"/>
      <c r="AL696" s="8"/>
      <c r="AP696" s="8"/>
      <c r="AS696" s="8"/>
      <c r="AV696" s="8"/>
      <c r="AY696" s="8"/>
    </row>
    <row r="697">
      <c r="H697" s="8"/>
      <c r="M697" s="8"/>
      <c r="Q697" s="8"/>
      <c r="T697" s="8"/>
      <c r="X697" s="8"/>
      <c r="AA697" s="8"/>
      <c r="AE697" s="8"/>
      <c r="AH697" s="8"/>
      <c r="AL697" s="8"/>
      <c r="AP697" s="8"/>
      <c r="AS697" s="8"/>
      <c r="AV697" s="8"/>
      <c r="AY697" s="8"/>
    </row>
    <row r="698">
      <c r="H698" s="8"/>
      <c r="M698" s="8"/>
      <c r="Q698" s="8"/>
      <c r="T698" s="8"/>
      <c r="X698" s="8"/>
      <c r="AA698" s="8"/>
      <c r="AE698" s="8"/>
      <c r="AH698" s="8"/>
      <c r="AL698" s="8"/>
      <c r="AP698" s="8"/>
      <c r="AS698" s="8"/>
      <c r="AV698" s="8"/>
      <c r="AY698" s="8"/>
    </row>
    <row r="699">
      <c r="H699" s="8"/>
      <c r="M699" s="8"/>
      <c r="Q699" s="8"/>
      <c r="T699" s="8"/>
      <c r="X699" s="8"/>
      <c r="AA699" s="8"/>
      <c r="AE699" s="8"/>
      <c r="AH699" s="8"/>
      <c r="AL699" s="8"/>
      <c r="AP699" s="8"/>
      <c r="AS699" s="8"/>
      <c r="AV699" s="8"/>
      <c r="AY699" s="8"/>
    </row>
    <row r="700">
      <c r="H700" s="8"/>
      <c r="M700" s="8"/>
      <c r="Q700" s="8"/>
      <c r="T700" s="8"/>
      <c r="X700" s="8"/>
      <c r="AA700" s="8"/>
      <c r="AE700" s="8"/>
      <c r="AH700" s="8"/>
      <c r="AL700" s="8"/>
      <c r="AP700" s="8"/>
      <c r="AS700" s="8"/>
      <c r="AV700" s="8"/>
      <c r="AY700" s="8"/>
    </row>
    <row r="701">
      <c r="H701" s="8"/>
      <c r="M701" s="8"/>
      <c r="Q701" s="8"/>
      <c r="T701" s="8"/>
      <c r="X701" s="8"/>
      <c r="AA701" s="8"/>
      <c r="AE701" s="8"/>
      <c r="AH701" s="8"/>
      <c r="AL701" s="8"/>
      <c r="AP701" s="8"/>
      <c r="AS701" s="8"/>
      <c r="AV701" s="8"/>
      <c r="AY701" s="8"/>
    </row>
    <row r="702">
      <c r="H702" s="8"/>
      <c r="M702" s="8"/>
      <c r="Q702" s="8"/>
      <c r="T702" s="8"/>
      <c r="X702" s="8"/>
      <c r="AA702" s="8"/>
      <c r="AE702" s="8"/>
      <c r="AH702" s="8"/>
      <c r="AL702" s="8"/>
      <c r="AP702" s="8"/>
      <c r="AS702" s="8"/>
      <c r="AV702" s="8"/>
      <c r="AY702" s="8"/>
    </row>
    <row r="703">
      <c r="H703" s="8"/>
      <c r="M703" s="8"/>
      <c r="Q703" s="8"/>
      <c r="T703" s="8"/>
      <c r="X703" s="8"/>
      <c r="AA703" s="8"/>
      <c r="AE703" s="8"/>
      <c r="AH703" s="8"/>
      <c r="AL703" s="8"/>
      <c r="AP703" s="8"/>
      <c r="AS703" s="8"/>
      <c r="AV703" s="8"/>
      <c r="AY703" s="8"/>
    </row>
    <row r="704">
      <c r="H704" s="8"/>
      <c r="M704" s="8"/>
      <c r="Q704" s="8"/>
      <c r="T704" s="8"/>
      <c r="X704" s="8"/>
      <c r="AA704" s="8"/>
      <c r="AE704" s="8"/>
      <c r="AH704" s="8"/>
      <c r="AL704" s="8"/>
      <c r="AP704" s="8"/>
      <c r="AS704" s="8"/>
      <c r="AV704" s="8"/>
      <c r="AY704" s="8"/>
    </row>
    <row r="705">
      <c r="H705" s="8"/>
      <c r="M705" s="8"/>
      <c r="Q705" s="8"/>
      <c r="T705" s="8"/>
      <c r="X705" s="8"/>
      <c r="AA705" s="8"/>
      <c r="AE705" s="8"/>
      <c r="AH705" s="8"/>
      <c r="AL705" s="8"/>
      <c r="AP705" s="8"/>
      <c r="AS705" s="8"/>
      <c r="AV705" s="8"/>
      <c r="AY705" s="8"/>
    </row>
    <row r="706">
      <c r="H706" s="8"/>
      <c r="M706" s="8"/>
      <c r="Q706" s="8"/>
      <c r="T706" s="8"/>
      <c r="X706" s="8"/>
      <c r="AA706" s="8"/>
      <c r="AE706" s="8"/>
      <c r="AH706" s="8"/>
      <c r="AL706" s="8"/>
      <c r="AP706" s="8"/>
      <c r="AS706" s="8"/>
      <c r="AV706" s="8"/>
      <c r="AY706" s="8"/>
    </row>
    <row r="707">
      <c r="H707" s="8"/>
      <c r="M707" s="8"/>
      <c r="Q707" s="8"/>
      <c r="T707" s="8"/>
      <c r="X707" s="8"/>
      <c r="AA707" s="8"/>
      <c r="AE707" s="8"/>
      <c r="AH707" s="8"/>
      <c r="AL707" s="8"/>
      <c r="AP707" s="8"/>
      <c r="AS707" s="8"/>
      <c r="AV707" s="8"/>
      <c r="AY707" s="8"/>
    </row>
    <row r="708">
      <c r="H708" s="8"/>
      <c r="M708" s="8"/>
      <c r="Q708" s="8"/>
      <c r="T708" s="8"/>
      <c r="X708" s="8"/>
      <c r="AA708" s="8"/>
      <c r="AE708" s="8"/>
      <c r="AH708" s="8"/>
      <c r="AL708" s="8"/>
      <c r="AP708" s="8"/>
      <c r="AS708" s="8"/>
      <c r="AV708" s="8"/>
      <c r="AY708" s="8"/>
    </row>
    <row r="709">
      <c r="H709" s="8"/>
      <c r="M709" s="8"/>
      <c r="Q709" s="8"/>
      <c r="T709" s="8"/>
      <c r="X709" s="8"/>
      <c r="AA709" s="8"/>
      <c r="AE709" s="8"/>
      <c r="AH709" s="8"/>
      <c r="AL709" s="8"/>
      <c r="AP709" s="8"/>
      <c r="AS709" s="8"/>
      <c r="AV709" s="8"/>
      <c r="AY709" s="8"/>
    </row>
    <row r="710">
      <c r="H710" s="8"/>
      <c r="M710" s="8"/>
      <c r="Q710" s="8"/>
      <c r="T710" s="8"/>
      <c r="X710" s="8"/>
      <c r="AA710" s="8"/>
      <c r="AE710" s="8"/>
      <c r="AH710" s="8"/>
      <c r="AL710" s="8"/>
      <c r="AP710" s="8"/>
      <c r="AS710" s="8"/>
      <c r="AV710" s="8"/>
      <c r="AY710" s="8"/>
    </row>
    <row r="711">
      <c r="H711" s="8"/>
      <c r="M711" s="8"/>
      <c r="Q711" s="8"/>
      <c r="T711" s="8"/>
      <c r="X711" s="8"/>
      <c r="AA711" s="8"/>
      <c r="AE711" s="8"/>
      <c r="AH711" s="8"/>
      <c r="AL711" s="8"/>
      <c r="AP711" s="8"/>
      <c r="AS711" s="8"/>
      <c r="AV711" s="8"/>
      <c r="AY711" s="8"/>
    </row>
    <row r="712">
      <c r="H712" s="8"/>
      <c r="M712" s="8"/>
      <c r="Q712" s="8"/>
      <c r="T712" s="8"/>
      <c r="X712" s="8"/>
      <c r="AA712" s="8"/>
      <c r="AE712" s="8"/>
      <c r="AH712" s="8"/>
      <c r="AL712" s="8"/>
      <c r="AP712" s="8"/>
      <c r="AS712" s="8"/>
      <c r="AV712" s="8"/>
      <c r="AY712" s="8"/>
    </row>
    <row r="713">
      <c r="H713" s="8"/>
      <c r="M713" s="8"/>
      <c r="Q713" s="8"/>
      <c r="T713" s="8"/>
      <c r="X713" s="8"/>
      <c r="AA713" s="8"/>
      <c r="AE713" s="8"/>
      <c r="AH713" s="8"/>
      <c r="AL713" s="8"/>
      <c r="AP713" s="8"/>
      <c r="AS713" s="8"/>
      <c r="AV713" s="8"/>
      <c r="AY713" s="8"/>
    </row>
    <row r="714">
      <c r="H714" s="8"/>
      <c r="M714" s="8"/>
      <c r="Q714" s="8"/>
      <c r="T714" s="8"/>
      <c r="X714" s="8"/>
      <c r="AA714" s="8"/>
      <c r="AE714" s="8"/>
      <c r="AH714" s="8"/>
      <c r="AL714" s="8"/>
      <c r="AP714" s="8"/>
      <c r="AS714" s="8"/>
      <c r="AV714" s="8"/>
      <c r="AY714" s="8"/>
    </row>
    <row r="715">
      <c r="H715" s="8"/>
      <c r="M715" s="8"/>
      <c r="Q715" s="8"/>
      <c r="T715" s="8"/>
      <c r="X715" s="8"/>
      <c r="AA715" s="8"/>
      <c r="AE715" s="8"/>
      <c r="AH715" s="8"/>
      <c r="AL715" s="8"/>
      <c r="AP715" s="8"/>
      <c r="AS715" s="8"/>
      <c r="AV715" s="8"/>
      <c r="AY715" s="8"/>
    </row>
    <row r="716">
      <c r="H716" s="8"/>
      <c r="M716" s="8"/>
      <c r="Q716" s="8"/>
      <c r="T716" s="8"/>
      <c r="X716" s="8"/>
      <c r="AA716" s="8"/>
      <c r="AE716" s="8"/>
      <c r="AH716" s="8"/>
      <c r="AL716" s="8"/>
      <c r="AP716" s="8"/>
      <c r="AS716" s="8"/>
      <c r="AV716" s="8"/>
      <c r="AY716" s="8"/>
    </row>
    <row r="717">
      <c r="H717" s="8"/>
      <c r="M717" s="8"/>
      <c r="Q717" s="8"/>
      <c r="T717" s="8"/>
      <c r="X717" s="8"/>
      <c r="AA717" s="8"/>
      <c r="AE717" s="8"/>
      <c r="AH717" s="8"/>
      <c r="AL717" s="8"/>
      <c r="AP717" s="8"/>
      <c r="AS717" s="8"/>
      <c r="AV717" s="8"/>
      <c r="AY717" s="8"/>
    </row>
    <row r="718">
      <c r="H718" s="8"/>
      <c r="M718" s="8"/>
      <c r="Q718" s="8"/>
      <c r="T718" s="8"/>
      <c r="X718" s="8"/>
      <c r="AA718" s="8"/>
      <c r="AE718" s="8"/>
      <c r="AH718" s="8"/>
      <c r="AL718" s="8"/>
      <c r="AP718" s="8"/>
      <c r="AS718" s="8"/>
      <c r="AV718" s="8"/>
      <c r="AY718" s="8"/>
    </row>
    <row r="719">
      <c r="H719" s="8"/>
      <c r="M719" s="8"/>
      <c r="Q719" s="8"/>
      <c r="T719" s="8"/>
      <c r="X719" s="8"/>
      <c r="AA719" s="8"/>
      <c r="AE719" s="8"/>
      <c r="AH719" s="8"/>
      <c r="AL719" s="8"/>
      <c r="AP719" s="8"/>
      <c r="AS719" s="8"/>
      <c r="AV719" s="8"/>
      <c r="AY719" s="8"/>
    </row>
    <row r="720">
      <c r="H720" s="8"/>
      <c r="M720" s="8"/>
      <c r="Q720" s="8"/>
      <c r="T720" s="8"/>
      <c r="X720" s="8"/>
      <c r="AA720" s="8"/>
      <c r="AE720" s="8"/>
      <c r="AH720" s="8"/>
      <c r="AL720" s="8"/>
      <c r="AP720" s="8"/>
      <c r="AS720" s="8"/>
      <c r="AV720" s="8"/>
      <c r="AY720" s="8"/>
    </row>
    <row r="721">
      <c r="H721" s="8"/>
      <c r="M721" s="8"/>
      <c r="Q721" s="8"/>
      <c r="T721" s="8"/>
      <c r="X721" s="8"/>
      <c r="AA721" s="8"/>
      <c r="AE721" s="8"/>
      <c r="AH721" s="8"/>
      <c r="AL721" s="8"/>
      <c r="AP721" s="8"/>
      <c r="AS721" s="8"/>
      <c r="AV721" s="8"/>
      <c r="AY721" s="8"/>
    </row>
    <row r="722">
      <c r="H722" s="8"/>
      <c r="M722" s="8"/>
      <c r="Q722" s="8"/>
      <c r="T722" s="8"/>
      <c r="X722" s="8"/>
      <c r="AA722" s="8"/>
      <c r="AE722" s="8"/>
      <c r="AH722" s="8"/>
      <c r="AL722" s="8"/>
      <c r="AP722" s="8"/>
      <c r="AS722" s="8"/>
      <c r="AV722" s="8"/>
      <c r="AY722" s="8"/>
    </row>
    <row r="723">
      <c r="H723" s="8"/>
      <c r="M723" s="8"/>
      <c r="Q723" s="8"/>
      <c r="T723" s="8"/>
      <c r="X723" s="8"/>
      <c r="AA723" s="8"/>
      <c r="AE723" s="8"/>
      <c r="AH723" s="8"/>
      <c r="AL723" s="8"/>
      <c r="AP723" s="8"/>
      <c r="AS723" s="8"/>
      <c r="AV723" s="8"/>
      <c r="AY723" s="8"/>
    </row>
    <row r="724">
      <c r="H724" s="8"/>
      <c r="M724" s="8"/>
      <c r="Q724" s="8"/>
      <c r="T724" s="8"/>
      <c r="X724" s="8"/>
      <c r="AA724" s="8"/>
      <c r="AE724" s="8"/>
      <c r="AH724" s="8"/>
      <c r="AL724" s="8"/>
      <c r="AP724" s="8"/>
      <c r="AS724" s="8"/>
      <c r="AV724" s="8"/>
      <c r="AY724" s="8"/>
    </row>
    <row r="725">
      <c r="H725" s="8"/>
      <c r="M725" s="8"/>
      <c r="Q725" s="8"/>
      <c r="T725" s="8"/>
      <c r="X725" s="8"/>
      <c r="AA725" s="8"/>
      <c r="AE725" s="8"/>
      <c r="AH725" s="8"/>
      <c r="AL725" s="8"/>
      <c r="AP725" s="8"/>
      <c r="AS725" s="8"/>
      <c r="AV725" s="8"/>
      <c r="AY725" s="8"/>
    </row>
    <row r="726">
      <c r="H726" s="8"/>
      <c r="M726" s="8"/>
      <c r="Q726" s="8"/>
      <c r="T726" s="8"/>
      <c r="X726" s="8"/>
      <c r="AA726" s="8"/>
      <c r="AE726" s="8"/>
      <c r="AH726" s="8"/>
      <c r="AL726" s="8"/>
      <c r="AP726" s="8"/>
      <c r="AS726" s="8"/>
      <c r="AV726" s="8"/>
      <c r="AY726" s="8"/>
    </row>
    <row r="727">
      <c r="H727" s="8"/>
      <c r="M727" s="8"/>
      <c r="Q727" s="8"/>
      <c r="T727" s="8"/>
      <c r="X727" s="8"/>
      <c r="AA727" s="8"/>
      <c r="AE727" s="8"/>
      <c r="AH727" s="8"/>
      <c r="AL727" s="8"/>
      <c r="AP727" s="8"/>
      <c r="AS727" s="8"/>
      <c r="AV727" s="8"/>
      <c r="AY727" s="8"/>
    </row>
    <row r="728">
      <c r="H728" s="8"/>
      <c r="M728" s="8"/>
      <c r="Q728" s="8"/>
      <c r="T728" s="8"/>
      <c r="X728" s="8"/>
      <c r="AA728" s="8"/>
      <c r="AE728" s="8"/>
      <c r="AH728" s="8"/>
      <c r="AL728" s="8"/>
      <c r="AP728" s="8"/>
      <c r="AS728" s="8"/>
      <c r="AV728" s="8"/>
      <c r="AY728" s="8"/>
    </row>
    <row r="729">
      <c r="H729" s="8"/>
      <c r="M729" s="8"/>
      <c r="Q729" s="8"/>
      <c r="T729" s="8"/>
      <c r="X729" s="8"/>
      <c r="AA729" s="8"/>
      <c r="AE729" s="8"/>
      <c r="AH729" s="8"/>
      <c r="AL729" s="8"/>
      <c r="AP729" s="8"/>
      <c r="AS729" s="8"/>
      <c r="AV729" s="8"/>
      <c r="AY729" s="8"/>
    </row>
    <row r="730">
      <c r="H730" s="8"/>
      <c r="M730" s="8"/>
      <c r="Q730" s="8"/>
      <c r="T730" s="8"/>
      <c r="X730" s="8"/>
      <c r="AA730" s="8"/>
      <c r="AE730" s="8"/>
      <c r="AH730" s="8"/>
      <c r="AL730" s="8"/>
      <c r="AP730" s="8"/>
      <c r="AS730" s="8"/>
      <c r="AV730" s="8"/>
      <c r="AY730" s="8"/>
    </row>
    <row r="731">
      <c r="H731" s="8"/>
      <c r="M731" s="8"/>
      <c r="Q731" s="8"/>
      <c r="T731" s="8"/>
      <c r="X731" s="8"/>
      <c r="AA731" s="8"/>
      <c r="AE731" s="8"/>
      <c r="AH731" s="8"/>
      <c r="AL731" s="8"/>
      <c r="AP731" s="8"/>
      <c r="AS731" s="8"/>
      <c r="AV731" s="8"/>
      <c r="AY731" s="8"/>
    </row>
    <row r="732">
      <c r="H732" s="8"/>
      <c r="M732" s="8"/>
      <c r="Q732" s="8"/>
      <c r="T732" s="8"/>
      <c r="X732" s="8"/>
      <c r="AA732" s="8"/>
      <c r="AE732" s="8"/>
      <c r="AH732" s="8"/>
      <c r="AL732" s="8"/>
      <c r="AP732" s="8"/>
      <c r="AS732" s="8"/>
      <c r="AV732" s="8"/>
      <c r="AY732" s="8"/>
    </row>
    <row r="733">
      <c r="H733" s="8"/>
      <c r="M733" s="8"/>
      <c r="Q733" s="8"/>
      <c r="T733" s="8"/>
      <c r="X733" s="8"/>
      <c r="AA733" s="8"/>
      <c r="AE733" s="8"/>
      <c r="AH733" s="8"/>
      <c r="AL733" s="8"/>
      <c r="AP733" s="8"/>
      <c r="AS733" s="8"/>
      <c r="AV733" s="8"/>
      <c r="AY733" s="8"/>
    </row>
    <row r="734">
      <c r="H734" s="8"/>
      <c r="M734" s="8"/>
      <c r="Q734" s="8"/>
      <c r="T734" s="8"/>
      <c r="X734" s="8"/>
      <c r="AA734" s="8"/>
      <c r="AE734" s="8"/>
      <c r="AH734" s="8"/>
      <c r="AL734" s="8"/>
      <c r="AP734" s="8"/>
      <c r="AS734" s="8"/>
      <c r="AV734" s="8"/>
      <c r="AY734" s="8"/>
    </row>
    <row r="735">
      <c r="H735" s="8"/>
      <c r="M735" s="8"/>
      <c r="Q735" s="8"/>
      <c r="T735" s="8"/>
      <c r="X735" s="8"/>
      <c r="AA735" s="8"/>
      <c r="AE735" s="8"/>
      <c r="AH735" s="8"/>
      <c r="AL735" s="8"/>
      <c r="AP735" s="8"/>
      <c r="AS735" s="8"/>
      <c r="AV735" s="8"/>
      <c r="AY735" s="8"/>
    </row>
    <row r="736">
      <c r="H736" s="8"/>
      <c r="M736" s="8"/>
      <c r="Q736" s="8"/>
      <c r="T736" s="8"/>
      <c r="X736" s="8"/>
      <c r="AA736" s="8"/>
      <c r="AE736" s="8"/>
      <c r="AH736" s="8"/>
      <c r="AL736" s="8"/>
      <c r="AP736" s="8"/>
      <c r="AS736" s="8"/>
      <c r="AV736" s="8"/>
      <c r="AY736" s="8"/>
    </row>
    <row r="737">
      <c r="H737" s="8"/>
      <c r="M737" s="8"/>
      <c r="Q737" s="8"/>
      <c r="T737" s="8"/>
      <c r="X737" s="8"/>
      <c r="AA737" s="8"/>
      <c r="AE737" s="8"/>
      <c r="AH737" s="8"/>
      <c r="AL737" s="8"/>
      <c r="AP737" s="8"/>
      <c r="AS737" s="8"/>
      <c r="AV737" s="8"/>
      <c r="AY737" s="8"/>
    </row>
    <row r="738">
      <c r="H738" s="8"/>
      <c r="M738" s="8"/>
      <c r="Q738" s="8"/>
      <c r="T738" s="8"/>
      <c r="X738" s="8"/>
      <c r="AA738" s="8"/>
      <c r="AE738" s="8"/>
      <c r="AH738" s="8"/>
      <c r="AL738" s="8"/>
      <c r="AP738" s="8"/>
      <c r="AS738" s="8"/>
      <c r="AV738" s="8"/>
      <c r="AY738" s="8"/>
    </row>
    <row r="739">
      <c r="H739" s="8"/>
      <c r="M739" s="8"/>
      <c r="Q739" s="8"/>
      <c r="T739" s="8"/>
      <c r="X739" s="8"/>
      <c r="AA739" s="8"/>
      <c r="AE739" s="8"/>
      <c r="AH739" s="8"/>
      <c r="AL739" s="8"/>
      <c r="AP739" s="8"/>
      <c r="AS739" s="8"/>
      <c r="AV739" s="8"/>
      <c r="AY739" s="8"/>
    </row>
    <row r="740">
      <c r="H740" s="8"/>
      <c r="M740" s="8"/>
      <c r="Q740" s="8"/>
      <c r="T740" s="8"/>
      <c r="X740" s="8"/>
      <c r="AA740" s="8"/>
      <c r="AE740" s="8"/>
      <c r="AH740" s="8"/>
      <c r="AL740" s="8"/>
      <c r="AP740" s="8"/>
      <c r="AS740" s="8"/>
      <c r="AV740" s="8"/>
      <c r="AY740" s="8"/>
    </row>
    <row r="741">
      <c r="H741" s="8"/>
      <c r="M741" s="8"/>
      <c r="Q741" s="8"/>
      <c r="T741" s="8"/>
      <c r="X741" s="8"/>
      <c r="AA741" s="8"/>
      <c r="AE741" s="8"/>
      <c r="AH741" s="8"/>
      <c r="AL741" s="8"/>
      <c r="AP741" s="8"/>
      <c r="AS741" s="8"/>
      <c r="AV741" s="8"/>
      <c r="AY741" s="8"/>
    </row>
    <row r="742">
      <c r="H742" s="8"/>
      <c r="M742" s="8"/>
      <c r="Q742" s="8"/>
      <c r="T742" s="8"/>
      <c r="X742" s="8"/>
      <c r="AA742" s="8"/>
      <c r="AE742" s="8"/>
      <c r="AH742" s="8"/>
      <c r="AL742" s="8"/>
      <c r="AP742" s="8"/>
      <c r="AS742" s="8"/>
      <c r="AV742" s="8"/>
      <c r="AY742" s="8"/>
    </row>
    <row r="743">
      <c r="H743" s="8"/>
      <c r="M743" s="8"/>
      <c r="Q743" s="8"/>
      <c r="T743" s="8"/>
      <c r="X743" s="8"/>
      <c r="AA743" s="8"/>
      <c r="AE743" s="8"/>
      <c r="AH743" s="8"/>
      <c r="AL743" s="8"/>
      <c r="AP743" s="8"/>
      <c r="AS743" s="8"/>
      <c r="AV743" s="8"/>
      <c r="AY743" s="8"/>
    </row>
    <row r="744">
      <c r="H744" s="8"/>
      <c r="M744" s="8"/>
      <c r="Q744" s="8"/>
      <c r="T744" s="8"/>
      <c r="X744" s="8"/>
      <c r="AA744" s="8"/>
      <c r="AE744" s="8"/>
      <c r="AH744" s="8"/>
      <c r="AL744" s="8"/>
      <c r="AP744" s="8"/>
      <c r="AS744" s="8"/>
      <c r="AV744" s="8"/>
      <c r="AY744" s="8"/>
    </row>
    <row r="745">
      <c r="H745" s="8"/>
      <c r="M745" s="8"/>
      <c r="Q745" s="8"/>
      <c r="T745" s="8"/>
      <c r="X745" s="8"/>
      <c r="AA745" s="8"/>
      <c r="AE745" s="8"/>
      <c r="AH745" s="8"/>
      <c r="AL745" s="8"/>
      <c r="AP745" s="8"/>
      <c r="AS745" s="8"/>
      <c r="AV745" s="8"/>
      <c r="AY745" s="8"/>
    </row>
    <row r="746">
      <c r="H746" s="8"/>
      <c r="M746" s="8"/>
      <c r="Q746" s="8"/>
      <c r="T746" s="8"/>
      <c r="X746" s="8"/>
      <c r="AA746" s="8"/>
      <c r="AE746" s="8"/>
      <c r="AH746" s="8"/>
      <c r="AL746" s="8"/>
      <c r="AP746" s="8"/>
      <c r="AS746" s="8"/>
      <c r="AV746" s="8"/>
      <c r="AY746" s="8"/>
    </row>
    <row r="747">
      <c r="H747" s="8"/>
      <c r="M747" s="8"/>
      <c r="Q747" s="8"/>
      <c r="T747" s="8"/>
      <c r="X747" s="8"/>
      <c r="AA747" s="8"/>
      <c r="AE747" s="8"/>
      <c r="AH747" s="8"/>
      <c r="AL747" s="8"/>
      <c r="AP747" s="8"/>
      <c r="AS747" s="8"/>
      <c r="AV747" s="8"/>
      <c r="AY747" s="8"/>
    </row>
    <row r="748">
      <c r="H748" s="8"/>
      <c r="M748" s="8"/>
      <c r="Q748" s="8"/>
      <c r="T748" s="8"/>
      <c r="X748" s="8"/>
      <c r="AA748" s="8"/>
      <c r="AE748" s="8"/>
      <c r="AH748" s="8"/>
      <c r="AL748" s="8"/>
      <c r="AP748" s="8"/>
      <c r="AS748" s="8"/>
      <c r="AV748" s="8"/>
      <c r="AY748" s="8"/>
    </row>
    <row r="749">
      <c r="H749" s="8"/>
      <c r="M749" s="8"/>
      <c r="Q749" s="8"/>
      <c r="T749" s="8"/>
      <c r="X749" s="8"/>
      <c r="AA749" s="8"/>
      <c r="AE749" s="8"/>
      <c r="AH749" s="8"/>
      <c r="AL749" s="8"/>
      <c r="AP749" s="8"/>
      <c r="AS749" s="8"/>
      <c r="AV749" s="8"/>
      <c r="AY749" s="8"/>
    </row>
    <row r="750">
      <c r="H750" s="8"/>
      <c r="M750" s="8"/>
      <c r="Q750" s="8"/>
      <c r="T750" s="8"/>
      <c r="X750" s="8"/>
      <c r="AA750" s="8"/>
      <c r="AE750" s="8"/>
      <c r="AH750" s="8"/>
      <c r="AL750" s="8"/>
      <c r="AP750" s="8"/>
      <c r="AS750" s="8"/>
      <c r="AV750" s="8"/>
      <c r="AY750" s="8"/>
    </row>
    <row r="751">
      <c r="H751" s="8"/>
      <c r="M751" s="8"/>
      <c r="Q751" s="8"/>
      <c r="T751" s="8"/>
      <c r="X751" s="8"/>
      <c r="AA751" s="8"/>
      <c r="AE751" s="8"/>
      <c r="AH751" s="8"/>
      <c r="AL751" s="8"/>
      <c r="AP751" s="8"/>
      <c r="AS751" s="8"/>
      <c r="AV751" s="8"/>
      <c r="AY751" s="8"/>
    </row>
    <row r="752">
      <c r="H752" s="8"/>
      <c r="M752" s="8"/>
      <c r="Q752" s="8"/>
      <c r="T752" s="8"/>
      <c r="X752" s="8"/>
      <c r="AA752" s="8"/>
      <c r="AE752" s="8"/>
      <c r="AH752" s="8"/>
      <c r="AL752" s="8"/>
      <c r="AP752" s="8"/>
      <c r="AS752" s="8"/>
      <c r="AV752" s="8"/>
      <c r="AY752" s="8"/>
    </row>
    <row r="753">
      <c r="H753" s="8"/>
      <c r="M753" s="8"/>
      <c r="Q753" s="8"/>
      <c r="T753" s="8"/>
      <c r="X753" s="8"/>
      <c r="AA753" s="8"/>
      <c r="AE753" s="8"/>
      <c r="AH753" s="8"/>
      <c r="AL753" s="8"/>
      <c r="AP753" s="8"/>
      <c r="AS753" s="8"/>
      <c r="AV753" s="8"/>
      <c r="AY753" s="8"/>
    </row>
    <row r="754">
      <c r="H754" s="8"/>
      <c r="M754" s="8"/>
      <c r="Q754" s="8"/>
      <c r="T754" s="8"/>
      <c r="X754" s="8"/>
      <c r="AA754" s="8"/>
      <c r="AE754" s="8"/>
      <c r="AH754" s="8"/>
      <c r="AL754" s="8"/>
      <c r="AP754" s="8"/>
      <c r="AS754" s="8"/>
      <c r="AV754" s="8"/>
      <c r="AY754" s="8"/>
    </row>
    <row r="755">
      <c r="H755" s="8"/>
      <c r="M755" s="8"/>
      <c r="Q755" s="8"/>
      <c r="T755" s="8"/>
      <c r="X755" s="8"/>
      <c r="AA755" s="8"/>
      <c r="AE755" s="8"/>
      <c r="AH755" s="8"/>
      <c r="AL755" s="8"/>
      <c r="AP755" s="8"/>
      <c r="AS755" s="8"/>
      <c r="AV755" s="8"/>
      <c r="AY755" s="8"/>
    </row>
    <row r="756">
      <c r="H756" s="8"/>
      <c r="M756" s="8"/>
      <c r="Q756" s="8"/>
      <c r="T756" s="8"/>
      <c r="X756" s="8"/>
      <c r="AA756" s="8"/>
      <c r="AE756" s="8"/>
      <c r="AH756" s="8"/>
      <c r="AL756" s="8"/>
      <c r="AP756" s="8"/>
      <c r="AS756" s="8"/>
      <c r="AV756" s="8"/>
      <c r="AY756" s="8"/>
    </row>
    <row r="757">
      <c r="H757" s="8"/>
      <c r="M757" s="8"/>
      <c r="Q757" s="8"/>
      <c r="T757" s="8"/>
      <c r="X757" s="8"/>
      <c r="AA757" s="8"/>
      <c r="AE757" s="8"/>
      <c r="AH757" s="8"/>
      <c r="AL757" s="8"/>
      <c r="AP757" s="8"/>
      <c r="AS757" s="8"/>
      <c r="AV757" s="8"/>
      <c r="AY757" s="8"/>
    </row>
    <row r="758">
      <c r="H758" s="8"/>
      <c r="M758" s="8"/>
      <c r="Q758" s="8"/>
      <c r="T758" s="8"/>
      <c r="X758" s="8"/>
      <c r="AA758" s="8"/>
      <c r="AE758" s="8"/>
      <c r="AH758" s="8"/>
      <c r="AL758" s="8"/>
      <c r="AP758" s="8"/>
      <c r="AS758" s="8"/>
      <c r="AV758" s="8"/>
      <c r="AY758" s="8"/>
    </row>
    <row r="759">
      <c r="H759" s="8"/>
      <c r="M759" s="8"/>
      <c r="Q759" s="8"/>
      <c r="T759" s="8"/>
      <c r="X759" s="8"/>
      <c r="AA759" s="8"/>
      <c r="AE759" s="8"/>
      <c r="AH759" s="8"/>
      <c r="AL759" s="8"/>
      <c r="AP759" s="8"/>
      <c r="AS759" s="8"/>
      <c r="AV759" s="8"/>
      <c r="AY759" s="8"/>
    </row>
    <row r="760">
      <c r="H760" s="8"/>
      <c r="M760" s="8"/>
      <c r="Q760" s="8"/>
      <c r="T760" s="8"/>
      <c r="X760" s="8"/>
      <c r="AA760" s="8"/>
      <c r="AE760" s="8"/>
      <c r="AH760" s="8"/>
      <c r="AL760" s="8"/>
      <c r="AP760" s="8"/>
      <c r="AS760" s="8"/>
      <c r="AV760" s="8"/>
      <c r="AY760" s="8"/>
    </row>
    <row r="761">
      <c r="H761" s="8"/>
      <c r="M761" s="8"/>
      <c r="Q761" s="8"/>
      <c r="T761" s="8"/>
      <c r="X761" s="8"/>
      <c r="AA761" s="8"/>
      <c r="AE761" s="8"/>
      <c r="AH761" s="8"/>
      <c r="AL761" s="8"/>
      <c r="AP761" s="8"/>
      <c r="AS761" s="8"/>
      <c r="AV761" s="8"/>
      <c r="AY761" s="8"/>
    </row>
    <row r="762">
      <c r="H762" s="8"/>
      <c r="M762" s="8"/>
      <c r="Q762" s="8"/>
      <c r="T762" s="8"/>
      <c r="X762" s="8"/>
      <c r="AA762" s="8"/>
      <c r="AE762" s="8"/>
      <c r="AH762" s="8"/>
      <c r="AL762" s="8"/>
      <c r="AP762" s="8"/>
      <c r="AS762" s="8"/>
      <c r="AV762" s="8"/>
      <c r="AY762" s="8"/>
    </row>
    <row r="763">
      <c r="H763" s="8"/>
      <c r="M763" s="8"/>
      <c r="Q763" s="8"/>
      <c r="T763" s="8"/>
      <c r="X763" s="8"/>
      <c r="AA763" s="8"/>
      <c r="AE763" s="8"/>
      <c r="AH763" s="8"/>
      <c r="AL763" s="8"/>
      <c r="AP763" s="8"/>
      <c r="AS763" s="8"/>
      <c r="AV763" s="8"/>
      <c r="AY763" s="8"/>
    </row>
    <row r="764">
      <c r="H764" s="8"/>
      <c r="M764" s="8"/>
      <c r="Q764" s="8"/>
      <c r="T764" s="8"/>
      <c r="X764" s="8"/>
      <c r="AA764" s="8"/>
      <c r="AE764" s="8"/>
      <c r="AH764" s="8"/>
      <c r="AL764" s="8"/>
      <c r="AP764" s="8"/>
      <c r="AS764" s="8"/>
      <c r="AV764" s="8"/>
      <c r="AY764" s="8"/>
    </row>
    <row r="765">
      <c r="H765" s="8"/>
      <c r="M765" s="8"/>
      <c r="Q765" s="8"/>
      <c r="T765" s="8"/>
      <c r="X765" s="8"/>
      <c r="AA765" s="8"/>
      <c r="AE765" s="8"/>
      <c r="AH765" s="8"/>
      <c r="AL765" s="8"/>
      <c r="AP765" s="8"/>
      <c r="AS765" s="8"/>
      <c r="AV765" s="8"/>
      <c r="AY765" s="8"/>
    </row>
    <row r="766">
      <c r="H766" s="8"/>
      <c r="M766" s="8"/>
      <c r="Q766" s="8"/>
      <c r="T766" s="8"/>
      <c r="X766" s="8"/>
      <c r="AA766" s="8"/>
      <c r="AE766" s="8"/>
      <c r="AH766" s="8"/>
      <c r="AL766" s="8"/>
      <c r="AP766" s="8"/>
      <c r="AS766" s="8"/>
      <c r="AV766" s="8"/>
      <c r="AY766" s="8"/>
    </row>
    <row r="767">
      <c r="H767" s="8"/>
      <c r="M767" s="8"/>
      <c r="Q767" s="8"/>
      <c r="T767" s="8"/>
      <c r="X767" s="8"/>
      <c r="AA767" s="8"/>
      <c r="AE767" s="8"/>
      <c r="AH767" s="8"/>
      <c r="AL767" s="8"/>
      <c r="AP767" s="8"/>
      <c r="AS767" s="8"/>
      <c r="AV767" s="8"/>
      <c r="AY767" s="8"/>
    </row>
    <row r="768">
      <c r="H768" s="8"/>
      <c r="M768" s="8"/>
      <c r="Q768" s="8"/>
      <c r="T768" s="8"/>
      <c r="X768" s="8"/>
      <c r="AA768" s="8"/>
      <c r="AE768" s="8"/>
      <c r="AH768" s="8"/>
      <c r="AL768" s="8"/>
      <c r="AP768" s="8"/>
      <c r="AS768" s="8"/>
      <c r="AV768" s="8"/>
      <c r="AY768" s="8"/>
    </row>
    <row r="769">
      <c r="H769" s="8"/>
      <c r="M769" s="8"/>
      <c r="Q769" s="8"/>
      <c r="T769" s="8"/>
      <c r="X769" s="8"/>
      <c r="AA769" s="8"/>
      <c r="AE769" s="8"/>
      <c r="AH769" s="8"/>
      <c r="AL769" s="8"/>
      <c r="AP769" s="8"/>
      <c r="AS769" s="8"/>
      <c r="AV769" s="8"/>
      <c r="AY769" s="8"/>
    </row>
    <row r="770">
      <c r="H770" s="8"/>
      <c r="M770" s="8"/>
      <c r="Q770" s="8"/>
      <c r="T770" s="8"/>
      <c r="X770" s="8"/>
      <c r="AA770" s="8"/>
      <c r="AE770" s="8"/>
      <c r="AH770" s="8"/>
      <c r="AL770" s="8"/>
      <c r="AP770" s="8"/>
      <c r="AS770" s="8"/>
      <c r="AV770" s="8"/>
      <c r="AY770" s="8"/>
    </row>
    <row r="771">
      <c r="H771" s="8"/>
      <c r="M771" s="8"/>
      <c r="Q771" s="8"/>
      <c r="T771" s="8"/>
      <c r="X771" s="8"/>
      <c r="AA771" s="8"/>
      <c r="AE771" s="8"/>
      <c r="AH771" s="8"/>
      <c r="AL771" s="8"/>
      <c r="AP771" s="8"/>
      <c r="AS771" s="8"/>
      <c r="AV771" s="8"/>
      <c r="AY771" s="8"/>
    </row>
    <row r="772">
      <c r="H772" s="8"/>
      <c r="M772" s="8"/>
      <c r="Q772" s="8"/>
      <c r="T772" s="8"/>
      <c r="X772" s="8"/>
      <c r="AA772" s="8"/>
      <c r="AE772" s="8"/>
      <c r="AH772" s="8"/>
      <c r="AL772" s="8"/>
      <c r="AP772" s="8"/>
      <c r="AS772" s="8"/>
      <c r="AV772" s="8"/>
      <c r="AY772" s="8"/>
    </row>
    <row r="773">
      <c r="H773" s="8"/>
      <c r="M773" s="8"/>
      <c r="Q773" s="8"/>
      <c r="T773" s="8"/>
      <c r="X773" s="8"/>
      <c r="AA773" s="8"/>
      <c r="AE773" s="8"/>
      <c r="AH773" s="8"/>
      <c r="AL773" s="8"/>
      <c r="AP773" s="8"/>
      <c r="AS773" s="8"/>
      <c r="AV773" s="8"/>
      <c r="AY773" s="8"/>
    </row>
    <row r="774">
      <c r="H774" s="8"/>
      <c r="M774" s="8"/>
      <c r="Q774" s="8"/>
      <c r="T774" s="8"/>
      <c r="X774" s="8"/>
      <c r="AA774" s="8"/>
      <c r="AE774" s="8"/>
      <c r="AH774" s="8"/>
      <c r="AL774" s="8"/>
      <c r="AP774" s="8"/>
      <c r="AS774" s="8"/>
      <c r="AV774" s="8"/>
      <c r="AY774" s="8"/>
    </row>
    <row r="775">
      <c r="H775" s="8"/>
      <c r="M775" s="8"/>
      <c r="Q775" s="8"/>
      <c r="T775" s="8"/>
      <c r="X775" s="8"/>
      <c r="AA775" s="8"/>
      <c r="AE775" s="8"/>
      <c r="AH775" s="8"/>
      <c r="AL775" s="8"/>
      <c r="AP775" s="8"/>
      <c r="AS775" s="8"/>
      <c r="AV775" s="8"/>
      <c r="AY775" s="8"/>
    </row>
    <row r="776">
      <c r="H776" s="8"/>
      <c r="M776" s="8"/>
      <c r="Q776" s="8"/>
      <c r="T776" s="8"/>
      <c r="X776" s="8"/>
      <c r="AA776" s="8"/>
      <c r="AE776" s="8"/>
      <c r="AH776" s="8"/>
      <c r="AL776" s="8"/>
      <c r="AP776" s="8"/>
      <c r="AS776" s="8"/>
      <c r="AV776" s="8"/>
      <c r="AY776" s="8"/>
    </row>
    <row r="777">
      <c r="H777" s="8"/>
      <c r="M777" s="8"/>
      <c r="Q777" s="8"/>
      <c r="T777" s="8"/>
      <c r="X777" s="8"/>
      <c r="AA777" s="8"/>
      <c r="AE777" s="8"/>
      <c r="AH777" s="8"/>
      <c r="AL777" s="8"/>
      <c r="AP777" s="8"/>
      <c r="AS777" s="8"/>
      <c r="AV777" s="8"/>
      <c r="AY777" s="8"/>
    </row>
    <row r="778">
      <c r="H778" s="8"/>
      <c r="M778" s="8"/>
      <c r="Q778" s="8"/>
      <c r="T778" s="8"/>
      <c r="X778" s="8"/>
      <c r="AA778" s="8"/>
      <c r="AE778" s="8"/>
      <c r="AH778" s="8"/>
      <c r="AL778" s="8"/>
      <c r="AP778" s="8"/>
      <c r="AS778" s="8"/>
      <c r="AV778" s="8"/>
      <c r="AY778" s="8"/>
    </row>
    <row r="779">
      <c r="H779" s="8"/>
      <c r="M779" s="8"/>
      <c r="Q779" s="8"/>
      <c r="T779" s="8"/>
      <c r="X779" s="8"/>
      <c r="AA779" s="8"/>
      <c r="AE779" s="8"/>
      <c r="AH779" s="8"/>
      <c r="AL779" s="8"/>
      <c r="AP779" s="8"/>
      <c r="AS779" s="8"/>
      <c r="AV779" s="8"/>
      <c r="AY779" s="8"/>
    </row>
    <row r="780">
      <c r="H780" s="8"/>
      <c r="M780" s="8"/>
      <c r="Q780" s="8"/>
      <c r="T780" s="8"/>
      <c r="X780" s="8"/>
      <c r="AA780" s="8"/>
      <c r="AE780" s="8"/>
      <c r="AH780" s="8"/>
      <c r="AL780" s="8"/>
      <c r="AP780" s="8"/>
      <c r="AS780" s="8"/>
      <c r="AV780" s="8"/>
      <c r="AY780" s="8"/>
    </row>
    <row r="781">
      <c r="H781" s="8"/>
      <c r="M781" s="8"/>
      <c r="Q781" s="8"/>
      <c r="T781" s="8"/>
      <c r="X781" s="8"/>
      <c r="AA781" s="8"/>
      <c r="AE781" s="8"/>
      <c r="AH781" s="8"/>
      <c r="AL781" s="8"/>
      <c r="AP781" s="8"/>
      <c r="AS781" s="8"/>
      <c r="AV781" s="8"/>
      <c r="AY781" s="8"/>
    </row>
    <row r="782">
      <c r="H782" s="8"/>
      <c r="M782" s="8"/>
      <c r="Q782" s="8"/>
      <c r="T782" s="8"/>
      <c r="X782" s="8"/>
      <c r="AA782" s="8"/>
      <c r="AE782" s="8"/>
      <c r="AH782" s="8"/>
      <c r="AL782" s="8"/>
      <c r="AP782" s="8"/>
      <c r="AS782" s="8"/>
      <c r="AV782" s="8"/>
      <c r="AY782" s="8"/>
    </row>
    <row r="783">
      <c r="H783" s="8"/>
      <c r="M783" s="8"/>
      <c r="Q783" s="8"/>
      <c r="T783" s="8"/>
      <c r="X783" s="8"/>
      <c r="AA783" s="8"/>
      <c r="AE783" s="8"/>
      <c r="AH783" s="8"/>
      <c r="AL783" s="8"/>
      <c r="AP783" s="8"/>
      <c r="AS783" s="8"/>
      <c r="AV783" s="8"/>
      <c r="AY783" s="8"/>
    </row>
    <row r="784">
      <c r="H784" s="8"/>
      <c r="M784" s="8"/>
      <c r="Q784" s="8"/>
      <c r="T784" s="8"/>
      <c r="X784" s="8"/>
      <c r="AA784" s="8"/>
      <c r="AE784" s="8"/>
      <c r="AH784" s="8"/>
      <c r="AL784" s="8"/>
      <c r="AP784" s="8"/>
      <c r="AS784" s="8"/>
      <c r="AV784" s="8"/>
      <c r="AY784" s="8"/>
    </row>
    <row r="785">
      <c r="H785" s="8"/>
      <c r="M785" s="8"/>
      <c r="Q785" s="8"/>
      <c r="T785" s="8"/>
      <c r="X785" s="8"/>
      <c r="AA785" s="8"/>
      <c r="AE785" s="8"/>
      <c r="AH785" s="8"/>
      <c r="AL785" s="8"/>
      <c r="AP785" s="8"/>
      <c r="AS785" s="8"/>
      <c r="AV785" s="8"/>
      <c r="AY785" s="8"/>
    </row>
    <row r="786">
      <c r="H786" s="8"/>
      <c r="M786" s="8"/>
      <c r="Q786" s="8"/>
      <c r="T786" s="8"/>
      <c r="X786" s="8"/>
      <c r="AA786" s="8"/>
      <c r="AE786" s="8"/>
      <c r="AH786" s="8"/>
      <c r="AL786" s="8"/>
      <c r="AP786" s="8"/>
      <c r="AS786" s="8"/>
      <c r="AV786" s="8"/>
      <c r="AY786" s="8"/>
    </row>
    <row r="787">
      <c r="H787" s="8"/>
      <c r="M787" s="8"/>
      <c r="Q787" s="8"/>
      <c r="T787" s="8"/>
      <c r="X787" s="8"/>
      <c r="AA787" s="8"/>
      <c r="AE787" s="8"/>
      <c r="AH787" s="8"/>
      <c r="AL787" s="8"/>
      <c r="AP787" s="8"/>
      <c r="AS787" s="8"/>
      <c r="AV787" s="8"/>
      <c r="AY787" s="8"/>
    </row>
    <row r="788">
      <c r="H788" s="8"/>
      <c r="M788" s="8"/>
      <c r="Q788" s="8"/>
      <c r="T788" s="8"/>
      <c r="X788" s="8"/>
      <c r="AA788" s="8"/>
      <c r="AE788" s="8"/>
      <c r="AH788" s="8"/>
      <c r="AL788" s="8"/>
      <c r="AP788" s="8"/>
      <c r="AS788" s="8"/>
      <c r="AV788" s="8"/>
      <c r="AY788" s="8"/>
    </row>
    <row r="789">
      <c r="H789" s="8"/>
      <c r="M789" s="8"/>
      <c r="Q789" s="8"/>
      <c r="T789" s="8"/>
      <c r="X789" s="8"/>
      <c r="AA789" s="8"/>
      <c r="AE789" s="8"/>
      <c r="AH789" s="8"/>
      <c r="AL789" s="8"/>
      <c r="AP789" s="8"/>
      <c r="AS789" s="8"/>
      <c r="AV789" s="8"/>
      <c r="AY789" s="8"/>
    </row>
    <row r="790">
      <c r="H790" s="8"/>
      <c r="M790" s="8"/>
      <c r="Q790" s="8"/>
      <c r="T790" s="8"/>
      <c r="X790" s="8"/>
      <c r="AA790" s="8"/>
      <c r="AE790" s="8"/>
      <c r="AH790" s="8"/>
      <c r="AL790" s="8"/>
      <c r="AP790" s="8"/>
      <c r="AS790" s="8"/>
      <c r="AV790" s="8"/>
      <c r="AY790" s="8"/>
    </row>
    <row r="791">
      <c r="H791" s="8"/>
      <c r="M791" s="8"/>
      <c r="Q791" s="8"/>
      <c r="T791" s="8"/>
      <c r="X791" s="8"/>
      <c r="AA791" s="8"/>
      <c r="AE791" s="8"/>
      <c r="AH791" s="8"/>
      <c r="AL791" s="8"/>
      <c r="AP791" s="8"/>
      <c r="AS791" s="8"/>
      <c r="AV791" s="8"/>
      <c r="AY791" s="8"/>
    </row>
    <row r="792">
      <c r="H792" s="8"/>
      <c r="M792" s="8"/>
      <c r="Q792" s="8"/>
      <c r="T792" s="8"/>
      <c r="X792" s="8"/>
      <c r="AA792" s="8"/>
      <c r="AE792" s="8"/>
      <c r="AH792" s="8"/>
      <c r="AL792" s="8"/>
      <c r="AP792" s="8"/>
      <c r="AS792" s="8"/>
      <c r="AV792" s="8"/>
      <c r="AY792" s="8"/>
    </row>
    <row r="793">
      <c r="H793" s="8"/>
      <c r="M793" s="8"/>
      <c r="Q793" s="8"/>
      <c r="T793" s="8"/>
      <c r="X793" s="8"/>
      <c r="AA793" s="8"/>
      <c r="AE793" s="8"/>
      <c r="AH793" s="8"/>
      <c r="AL793" s="8"/>
      <c r="AP793" s="8"/>
      <c r="AS793" s="8"/>
      <c r="AV793" s="8"/>
      <c r="AY793" s="8"/>
    </row>
    <row r="794">
      <c r="H794" s="8"/>
      <c r="M794" s="8"/>
      <c r="Q794" s="8"/>
      <c r="T794" s="8"/>
      <c r="X794" s="8"/>
      <c r="AA794" s="8"/>
      <c r="AE794" s="8"/>
      <c r="AH794" s="8"/>
      <c r="AL794" s="8"/>
      <c r="AP794" s="8"/>
      <c r="AS794" s="8"/>
      <c r="AV794" s="8"/>
      <c r="AY794" s="8"/>
    </row>
    <row r="795">
      <c r="H795" s="8"/>
      <c r="M795" s="8"/>
      <c r="Q795" s="8"/>
      <c r="T795" s="8"/>
      <c r="X795" s="8"/>
      <c r="AA795" s="8"/>
      <c r="AE795" s="8"/>
      <c r="AH795" s="8"/>
      <c r="AL795" s="8"/>
      <c r="AP795" s="8"/>
      <c r="AS795" s="8"/>
      <c r="AV795" s="8"/>
      <c r="AY795" s="8"/>
    </row>
    <row r="796">
      <c r="H796" s="8"/>
      <c r="M796" s="8"/>
      <c r="Q796" s="8"/>
      <c r="T796" s="8"/>
      <c r="X796" s="8"/>
      <c r="AA796" s="8"/>
      <c r="AE796" s="8"/>
      <c r="AH796" s="8"/>
      <c r="AL796" s="8"/>
      <c r="AP796" s="8"/>
      <c r="AS796" s="8"/>
      <c r="AV796" s="8"/>
      <c r="AY796" s="8"/>
    </row>
    <row r="797">
      <c r="H797" s="8"/>
      <c r="M797" s="8"/>
      <c r="Q797" s="8"/>
      <c r="T797" s="8"/>
      <c r="X797" s="8"/>
      <c r="AA797" s="8"/>
      <c r="AE797" s="8"/>
      <c r="AH797" s="8"/>
      <c r="AL797" s="8"/>
      <c r="AP797" s="8"/>
      <c r="AS797" s="8"/>
      <c r="AV797" s="8"/>
      <c r="AY797" s="8"/>
    </row>
    <row r="798">
      <c r="H798" s="8"/>
      <c r="M798" s="8"/>
      <c r="Q798" s="8"/>
      <c r="T798" s="8"/>
      <c r="X798" s="8"/>
      <c r="AA798" s="8"/>
      <c r="AE798" s="8"/>
      <c r="AH798" s="8"/>
      <c r="AL798" s="8"/>
      <c r="AP798" s="8"/>
      <c r="AS798" s="8"/>
      <c r="AV798" s="8"/>
      <c r="AY798" s="8"/>
    </row>
    <row r="799">
      <c r="H799" s="8"/>
      <c r="M799" s="8"/>
      <c r="Q799" s="8"/>
      <c r="T799" s="8"/>
      <c r="X799" s="8"/>
      <c r="AA799" s="8"/>
      <c r="AE799" s="8"/>
      <c r="AH799" s="8"/>
      <c r="AL799" s="8"/>
      <c r="AP799" s="8"/>
      <c r="AS799" s="8"/>
      <c r="AV799" s="8"/>
      <c r="AY799" s="8"/>
    </row>
    <row r="800">
      <c r="H800" s="8"/>
      <c r="M800" s="8"/>
      <c r="Q800" s="8"/>
      <c r="T800" s="8"/>
      <c r="X800" s="8"/>
      <c r="AA800" s="8"/>
      <c r="AE800" s="8"/>
      <c r="AH800" s="8"/>
      <c r="AL800" s="8"/>
      <c r="AP800" s="8"/>
      <c r="AS800" s="8"/>
      <c r="AV800" s="8"/>
      <c r="AY800" s="8"/>
    </row>
    <row r="801">
      <c r="H801" s="8"/>
      <c r="M801" s="8"/>
      <c r="Q801" s="8"/>
      <c r="T801" s="8"/>
      <c r="X801" s="8"/>
      <c r="AA801" s="8"/>
      <c r="AE801" s="8"/>
      <c r="AH801" s="8"/>
      <c r="AL801" s="8"/>
      <c r="AP801" s="8"/>
      <c r="AS801" s="8"/>
      <c r="AV801" s="8"/>
      <c r="AY801" s="8"/>
    </row>
    <row r="802">
      <c r="H802" s="8"/>
      <c r="M802" s="8"/>
      <c r="Q802" s="8"/>
      <c r="T802" s="8"/>
      <c r="X802" s="8"/>
      <c r="AA802" s="8"/>
      <c r="AE802" s="8"/>
      <c r="AH802" s="8"/>
      <c r="AL802" s="8"/>
      <c r="AP802" s="8"/>
      <c r="AS802" s="8"/>
      <c r="AV802" s="8"/>
      <c r="AY802" s="8"/>
    </row>
    <row r="803">
      <c r="H803" s="8"/>
      <c r="M803" s="8"/>
      <c r="Q803" s="8"/>
      <c r="T803" s="8"/>
      <c r="X803" s="8"/>
      <c r="AA803" s="8"/>
      <c r="AE803" s="8"/>
      <c r="AH803" s="8"/>
      <c r="AL803" s="8"/>
      <c r="AP803" s="8"/>
      <c r="AS803" s="8"/>
      <c r="AV803" s="8"/>
      <c r="AY803" s="8"/>
    </row>
    <row r="804">
      <c r="H804" s="8"/>
      <c r="M804" s="8"/>
      <c r="Q804" s="8"/>
      <c r="T804" s="8"/>
      <c r="X804" s="8"/>
      <c r="AA804" s="8"/>
      <c r="AE804" s="8"/>
      <c r="AH804" s="8"/>
      <c r="AL804" s="8"/>
      <c r="AP804" s="8"/>
      <c r="AS804" s="8"/>
      <c r="AV804" s="8"/>
      <c r="AY804" s="8"/>
    </row>
    <row r="805">
      <c r="H805" s="8"/>
      <c r="M805" s="8"/>
      <c r="Q805" s="8"/>
      <c r="T805" s="8"/>
      <c r="X805" s="8"/>
      <c r="AA805" s="8"/>
      <c r="AE805" s="8"/>
      <c r="AH805" s="8"/>
      <c r="AL805" s="8"/>
      <c r="AP805" s="8"/>
      <c r="AS805" s="8"/>
      <c r="AV805" s="8"/>
      <c r="AY805" s="8"/>
    </row>
    <row r="806">
      <c r="H806" s="8"/>
      <c r="M806" s="8"/>
      <c r="Q806" s="8"/>
      <c r="T806" s="8"/>
      <c r="X806" s="8"/>
      <c r="AA806" s="8"/>
      <c r="AE806" s="8"/>
      <c r="AH806" s="8"/>
      <c r="AL806" s="8"/>
      <c r="AP806" s="8"/>
      <c r="AS806" s="8"/>
      <c r="AV806" s="8"/>
      <c r="AY806" s="8"/>
    </row>
    <row r="807">
      <c r="H807" s="8"/>
      <c r="M807" s="8"/>
      <c r="Q807" s="8"/>
      <c r="T807" s="8"/>
      <c r="X807" s="8"/>
      <c r="AA807" s="8"/>
      <c r="AE807" s="8"/>
      <c r="AH807" s="8"/>
      <c r="AL807" s="8"/>
      <c r="AP807" s="8"/>
      <c r="AS807" s="8"/>
      <c r="AV807" s="8"/>
      <c r="AY807" s="8"/>
    </row>
    <row r="808">
      <c r="H808" s="8"/>
      <c r="M808" s="8"/>
      <c r="Q808" s="8"/>
      <c r="T808" s="8"/>
      <c r="X808" s="8"/>
      <c r="AA808" s="8"/>
      <c r="AE808" s="8"/>
      <c r="AH808" s="8"/>
      <c r="AL808" s="8"/>
      <c r="AP808" s="8"/>
      <c r="AS808" s="8"/>
      <c r="AV808" s="8"/>
      <c r="AY808" s="8"/>
    </row>
    <row r="809">
      <c r="H809" s="8"/>
      <c r="M809" s="8"/>
      <c r="Q809" s="8"/>
      <c r="T809" s="8"/>
      <c r="X809" s="8"/>
      <c r="AA809" s="8"/>
      <c r="AE809" s="8"/>
      <c r="AH809" s="8"/>
      <c r="AL809" s="8"/>
      <c r="AP809" s="8"/>
      <c r="AS809" s="8"/>
      <c r="AV809" s="8"/>
      <c r="AY809" s="8"/>
    </row>
    <row r="810">
      <c r="H810" s="8"/>
      <c r="M810" s="8"/>
      <c r="Q810" s="8"/>
      <c r="T810" s="8"/>
      <c r="X810" s="8"/>
      <c r="AA810" s="8"/>
      <c r="AE810" s="8"/>
      <c r="AH810" s="8"/>
      <c r="AL810" s="8"/>
      <c r="AP810" s="8"/>
      <c r="AS810" s="8"/>
      <c r="AV810" s="8"/>
      <c r="AY810" s="8"/>
    </row>
    <row r="811">
      <c r="H811" s="8"/>
      <c r="M811" s="8"/>
      <c r="Q811" s="8"/>
      <c r="T811" s="8"/>
      <c r="X811" s="8"/>
      <c r="AA811" s="8"/>
      <c r="AE811" s="8"/>
      <c r="AH811" s="8"/>
      <c r="AL811" s="8"/>
      <c r="AP811" s="8"/>
      <c r="AS811" s="8"/>
      <c r="AV811" s="8"/>
      <c r="AY811" s="8"/>
    </row>
    <row r="812">
      <c r="H812" s="8"/>
      <c r="M812" s="8"/>
      <c r="Q812" s="8"/>
      <c r="T812" s="8"/>
      <c r="X812" s="8"/>
      <c r="AA812" s="8"/>
      <c r="AE812" s="8"/>
      <c r="AH812" s="8"/>
      <c r="AL812" s="8"/>
      <c r="AP812" s="8"/>
      <c r="AS812" s="8"/>
      <c r="AV812" s="8"/>
      <c r="AY812" s="8"/>
    </row>
    <row r="813">
      <c r="H813" s="8"/>
      <c r="M813" s="8"/>
      <c r="Q813" s="8"/>
      <c r="T813" s="8"/>
      <c r="X813" s="8"/>
      <c r="AA813" s="8"/>
      <c r="AE813" s="8"/>
      <c r="AH813" s="8"/>
      <c r="AL813" s="8"/>
      <c r="AP813" s="8"/>
      <c r="AS813" s="8"/>
      <c r="AV813" s="8"/>
      <c r="AY813" s="8"/>
    </row>
    <row r="814">
      <c r="H814" s="8"/>
      <c r="M814" s="8"/>
      <c r="Q814" s="8"/>
      <c r="T814" s="8"/>
      <c r="X814" s="8"/>
      <c r="AA814" s="8"/>
      <c r="AE814" s="8"/>
      <c r="AH814" s="8"/>
      <c r="AL814" s="8"/>
      <c r="AP814" s="8"/>
      <c r="AS814" s="8"/>
      <c r="AV814" s="8"/>
      <c r="AY814" s="8"/>
    </row>
    <row r="815">
      <c r="H815" s="8"/>
      <c r="M815" s="8"/>
      <c r="Q815" s="8"/>
      <c r="T815" s="8"/>
      <c r="X815" s="8"/>
      <c r="AA815" s="8"/>
      <c r="AE815" s="8"/>
      <c r="AH815" s="8"/>
      <c r="AL815" s="8"/>
      <c r="AP815" s="8"/>
      <c r="AS815" s="8"/>
      <c r="AV815" s="8"/>
      <c r="AY815" s="8"/>
    </row>
    <row r="816">
      <c r="H816" s="8"/>
      <c r="M816" s="8"/>
      <c r="Q816" s="8"/>
      <c r="T816" s="8"/>
      <c r="X816" s="8"/>
      <c r="AA816" s="8"/>
      <c r="AE816" s="8"/>
      <c r="AH816" s="8"/>
      <c r="AL816" s="8"/>
      <c r="AP816" s="8"/>
      <c r="AS816" s="8"/>
      <c r="AV816" s="8"/>
      <c r="AY816" s="8"/>
    </row>
    <row r="817">
      <c r="H817" s="8"/>
      <c r="M817" s="8"/>
      <c r="Q817" s="8"/>
      <c r="T817" s="8"/>
      <c r="X817" s="8"/>
      <c r="AA817" s="8"/>
      <c r="AE817" s="8"/>
      <c r="AH817" s="8"/>
      <c r="AL817" s="8"/>
      <c r="AP817" s="8"/>
      <c r="AS817" s="8"/>
      <c r="AV817" s="8"/>
      <c r="AY817" s="8"/>
    </row>
    <row r="818">
      <c r="H818" s="8"/>
      <c r="M818" s="8"/>
      <c r="Q818" s="8"/>
      <c r="T818" s="8"/>
      <c r="X818" s="8"/>
      <c r="AA818" s="8"/>
      <c r="AE818" s="8"/>
      <c r="AH818" s="8"/>
      <c r="AL818" s="8"/>
      <c r="AP818" s="8"/>
      <c r="AS818" s="8"/>
      <c r="AV818" s="8"/>
      <c r="AY818" s="8"/>
    </row>
    <row r="819">
      <c r="H819" s="8"/>
      <c r="M819" s="8"/>
      <c r="Q819" s="8"/>
      <c r="T819" s="8"/>
      <c r="X819" s="8"/>
      <c r="AA819" s="8"/>
      <c r="AE819" s="8"/>
      <c r="AH819" s="8"/>
      <c r="AL819" s="8"/>
      <c r="AP819" s="8"/>
      <c r="AS819" s="8"/>
      <c r="AV819" s="8"/>
      <c r="AY819" s="8"/>
    </row>
    <row r="820">
      <c r="H820" s="8"/>
      <c r="M820" s="8"/>
      <c r="Q820" s="8"/>
      <c r="T820" s="8"/>
      <c r="X820" s="8"/>
      <c r="AA820" s="8"/>
      <c r="AE820" s="8"/>
      <c r="AH820" s="8"/>
      <c r="AL820" s="8"/>
      <c r="AP820" s="8"/>
      <c r="AS820" s="8"/>
      <c r="AV820" s="8"/>
      <c r="AY820" s="8"/>
    </row>
    <row r="821">
      <c r="H821" s="8"/>
      <c r="M821" s="8"/>
      <c r="Q821" s="8"/>
      <c r="T821" s="8"/>
      <c r="X821" s="8"/>
      <c r="AA821" s="8"/>
      <c r="AE821" s="8"/>
      <c r="AH821" s="8"/>
      <c r="AL821" s="8"/>
      <c r="AP821" s="8"/>
      <c r="AS821" s="8"/>
      <c r="AV821" s="8"/>
      <c r="AY821" s="8"/>
    </row>
    <row r="822">
      <c r="H822" s="8"/>
      <c r="M822" s="8"/>
      <c r="Q822" s="8"/>
      <c r="T822" s="8"/>
      <c r="X822" s="8"/>
      <c r="AA822" s="8"/>
      <c r="AE822" s="8"/>
      <c r="AH822" s="8"/>
      <c r="AL822" s="8"/>
      <c r="AP822" s="8"/>
      <c r="AS822" s="8"/>
      <c r="AV822" s="8"/>
      <c r="AY822" s="8"/>
    </row>
    <row r="823">
      <c r="H823" s="8"/>
      <c r="M823" s="8"/>
      <c r="Q823" s="8"/>
      <c r="T823" s="8"/>
      <c r="X823" s="8"/>
      <c r="AA823" s="8"/>
      <c r="AE823" s="8"/>
      <c r="AH823" s="8"/>
      <c r="AL823" s="8"/>
      <c r="AP823" s="8"/>
      <c r="AS823" s="8"/>
      <c r="AV823" s="8"/>
      <c r="AY823" s="8"/>
    </row>
    <row r="824">
      <c r="H824" s="8"/>
      <c r="M824" s="8"/>
      <c r="Q824" s="8"/>
      <c r="T824" s="8"/>
      <c r="X824" s="8"/>
      <c r="AA824" s="8"/>
      <c r="AE824" s="8"/>
      <c r="AH824" s="8"/>
      <c r="AL824" s="8"/>
      <c r="AP824" s="8"/>
      <c r="AS824" s="8"/>
      <c r="AV824" s="8"/>
      <c r="AY824" s="8"/>
    </row>
    <row r="825">
      <c r="H825" s="8"/>
      <c r="M825" s="8"/>
      <c r="Q825" s="8"/>
      <c r="T825" s="8"/>
      <c r="X825" s="8"/>
      <c r="AA825" s="8"/>
      <c r="AE825" s="8"/>
      <c r="AH825" s="8"/>
      <c r="AL825" s="8"/>
      <c r="AP825" s="8"/>
      <c r="AS825" s="8"/>
      <c r="AV825" s="8"/>
      <c r="AY825" s="8"/>
    </row>
    <row r="826">
      <c r="H826" s="8"/>
      <c r="M826" s="8"/>
      <c r="Q826" s="8"/>
      <c r="T826" s="8"/>
      <c r="X826" s="8"/>
      <c r="AA826" s="8"/>
      <c r="AE826" s="8"/>
      <c r="AH826" s="8"/>
      <c r="AL826" s="8"/>
      <c r="AP826" s="8"/>
      <c r="AS826" s="8"/>
      <c r="AV826" s="8"/>
      <c r="AY826" s="8"/>
    </row>
    <row r="827">
      <c r="H827" s="8"/>
      <c r="M827" s="8"/>
      <c r="Q827" s="8"/>
      <c r="T827" s="8"/>
      <c r="X827" s="8"/>
      <c r="AA827" s="8"/>
      <c r="AE827" s="8"/>
      <c r="AH827" s="8"/>
      <c r="AL827" s="8"/>
      <c r="AP827" s="8"/>
      <c r="AS827" s="8"/>
      <c r="AV827" s="8"/>
      <c r="AY827" s="8"/>
    </row>
    <row r="828">
      <c r="H828" s="8"/>
      <c r="M828" s="8"/>
      <c r="Q828" s="8"/>
      <c r="T828" s="8"/>
      <c r="X828" s="8"/>
      <c r="AA828" s="8"/>
      <c r="AE828" s="8"/>
      <c r="AH828" s="8"/>
      <c r="AL828" s="8"/>
      <c r="AP828" s="8"/>
      <c r="AS828" s="8"/>
      <c r="AV828" s="8"/>
      <c r="AY828" s="8"/>
    </row>
    <row r="829">
      <c r="H829" s="8"/>
      <c r="M829" s="8"/>
      <c r="Q829" s="8"/>
      <c r="T829" s="8"/>
      <c r="X829" s="8"/>
      <c r="AA829" s="8"/>
      <c r="AE829" s="8"/>
      <c r="AH829" s="8"/>
      <c r="AL829" s="8"/>
      <c r="AP829" s="8"/>
      <c r="AS829" s="8"/>
      <c r="AV829" s="8"/>
      <c r="AY829" s="8"/>
    </row>
    <row r="830">
      <c r="H830" s="8"/>
      <c r="M830" s="8"/>
      <c r="Q830" s="8"/>
      <c r="T830" s="8"/>
      <c r="X830" s="8"/>
      <c r="AA830" s="8"/>
      <c r="AE830" s="8"/>
      <c r="AH830" s="8"/>
      <c r="AL830" s="8"/>
      <c r="AP830" s="8"/>
      <c r="AS830" s="8"/>
      <c r="AV830" s="8"/>
      <c r="AY830" s="8"/>
    </row>
    <row r="831">
      <c r="H831" s="8"/>
      <c r="M831" s="8"/>
      <c r="Q831" s="8"/>
      <c r="T831" s="8"/>
      <c r="X831" s="8"/>
      <c r="AA831" s="8"/>
      <c r="AE831" s="8"/>
      <c r="AH831" s="8"/>
      <c r="AL831" s="8"/>
      <c r="AP831" s="8"/>
      <c r="AS831" s="8"/>
      <c r="AV831" s="8"/>
      <c r="AY831" s="8"/>
    </row>
    <row r="832">
      <c r="H832" s="8"/>
      <c r="M832" s="8"/>
      <c r="Q832" s="8"/>
      <c r="T832" s="8"/>
      <c r="X832" s="8"/>
      <c r="AA832" s="8"/>
      <c r="AE832" s="8"/>
      <c r="AH832" s="8"/>
      <c r="AL832" s="8"/>
      <c r="AP832" s="8"/>
      <c r="AS832" s="8"/>
      <c r="AV832" s="8"/>
      <c r="AY832" s="8"/>
    </row>
    <row r="833">
      <c r="H833" s="8"/>
      <c r="M833" s="8"/>
      <c r="Q833" s="8"/>
      <c r="T833" s="8"/>
      <c r="X833" s="8"/>
      <c r="AA833" s="8"/>
      <c r="AE833" s="8"/>
      <c r="AH833" s="8"/>
      <c r="AL833" s="8"/>
      <c r="AP833" s="8"/>
      <c r="AS833" s="8"/>
      <c r="AV833" s="8"/>
      <c r="AY833" s="8"/>
    </row>
    <row r="834">
      <c r="H834" s="8"/>
      <c r="M834" s="8"/>
      <c r="Q834" s="8"/>
      <c r="T834" s="8"/>
      <c r="X834" s="8"/>
      <c r="AA834" s="8"/>
      <c r="AE834" s="8"/>
      <c r="AH834" s="8"/>
      <c r="AL834" s="8"/>
      <c r="AP834" s="8"/>
      <c r="AS834" s="8"/>
      <c r="AV834" s="8"/>
      <c r="AY834" s="8"/>
    </row>
    <row r="835">
      <c r="H835" s="8"/>
      <c r="M835" s="8"/>
      <c r="Q835" s="8"/>
      <c r="T835" s="8"/>
      <c r="X835" s="8"/>
      <c r="AA835" s="8"/>
      <c r="AE835" s="8"/>
      <c r="AH835" s="8"/>
      <c r="AL835" s="8"/>
      <c r="AP835" s="8"/>
      <c r="AS835" s="8"/>
      <c r="AV835" s="8"/>
      <c r="AY835" s="8"/>
    </row>
    <row r="836">
      <c r="H836" s="8"/>
      <c r="M836" s="8"/>
      <c r="Q836" s="8"/>
      <c r="T836" s="8"/>
      <c r="X836" s="8"/>
      <c r="AA836" s="8"/>
      <c r="AE836" s="8"/>
      <c r="AH836" s="8"/>
      <c r="AL836" s="8"/>
      <c r="AP836" s="8"/>
      <c r="AS836" s="8"/>
      <c r="AV836" s="8"/>
      <c r="AY836" s="8"/>
    </row>
    <row r="837">
      <c r="H837" s="8"/>
      <c r="M837" s="8"/>
      <c r="Q837" s="8"/>
      <c r="T837" s="8"/>
      <c r="X837" s="8"/>
      <c r="AA837" s="8"/>
      <c r="AE837" s="8"/>
      <c r="AH837" s="8"/>
      <c r="AL837" s="8"/>
      <c r="AP837" s="8"/>
      <c r="AS837" s="8"/>
      <c r="AV837" s="8"/>
      <c r="AY837" s="8"/>
    </row>
    <row r="838">
      <c r="H838" s="8"/>
      <c r="M838" s="8"/>
      <c r="Q838" s="8"/>
      <c r="T838" s="8"/>
      <c r="X838" s="8"/>
      <c r="AA838" s="8"/>
      <c r="AE838" s="8"/>
      <c r="AH838" s="8"/>
      <c r="AL838" s="8"/>
      <c r="AP838" s="8"/>
      <c r="AS838" s="8"/>
      <c r="AV838" s="8"/>
      <c r="AY838" s="8"/>
    </row>
    <row r="839">
      <c r="H839" s="8"/>
      <c r="M839" s="8"/>
      <c r="Q839" s="8"/>
      <c r="T839" s="8"/>
      <c r="X839" s="8"/>
      <c r="AA839" s="8"/>
      <c r="AE839" s="8"/>
      <c r="AH839" s="8"/>
      <c r="AL839" s="8"/>
      <c r="AP839" s="8"/>
      <c r="AS839" s="8"/>
      <c r="AV839" s="8"/>
      <c r="AY839" s="8"/>
    </row>
    <row r="840">
      <c r="H840" s="8"/>
      <c r="M840" s="8"/>
      <c r="Q840" s="8"/>
      <c r="T840" s="8"/>
      <c r="X840" s="8"/>
      <c r="AA840" s="8"/>
      <c r="AE840" s="8"/>
      <c r="AH840" s="8"/>
      <c r="AL840" s="8"/>
      <c r="AP840" s="8"/>
      <c r="AS840" s="8"/>
      <c r="AV840" s="8"/>
      <c r="AY840" s="8"/>
    </row>
    <row r="841">
      <c r="H841" s="8"/>
      <c r="M841" s="8"/>
      <c r="Q841" s="8"/>
      <c r="T841" s="8"/>
      <c r="X841" s="8"/>
      <c r="AA841" s="8"/>
      <c r="AE841" s="8"/>
      <c r="AH841" s="8"/>
      <c r="AL841" s="8"/>
      <c r="AP841" s="8"/>
      <c r="AS841" s="8"/>
      <c r="AV841" s="8"/>
      <c r="AY841" s="8"/>
    </row>
    <row r="842">
      <c r="H842" s="8"/>
      <c r="M842" s="8"/>
      <c r="Q842" s="8"/>
      <c r="T842" s="8"/>
      <c r="X842" s="8"/>
      <c r="AA842" s="8"/>
      <c r="AE842" s="8"/>
      <c r="AH842" s="8"/>
      <c r="AL842" s="8"/>
      <c r="AP842" s="8"/>
      <c r="AS842" s="8"/>
      <c r="AV842" s="8"/>
      <c r="AY842" s="8"/>
    </row>
    <row r="843">
      <c r="H843" s="8"/>
      <c r="M843" s="8"/>
      <c r="Q843" s="8"/>
      <c r="T843" s="8"/>
      <c r="X843" s="8"/>
      <c r="AA843" s="8"/>
      <c r="AE843" s="8"/>
      <c r="AH843" s="8"/>
      <c r="AL843" s="8"/>
      <c r="AP843" s="8"/>
      <c r="AS843" s="8"/>
      <c r="AV843" s="8"/>
      <c r="AY843" s="8"/>
    </row>
    <row r="844">
      <c r="H844" s="8"/>
      <c r="M844" s="8"/>
      <c r="Q844" s="8"/>
      <c r="T844" s="8"/>
      <c r="X844" s="8"/>
      <c r="AA844" s="8"/>
      <c r="AE844" s="8"/>
      <c r="AH844" s="8"/>
      <c r="AL844" s="8"/>
      <c r="AP844" s="8"/>
      <c r="AS844" s="8"/>
      <c r="AV844" s="8"/>
      <c r="AY844" s="8"/>
    </row>
    <row r="845">
      <c r="H845" s="8"/>
      <c r="M845" s="8"/>
      <c r="Q845" s="8"/>
      <c r="T845" s="8"/>
      <c r="X845" s="8"/>
      <c r="AA845" s="8"/>
      <c r="AE845" s="8"/>
      <c r="AH845" s="8"/>
      <c r="AL845" s="8"/>
      <c r="AP845" s="8"/>
      <c r="AS845" s="8"/>
      <c r="AV845" s="8"/>
      <c r="AY845" s="8"/>
    </row>
    <row r="846">
      <c r="H846" s="8"/>
      <c r="M846" s="8"/>
      <c r="Q846" s="8"/>
      <c r="T846" s="8"/>
      <c r="X846" s="8"/>
      <c r="AA846" s="8"/>
      <c r="AE846" s="8"/>
      <c r="AH846" s="8"/>
      <c r="AL846" s="8"/>
      <c r="AP846" s="8"/>
      <c r="AS846" s="8"/>
      <c r="AV846" s="8"/>
      <c r="AY846" s="8"/>
    </row>
    <row r="847">
      <c r="H847" s="8"/>
      <c r="M847" s="8"/>
      <c r="Q847" s="8"/>
      <c r="T847" s="8"/>
      <c r="X847" s="8"/>
      <c r="AA847" s="8"/>
      <c r="AE847" s="8"/>
      <c r="AH847" s="8"/>
      <c r="AL847" s="8"/>
      <c r="AP847" s="8"/>
      <c r="AS847" s="8"/>
      <c r="AV847" s="8"/>
      <c r="AY847" s="8"/>
    </row>
    <row r="848">
      <c r="H848" s="8"/>
      <c r="M848" s="8"/>
      <c r="Q848" s="8"/>
      <c r="T848" s="8"/>
      <c r="X848" s="8"/>
      <c r="AA848" s="8"/>
      <c r="AE848" s="8"/>
      <c r="AH848" s="8"/>
      <c r="AL848" s="8"/>
      <c r="AP848" s="8"/>
      <c r="AS848" s="8"/>
      <c r="AV848" s="8"/>
      <c r="AY848" s="8"/>
    </row>
    <row r="849">
      <c r="H849" s="8"/>
      <c r="M849" s="8"/>
      <c r="Q849" s="8"/>
      <c r="T849" s="8"/>
      <c r="X849" s="8"/>
      <c r="AA849" s="8"/>
      <c r="AE849" s="8"/>
      <c r="AH849" s="8"/>
      <c r="AL849" s="8"/>
      <c r="AP849" s="8"/>
      <c r="AS849" s="8"/>
      <c r="AV849" s="8"/>
      <c r="AY849" s="8"/>
    </row>
    <row r="850">
      <c r="H850" s="8"/>
      <c r="M850" s="8"/>
      <c r="Q850" s="8"/>
      <c r="T850" s="8"/>
      <c r="X850" s="8"/>
      <c r="AA850" s="8"/>
      <c r="AE850" s="8"/>
      <c r="AH850" s="8"/>
      <c r="AL850" s="8"/>
      <c r="AP850" s="8"/>
      <c r="AS850" s="8"/>
      <c r="AV850" s="8"/>
      <c r="AY850" s="8"/>
    </row>
    <row r="851">
      <c r="H851" s="8"/>
      <c r="M851" s="8"/>
      <c r="Q851" s="8"/>
      <c r="T851" s="8"/>
      <c r="X851" s="8"/>
      <c r="AA851" s="8"/>
      <c r="AE851" s="8"/>
      <c r="AH851" s="8"/>
      <c r="AL851" s="8"/>
      <c r="AP851" s="8"/>
      <c r="AS851" s="8"/>
      <c r="AV851" s="8"/>
      <c r="AY851" s="8"/>
    </row>
    <row r="852">
      <c r="H852" s="8"/>
      <c r="M852" s="8"/>
      <c r="Q852" s="8"/>
      <c r="T852" s="8"/>
      <c r="X852" s="8"/>
      <c r="AA852" s="8"/>
      <c r="AE852" s="8"/>
      <c r="AH852" s="8"/>
      <c r="AL852" s="8"/>
      <c r="AP852" s="8"/>
      <c r="AS852" s="8"/>
      <c r="AV852" s="8"/>
      <c r="AY852" s="8"/>
    </row>
    <row r="853">
      <c r="H853" s="8"/>
      <c r="M853" s="8"/>
      <c r="Q853" s="8"/>
      <c r="T853" s="8"/>
      <c r="X853" s="8"/>
      <c r="AA853" s="8"/>
      <c r="AE853" s="8"/>
      <c r="AH853" s="8"/>
      <c r="AL853" s="8"/>
      <c r="AP853" s="8"/>
      <c r="AS853" s="8"/>
      <c r="AV853" s="8"/>
      <c r="AY853" s="8"/>
    </row>
    <row r="854">
      <c r="H854" s="8"/>
      <c r="M854" s="8"/>
      <c r="Q854" s="8"/>
      <c r="T854" s="8"/>
      <c r="X854" s="8"/>
      <c r="AA854" s="8"/>
      <c r="AE854" s="8"/>
      <c r="AH854" s="8"/>
      <c r="AL854" s="8"/>
      <c r="AP854" s="8"/>
      <c r="AS854" s="8"/>
      <c r="AV854" s="8"/>
      <c r="AY854" s="8"/>
    </row>
    <row r="855">
      <c r="H855" s="8"/>
      <c r="M855" s="8"/>
      <c r="Q855" s="8"/>
      <c r="T855" s="8"/>
      <c r="X855" s="8"/>
      <c r="AA855" s="8"/>
      <c r="AE855" s="8"/>
      <c r="AH855" s="8"/>
      <c r="AL855" s="8"/>
      <c r="AP855" s="8"/>
      <c r="AS855" s="8"/>
      <c r="AV855" s="8"/>
      <c r="AY855" s="8"/>
    </row>
    <row r="856">
      <c r="H856" s="8"/>
      <c r="M856" s="8"/>
      <c r="Q856" s="8"/>
      <c r="T856" s="8"/>
      <c r="X856" s="8"/>
      <c r="AA856" s="8"/>
      <c r="AE856" s="8"/>
      <c r="AH856" s="8"/>
      <c r="AL856" s="8"/>
      <c r="AP856" s="8"/>
      <c r="AS856" s="8"/>
      <c r="AV856" s="8"/>
      <c r="AY856" s="8"/>
    </row>
    <row r="857">
      <c r="H857" s="8"/>
      <c r="M857" s="8"/>
      <c r="Q857" s="8"/>
      <c r="T857" s="8"/>
      <c r="X857" s="8"/>
      <c r="AA857" s="8"/>
      <c r="AE857" s="8"/>
      <c r="AH857" s="8"/>
      <c r="AL857" s="8"/>
      <c r="AP857" s="8"/>
      <c r="AS857" s="8"/>
      <c r="AV857" s="8"/>
      <c r="AY857" s="8"/>
    </row>
    <row r="858">
      <c r="H858" s="8"/>
      <c r="M858" s="8"/>
      <c r="Q858" s="8"/>
      <c r="T858" s="8"/>
      <c r="X858" s="8"/>
      <c r="AA858" s="8"/>
      <c r="AE858" s="8"/>
      <c r="AH858" s="8"/>
      <c r="AL858" s="8"/>
      <c r="AP858" s="8"/>
      <c r="AS858" s="8"/>
      <c r="AV858" s="8"/>
      <c r="AY858" s="8"/>
    </row>
    <row r="859">
      <c r="H859" s="8"/>
      <c r="M859" s="8"/>
      <c r="Q859" s="8"/>
      <c r="T859" s="8"/>
      <c r="X859" s="8"/>
      <c r="AA859" s="8"/>
      <c r="AE859" s="8"/>
      <c r="AH859" s="8"/>
      <c r="AL859" s="8"/>
      <c r="AP859" s="8"/>
      <c r="AS859" s="8"/>
      <c r="AV859" s="8"/>
      <c r="AY859" s="8"/>
    </row>
    <row r="860">
      <c r="H860" s="8"/>
      <c r="M860" s="8"/>
      <c r="Q860" s="8"/>
      <c r="T860" s="8"/>
      <c r="X860" s="8"/>
      <c r="AA860" s="8"/>
      <c r="AE860" s="8"/>
      <c r="AH860" s="8"/>
      <c r="AL860" s="8"/>
      <c r="AP860" s="8"/>
      <c r="AS860" s="8"/>
      <c r="AV860" s="8"/>
      <c r="AY860" s="8"/>
    </row>
    <row r="861">
      <c r="H861" s="8"/>
      <c r="M861" s="8"/>
      <c r="Q861" s="8"/>
      <c r="T861" s="8"/>
      <c r="X861" s="8"/>
      <c r="AA861" s="8"/>
      <c r="AE861" s="8"/>
      <c r="AH861" s="8"/>
      <c r="AL861" s="8"/>
      <c r="AP861" s="8"/>
      <c r="AS861" s="8"/>
      <c r="AV861" s="8"/>
      <c r="AY861" s="8"/>
    </row>
    <row r="862">
      <c r="H862" s="8"/>
      <c r="M862" s="8"/>
      <c r="Q862" s="8"/>
      <c r="T862" s="8"/>
      <c r="X862" s="8"/>
      <c r="AA862" s="8"/>
      <c r="AE862" s="8"/>
      <c r="AH862" s="8"/>
      <c r="AL862" s="8"/>
      <c r="AP862" s="8"/>
      <c r="AS862" s="8"/>
      <c r="AV862" s="8"/>
      <c r="AY862" s="8"/>
    </row>
    <row r="863">
      <c r="H863" s="8"/>
      <c r="M863" s="8"/>
      <c r="Q863" s="8"/>
      <c r="T863" s="8"/>
      <c r="X863" s="8"/>
      <c r="AA863" s="8"/>
      <c r="AE863" s="8"/>
      <c r="AH863" s="8"/>
      <c r="AL863" s="8"/>
      <c r="AP863" s="8"/>
      <c r="AS863" s="8"/>
      <c r="AV863" s="8"/>
      <c r="AY863" s="8"/>
    </row>
    <row r="864">
      <c r="H864" s="8"/>
      <c r="M864" s="8"/>
      <c r="Q864" s="8"/>
      <c r="T864" s="8"/>
      <c r="X864" s="8"/>
      <c r="AA864" s="8"/>
      <c r="AE864" s="8"/>
      <c r="AH864" s="8"/>
      <c r="AL864" s="8"/>
      <c r="AP864" s="8"/>
      <c r="AS864" s="8"/>
      <c r="AV864" s="8"/>
      <c r="AY864" s="8"/>
    </row>
    <row r="865">
      <c r="H865" s="8"/>
      <c r="M865" s="8"/>
      <c r="Q865" s="8"/>
      <c r="T865" s="8"/>
      <c r="X865" s="8"/>
      <c r="AA865" s="8"/>
      <c r="AE865" s="8"/>
      <c r="AH865" s="8"/>
      <c r="AL865" s="8"/>
      <c r="AP865" s="8"/>
      <c r="AS865" s="8"/>
      <c r="AV865" s="8"/>
      <c r="AY865" s="8"/>
    </row>
    <row r="866">
      <c r="H866" s="8"/>
      <c r="M866" s="8"/>
      <c r="Q866" s="8"/>
      <c r="T866" s="8"/>
      <c r="X866" s="8"/>
      <c r="AA866" s="8"/>
      <c r="AE866" s="8"/>
      <c r="AH866" s="8"/>
      <c r="AL866" s="8"/>
      <c r="AP866" s="8"/>
      <c r="AS866" s="8"/>
      <c r="AV866" s="8"/>
      <c r="AY866" s="8"/>
    </row>
    <row r="867">
      <c r="H867" s="8"/>
      <c r="M867" s="8"/>
      <c r="Q867" s="8"/>
      <c r="T867" s="8"/>
      <c r="X867" s="8"/>
      <c r="AA867" s="8"/>
      <c r="AE867" s="8"/>
      <c r="AH867" s="8"/>
      <c r="AL867" s="8"/>
      <c r="AP867" s="8"/>
      <c r="AS867" s="8"/>
      <c r="AV867" s="8"/>
      <c r="AY867" s="8"/>
    </row>
    <row r="868">
      <c r="H868" s="8"/>
      <c r="M868" s="8"/>
      <c r="Q868" s="8"/>
      <c r="T868" s="8"/>
      <c r="X868" s="8"/>
      <c r="AA868" s="8"/>
      <c r="AE868" s="8"/>
      <c r="AH868" s="8"/>
      <c r="AL868" s="8"/>
      <c r="AP868" s="8"/>
      <c r="AS868" s="8"/>
      <c r="AV868" s="8"/>
      <c r="AY868" s="8"/>
    </row>
    <row r="869">
      <c r="H869" s="8"/>
      <c r="M869" s="8"/>
      <c r="Q869" s="8"/>
      <c r="T869" s="8"/>
      <c r="X869" s="8"/>
      <c r="AA869" s="8"/>
      <c r="AE869" s="8"/>
      <c r="AH869" s="8"/>
      <c r="AL869" s="8"/>
      <c r="AP869" s="8"/>
      <c r="AS869" s="8"/>
      <c r="AV869" s="8"/>
      <c r="AY869" s="8"/>
    </row>
    <row r="870">
      <c r="H870" s="8"/>
      <c r="M870" s="8"/>
      <c r="Q870" s="8"/>
      <c r="T870" s="8"/>
      <c r="X870" s="8"/>
      <c r="AA870" s="8"/>
      <c r="AE870" s="8"/>
      <c r="AH870" s="8"/>
      <c r="AL870" s="8"/>
      <c r="AP870" s="8"/>
      <c r="AS870" s="8"/>
      <c r="AV870" s="8"/>
      <c r="AY870" s="8"/>
    </row>
    <row r="871">
      <c r="H871" s="8"/>
      <c r="M871" s="8"/>
      <c r="Q871" s="8"/>
      <c r="T871" s="8"/>
      <c r="X871" s="8"/>
      <c r="AA871" s="8"/>
      <c r="AE871" s="8"/>
      <c r="AH871" s="8"/>
      <c r="AL871" s="8"/>
      <c r="AP871" s="8"/>
      <c r="AS871" s="8"/>
      <c r="AV871" s="8"/>
      <c r="AY871" s="8"/>
    </row>
    <row r="872">
      <c r="H872" s="8"/>
      <c r="M872" s="8"/>
      <c r="Q872" s="8"/>
      <c r="T872" s="8"/>
      <c r="X872" s="8"/>
      <c r="AA872" s="8"/>
      <c r="AE872" s="8"/>
      <c r="AH872" s="8"/>
      <c r="AL872" s="8"/>
      <c r="AP872" s="8"/>
      <c r="AS872" s="8"/>
      <c r="AV872" s="8"/>
      <c r="AY872" s="8"/>
    </row>
    <row r="873">
      <c r="H873" s="8"/>
      <c r="M873" s="8"/>
      <c r="Q873" s="8"/>
      <c r="T873" s="8"/>
      <c r="X873" s="8"/>
      <c r="AA873" s="8"/>
      <c r="AE873" s="8"/>
      <c r="AH873" s="8"/>
      <c r="AL873" s="8"/>
      <c r="AP873" s="8"/>
      <c r="AS873" s="8"/>
      <c r="AV873" s="8"/>
      <c r="AY873" s="8"/>
    </row>
    <row r="874">
      <c r="H874" s="8"/>
      <c r="M874" s="8"/>
      <c r="Q874" s="8"/>
      <c r="T874" s="8"/>
      <c r="X874" s="8"/>
      <c r="AA874" s="8"/>
      <c r="AE874" s="8"/>
      <c r="AH874" s="8"/>
      <c r="AL874" s="8"/>
      <c r="AP874" s="8"/>
      <c r="AS874" s="8"/>
      <c r="AV874" s="8"/>
      <c r="AY874" s="8"/>
    </row>
    <row r="875">
      <c r="H875" s="8"/>
      <c r="M875" s="8"/>
      <c r="Q875" s="8"/>
      <c r="T875" s="8"/>
      <c r="X875" s="8"/>
      <c r="AA875" s="8"/>
      <c r="AE875" s="8"/>
      <c r="AH875" s="8"/>
      <c r="AL875" s="8"/>
      <c r="AP875" s="8"/>
      <c r="AS875" s="8"/>
      <c r="AV875" s="8"/>
      <c r="AY875" s="8"/>
    </row>
    <row r="876">
      <c r="H876" s="8"/>
      <c r="M876" s="8"/>
      <c r="Q876" s="8"/>
      <c r="T876" s="8"/>
      <c r="X876" s="8"/>
      <c r="AA876" s="8"/>
      <c r="AE876" s="8"/>
      <c r="AH876" s="8"/>
      <c r="AL876" s="8"/>
      <c r="AP876" s="8"/>
      <c r="AS876" s="8"/>
      <c r="AV876" s="8"/>
      <c r="AY876" s="8"/>
    </row>
    <row r="877">
      <c r="H877" s="8"/>
      <c r="M877" s="8"/>
      <c r="Q877" s="8"/>
      <c r="T877" s="8"/>
      <c r="X877" s="8"/>
      <c r="AA877" s="8"/>
      <c r="AE877" s="8"/>
      <c r="AH877" s="8"/>
      <c r="AL877" s="8"/>
      <c r="AP877" s="8"/>
      <c r="AS877" s="8"/>
      <c r="AV877" s="8"/>
      <c r="AY877" s="8"/>
    </row>
    <row r="878">
      <c r="H878" s="8"/>
      <c r="M878" s="8"/>
      <c r="Q878" s="8"/>
      <c r="T878" s="8"/>
      <c r="X878" s="8"/>
      <c r="AA878" s="8"/>
      <c r="AE878" s="8"/>
      <c r="AH878" s="8"/>
      <c r="AL878" s="8"/>
      <c r="AP878" s="8"/>
      <c r="AS878" s="8"/>
      <c r="AV878" s="8"/>
      <c r="AY878" s="8"/>
    </row>
    <row r="879">
      <c r="H879" s="8"/>
      <c r="M879" s="8"/>
      <c r="Q879" s="8"/>
      <c r="T879" s="8"/>
      <c r="X879" s="8"/>
      <c r="AA879" s="8"/>
      <c r="AE879" s="8"/>
      <c r="AH879" s="8"/>
      <c r="AL879" s="8"/>
      <c r="AP879" s="8"/>
      <c r="AS879" s="8"/>
      <c r="AV879" s="8"/>
      <c r="AY879" s="8"/>
    </row>
    <row r="880">
      <c r="H880" s="8"/>
      <c r="M880" s="8"/>
      <c r="Q880" s="8"/>
      <c r="T880" s="8"/>
      <c r="X880" s="8"/>
      <c r="AA880" s="8"/>
      <c r="AE880" s="8"/>
      <c r="AH880" s="8"/>
      <c r="AL880" s="8"/>
      <c r="AP880" s="8"/>
      <c r="AS880" s="8"/>
      <c r="AV880" s="8"/>
      <c r="AY880" s="8"/>
    </row>
    <row r="881">
      <c r="H881" s="8"/>
      <c r="M881" s="8"/>
      <c r="Q881" s="8"/>
      <c r="T881" s="8"/>
      <c r="X881" s="8"/>
      <c r="AA881" s="8"/>
      <c r="AE881" s="8"/>
      <c r="AH881" s="8"/>
      <c r="AL881" s="8"/>
      <c r="AP881" s="8"/>
      <c r="AS881" s="8"/>
      <c r="AV881" s="8"/>
      <c r="AY881" s="8"/>
    </row>
    <row r="882">
      <c r="H882" s="8"/>
      <c r="M882" s="8"/>
      <c r="Q882" s="8"/>
      <c r="T882" s="8"/>
      <c r="X882" s="8"/>
      <c r="AA882" s="8"/>
      <c r="AE882" s="8"/>
      <c r="AH882" s="8"/>
      <c r="AL882" s="8"/>
      <c r="AP882" s="8"/>
      <c r="AS882" s="8"/>
      <c r="AV882" s="8"/>
      <c r="AY882" s="8"/>
    </row>
    <row r="883">
      <c r="H883" s="8"/>
      <c r="M883" s="8"/>
      <c r="Q883" s="8"/>
      <c r="T883" s="8"/>
      <c r="X883" s="8"/>
      <c r="AA883" s="8"/>
      <c r="AE883" s="8"/>
      <c r="AH883" s="8"/>
      <c r="AL883" s="8"/>
      <c r="AP883" s="8"/>
      <c r="AS883" s="8"/>
      <c r="AV883" s="8"/>
      <c r="AY883" s="8"/>
    </row>
    <row r="884">
      <c r="H884" s="8"/>
      <c r="M884" s="8"/>
      <c r="Q884" s="8"/>
      <c r="T884" s="8"/>
      <c r="X884" s="8"/>
      <c r="AA884" s="8"/>
      <c r="AE884" s="8"/>
      <c r="AH884" s="8"/>
      <c r="AL884" s="8"/>
      <c r="AP884" s="8"/>
      <c r="AS884" s="8"/>
      <c r="AV884" s="8"/>
      <c r="AY884" s="8"/>
    </row>
    <row r="885">
      <c r="H885" s="8"/>
      <c r="M885" s="8"/>
      <c r="Q885" s="8"/>
      <c r="T885" s="8"/>
      <c r="X885" s="8"/>
      <c r="AA885" s="8"/>
      <c r="AE885" s="8"/>
      <c r="AH885" s="8"/>
      <c r="AL885" s="8"/>
      <c r="AP885" s="8"/>
      <c r="AS885" s="8"/>
      <c r="AV885" s="8"/>
      <c r="AY885" s="8"/>
    </row>
    <row r="886">
      <c r="H886" s="8"/>
      <c r="M886" s="8"/>
      <c r="Q886" s="8"/>
      <c r="T886" s="8"/>
      <c r="X886" s="8"/>
      <c r="AA886" s="8"/>
      <c r="AE886" s="8"/>
      <c r="AH886" s="8"/>
      <c r="AL886" s="8"/>
      <c r="AP886" s="8"/>
      <c r="AS886" s="8"/>
      <c r="AV886" s="8"/>
      <c r="AY886" s="8"/>
    </row>
    <row r="887">
      <c r="H887" s="8"/>
      <c r="M887" s="8"/>
      <c r="Q887" s="8"/>
      <c r="T887" s="8"/>
      <c r="X887" s="8"/>
      <c r="AA887" s="8"/>
      <c r="AE887" s="8"/>
      <c r="AH887" s="8"/>
      <c r="AL887" s="8"/>
      <c r="AP887" s="8"/>
      <c r="AS887" s="8"/>
      <c r="AV887" s="8"/>
      <c r="AY887" s="8"/>
    </row>
    <row r="888">
      <c r="H888" s="8"/>
      <c r="M888" s="8"/>
      <c r="Q888" s="8"/>
      <c r="T888" s="8"/>
      <c r="X888" s="8"/>
      <c r="AA888" s="8"/>
      <c r="AE888" s="8"/>
      <c r="AH888" s="8"/>
      <c r="AL888" s="8"/>
      <c r="AP888" s="8"/>
      <c r="AS888" s="8"/>
      <c r="AV888" s="8"/>
      <c r="AY888" s="8"/>
    </row>
    <row r="889">
      <c r="H889" s="8"/>
      <c r="M889" s="8"/>
      <c r="Q889" s="8"/>
      <c r="T889" s="8"/>
      <c r="X889" s="8"/>
      <c r="AA889" s="8"/>
      <c r="AE889" s="8"/>
      <c r="AH889" s="8"/>
      <c r="AL889" s="8"/>
      <c r="AP889" s="8"/>
      <c r="AS889" s="8"/>
      <c r="AV889" s="8"/>
      <c r="AY889" s="8"/>
    </row>
    <row r="890">
      <c r="H890" s="8"/>
      <c r="M890" s="8"/>
      <c r="Q890" s="8"/>
      <c r="T890" s="8"/>
      <c r="X890" s="8"/>
      <c r="AA890" s="8"/>
      <c r="AE890" s="8"/>
      <c r="AH890" s="8"/>
      <c r="AL890" s="8"/>
      <c r="AP890" s="8"/>
      <c r="AS890" s="8"/>
      <c r="AV890" s="8"/>
      <c r="AY890" s="8"/>
    </row>
    <row r="891">
      <c r="H891" s="8"/>
      <c r="M891" s="8"/>
      <c r="Q891" s="8"/>
      <c r="T891" s="8"/>
      <c r="X891" s="8"/>
      <c r="AA891" s="8"/>
      <c r="AE891" s="8"/>
      <c r="AH891" s="8"/>
      <c r="AL891" s="8"/>
      <c r="AP891" s="8"/>
      <c r="AS891" s="8"/>
      <c r="AV891" s="8"/>
      <c r="AY891" s="8"/>
    </row>
    <row r="892">
      <c r="H892" s="8"/>
      <c r="M892" s="8"/>
      <c r="Q892" s="8"/>
      <c r="T892" s="8"/>
      <c r="X892" s="8"/>
      <c r="AA892" s="8"/>
      <c r="AE892" s="8"/>
      <c r="AH892" s="8"/>
      <c r="AL892" s="8"/>
      <c r="AP892" s="8"/>
      <c r="AS892" s="8"/>
      <c r="AV892" s="8"/>
      <c r="AY892" s="8"/>
    </row>
    <row r="893">
      <c r="H893" s="8"/>
      <c r="M893" s="8"/>
      <c r="Q893" s="8"/>
      <c r="T893" s="8"/>
      <c r="X893" s="8"/>
      <c r="AA893" s="8"/>
      <c r="AE893" s="8"/>
      <c r="AH893" s="8"/>
      <c r="AL893" s="8"/>
      <c r="AP893" s="8"/>
      <c r="AS893" s="8"/>
      <c r="AV893" s="8"/>
      <c r="AY893" s="8"/>
    </row>
    <row r="894">
      <c r="H894" s="8"/>
      <c r="M894" s="8"/>
      <c r="Q894" s="8"/>
      <c r="T894" s="8"/>
      <c r="X894" s="8"/>
      <c r="AA894" s="8"/>
      <c r="AE894" s="8"/>
      <c r="AH894" s="8"/>
      <c r="AL894" s="8"/>
      <c r="AP894" s="8"/>
      <c r="AS894" s="8"/>
      <c r="AV894" s="8"/>
      <c r="AY894" s="8"/>
    </row>
    <row r="895">
      <c r="H895" s="8"/>
      <c r="M895" s="8"/>
      <c r="Q895" s="8"/>
      <c r="T895" s="8"/>
      <c r="X895" s="8"/>
      <c r="AA895" s="8"/>
      <c r="AE895" s="8"/>
      <c r="AH895" s="8"/>
      <c r="AL895" s="8"/>
      <c r="AP895" s="8"/>
      <c r="AS895" s="8"/>
      <c r="AV895" s="8"/>
      <c r="AY895" s="8"/>
    </row>
    <row r="896">
      <c r="H896" s="8"/>
      <c r="M896" s="8"/>
      <c r="Q896" s="8"/>
      <c r="T896" s="8"/>
      <c r="X896" s="8"/>
      <c r="AA896" s="8"/>
      <c r="AE896" s="8"/>
      <c r="AH896" s="8"/>
      <c r="AL896" s="8"/>
      <c r="AP896" s="8"/>
      <c r="AS896" s="8"/>
      <c r="AV896" s="8"/>
      <c r="AY896" s="8"/>
    </row>
    <row r="897">
      <c r="H897" s="8"/>
      <c r="M897" s="8"/>
      <c r="Q897" s="8"/>
      <c r="T897" s="8"/>
      <c r="X897" s="8"/>
      <c r="AA897" s="8"/>
      <c r="AE897" s="8"/>
      <c r="AH897" s="8"/>
      <c r="AL897" s="8"/>
      <c r="AP897" s="8"/>
      <c r="AS897" s="8"/>
      <c r="AV897" s="8"/>
      <c r="AY897" s="8"/>
    </row>
    <row r="898">
      <c r="H898" s="8"/>
      <c r="M898" s="8"/>
      <c r="Q898" s="8"/>
      <c r="T898" s="8"/>
      <c r="X898" s="8"/>
      <c r="AA898" s="8"/>
      <c r="AE898" s="8"/>
      <c r="AH898" s="8"/>
      <c r="AL898" s="8"/>
      <c r="AP898" s="8"/>
      <c r="AS898" s="8"/>
      <c r="AV898" s="8"/>
      <c r="AY898" s="8"/>
    </row>
    <row r="899">
      <c r="H899" s="8"/>
      <c r="M899" s="8"/>
      <c r="Q899" s="8"/>
      <c r="T899" s="8"/>
      <c r="X899" s="8"/>
      <c r="AA899" s="8"/>
      <c r="AE899" s="8"/>
      <c r="AH899" s="8"/>
      <c r="AL899" s="8"/>
      <c r="AP899" s="8"/>
      <c r="AS899" s="8"/>
      <c r="AV899" s="8"/>
      <c r="AY899" s="8"/>
    </row>
    <row r="900">
      <c r="H900" s="8"/>
      <c r="M900" s="8"/>
      <c r="Q900" s="8"/>
      <c r="T900" s="8"/>
      <c r="X900" s="8"/>
      <c r="AA900" s="8"/>
      <c r="AE900" s="8"/>
      <c r="AH900" s="8"/>
      <c r="AL900" s="8"/>
      <c r="AP900" s="8"/>
      <c r="AS900" s="8"/>
      <c r="AV900" s="8"/>
      <c r="AY900" s="8"/>
    </row>
    <row r="901">
      <c r="H901" s="8"/>
      <c r="M901" s="8"/>
      <c r="Q901" s="8"/>
      <c r="T901" s="8"/>
      <c r="X901" s="8"/>
      <c r="AA901" s="8"/>
      <c r="AE901" s="8"/>
      <c r="AH901" s="8"/>
      <c r="AL901" s="8"/>
      <c r="AP901" s="8"/>
      <c r="AS901" s="8"/>
      <c r="AV901" s="8"/>
      <c r="AY901" s="8"/>
    </row>
    <row r="902">
      <c r="H902" s="8"/>
      <c r="M902" s="8"/>
      <c r="Q902" s="8"/>
      <c r="T902" s="8"/>
      <c r="X902" s="8"/>
      <c r="AA902" s="8"/>
      <c r="AE902" s="8"/>
      <c r="AH902" s="8"/>
      <c r="AL902" s="8"/>
      <c r="AP902" s="8"/>
      <c r="AS902" s="8"/>
      <c r="AV902" s="8"/>
      <c r="AY902" s="8"/>
    </row>
    <row r="903">
      <c r="H903" s="8"/>
      <c r="M903" s="8"/>
      <c r="Q903" s="8"/>
      <c r="T903" s="8"/>
      <c r="X903" s="8"/>
      <c r="AA903" s="8"/>
      <c r="AE903" s="8"/>
      <c r="AH903" s="8"/>
      <c r="AL903" s="8"/>
      <c r="AP903" s="8"/>
      <c r="AS903" s="8"/>
      <c r="AV903" s="8"/>
      <c r="AY903" s="8"/>
    </row>
    <row r="904">
      <c r="H904" s="8"/>
      <c r="M904" s="8"/>
      <c r="Q904" s="8"/>
      <c r="T904" s="8"/>
      <c r="X904" s="8"/>
      <c r="AA904" s="8"/>
      <c r="AE904" s="8"/>
      <c r="AH904" s="8"/>
      <c r="AL904" s="8"/>
      <c r="AP904" s="8"/>
      <c r="AS904" s="8"/>
      <c r="AV904" s="8"/>
      <c r="AY904" s="8"/>
    </row>
    <row r="905">
      <c r="H905" s="8"/>
      <c r="M905" s="8"/>
      <c r="Q905" s="8"/>
      <c r="T905" s="8"/>
      <c r="X905" s="8"/>
      <c r="AA905" s="8"/>
      <c r="AE905" s="8"/>
      <c r="AH905" s="8"/>
      <c r="AL905" s="8"/>
      <c r="AP905" s="8"/>
      <c r="AS905" s="8"/>
      <c r="AV905" s="8"/>
      <c r="AY905" s="8"/>
    </row>
    <row r="906">
      <c r="H906" s="8"/>
      <c r="M906" s="8"/>
      <c r="Q906" s="8"/>
      <c r="T906" s="8"/>
      <c r="X906" s="8"/>
      <c r="AA906" s="8"/>
      <c r="AE906" s="8"/>
      <c r="AH906" s="8"/>
      <c r="AL906" s="8"/>
      <c r="AP906" s="8"/>
      <c r="AS906" s="8"/>
      <c r="AV906" s="8"/>
      <c r="AY906" s="8"/>
    </row>
    <row r="907">
      <c r="H907" s="8"/>
      <c r="M907" s="8"/>
      <c r="Q907" s="8"/>
      <c r="T907" s="8"/>
      <c r="X907" s="8"/>
      <c r="AA907" s="8"/>
      <c r="AE907" s="8"/>
      <c r="AH907" s="8"/>
      <c r="AL907" s="8"/>
      <c r="AP907" s="8"/>
      <c r="AS907" s="8"/>
      <c r="AV907" s="8"/>
      <c r="AY907" s="8"/>
    </row>
    <row r="908">
      <c r="H908" s="8"/>
      <c r="M908" s="8"/>
      <c r="Q908" s="8"/>
      <c r="T908" s="8"/>
      <c r="X908" s="8"/>
      <c r="AA908" s="8"/>
      <c r="AE908" s="8"/>
      <c r="AH908" s="8"/>
      <c r="AL908" s="8"/>
      <c r="AP908" s="8"/>
      <c r="AS908" s="8"/>
      <c r="AV908" s="8"/>
      <c r="AY908" s="8"/>
    </row>
    <row r="909">
      <c r="H909" s="8"/>
      <c r="M909" s="8"/>
      <c r="Q909" s="8"/>
      <c r="T909" s="8"/>
      <c r="X909" s="8"/>
      <c r="AA909" s="8"/>
      <c r="AE909" s="8"/>
      <c r="AH909" s="8"/>
      <c r="AL909" s="8"/>
      <c r="AP909" s="8"/>
      <c r="AS909" s="8"/>
      <c r="AV909" s="8"/>
      <c r="AY909" s="8"/>
    </row>
    <row r="910">
      <c r="H910" s="8"/>
      <c r="M910" s="8"/>
      <c r="Q910" s="8"/>
      <c r="T910" s="8"/>
      <c r="X910" s="8"/>
      <c r="AA910" s="8"/>
      <c r="AE910" s="8"/>
      <c r="AH910" s="8"/>
      <c r="AL910" s="8"/>
      <c r="AP910" s="8"/>
      <c r="AS910" s="8"/>
      <c r="AV910" s="8"/>
      <c r="AY910" s="8"/>
    </row>
    <row r="911">
      <c r="H911" s="8"/>
      <c r="M911" s="8"/>
      <c r="Q911" s="8"/>
      <c r="T911" s="8"/>
      <c r="X911" s="8"/>
      <c r="AA911" s="8"/>
      <c r="AE911" s="8"/>
      <c r="AH911" s="8"/>
      <c r="AL911" s="8"/>
      <c r="AP911" s="8"/>
      <c r="AS911" s="8"/>
      <c r="AV911" s="8"/>
      <c r="AY911" s="8"/>
    </row>
    <row r="912">
      <c r="H912" s="8"/>
      <c r="M912" s="8"/>
      <c r="Q912" s="8"/>
      <c r="T912" s="8"/>
      <c r="X912" s="8"/>
      <c r="AA912" s="8"/>
      <c r="AE912" s="8"/>
      <c r="AH912" s="8"/>
      <c r="AL912" s="8"/>
      <c r="AP912" s="8"/>
      <c r="AS912" s="8"/>
      <c r="AV912" s="8"/>
      <c r="AY912" s="8"/>
    </row>
    <row r="913">
      <c r="H913" s="8"/>
      <c r="M913" s="8"/>
      <c r="Q913" s="8"/>
      <c r="T913" s="8"/>
      <c r="X913" s="8"/>
      <c r="AA913" s="8"/>
      <c r="AE913" s="8"/>
      <c r="AH913" s="8"/>
      <c r="AL913" s="8"/>
      <c r="AP913" s="8"/>
      <c r="AS913" s="8"/>
      <c r="AV913" s="8"/>
      <c r="AY913" s="8"/>
    </row>
    <row r="914">
      <c r="H914" s="8"/>
      <c r="M914" s="8"/>
      <c r="Q914" s="8"/>
      <c r="T914" s="8"/>
      <c r="X914" s="8"/>
      <c r="AA914" s="8"/>
      <c r="AE914" s="8"/>
      <c r="AH914" s="8"/>
      <c r="AL914" s="8"/>
      <c r="AP914" s="8"/>
      <c r="AS914" s="8"/>
      <c r="AV914" s="8"/>
      <c r="AY914" s="8"/>
    </row>
    <row r="915">
      <c r="H915" s="8"/>
      <c r="M915" s="8"/>
      <c r="Q915" s="8"/>
      <c r="T915" s="8"/>
      <c r="X915" s="8"/>
      <c r="AA915" s="8"/>
      <c r="AE915" s="8"/>
      <c r="AH915" s="8"/>
      <c r="AL915" s="8"/>
      <c r="AP915" s="8"/>
      <c r="AS915" s="8"/>
      <c r="AV915" s="8"/>
      <c r="AY915" s="8"/>
    </row>
    <row r="916">
      <c r="H916" s="8"/>
      <c r="M916" s="8"/>
      <c r="Q916" s="8"/>
      <c r="T916" s="8"/>
      <c r="X916" s="8"/>
      <c r="AA916" s="8"/>
      <c r="AE916" s="8"/>
      <c r="AH916" s="8"/>
      <c r="AL916" s="8"/>
      <c r="AP916" s="8"/>
      <c r="AS916" s="8"/>
      <c r="AV916" s="8"/>
      <c r="AY916" s="8"/>
    </row>
    <row r="917">
      <c r="H917" s="8"/>
      <c r="M917" s="8"/>
      <c r="Q917" s="8"/>
      <c r="T917" s="8"/>
      <c r="X917" s="8"/>
      <c r="AA917" s="8"/>
      <c r="AE917" s="8"/>
      <c r="AH917" s="8"/>
      <c r="AL917" s="8"/>
      <c r="AP917" s="8"/>
      <c r="AS917" s="8"/>
      <c r="AV917" s="8"/>
      <c r="AY917" s="8"/>
    </row>
    <row r="918">
      <c r="H918" s="8"/>
      <c r="M918" s="8"/>
      <c r="Q918" s="8"/>
      <c r="T918" s="8"/>
      <c r="X918" s="8"/>
      <c r="AA918" s="8"/>
      <c r="AE918" s="8"/>
      <c r="AH918" s="8"/>
      <c r="AL918" s="8"/>
      <c r="AP918" s="8"/>
      <c r="AS918" s="8"/>
      <c r="AV918" s="8"/>
      <c r="AY918" s="8"/>
    </row>
    <row r="919">
      <c r="H919" s="8"/>
      <c r="M919" s="8"/>
      <c r="Q919" s="8"/>
      <c r="T919" s="8"/>
      <c r="X919" s="8"/>
      <c r="AA919" s="8"/>
      <c r="AE919" s="8"/>
      <c r="AH919" s="8"/>
      <c r="AL919" s="8"/>
      <c r="AP919" s="8"/>
      <c r="AS919" s="8"/>
      <c r="AV919" s="8"/>
      <c r="AY919" s="8"/>
    </row>
    <row r="920">
      <c r="H920" s="8"/>
      <c r="M920" s="8"/>
      <c r="Q920" s="8"/>
      <c r="T920" s="8"/>
      <c r="X920" s="8"/>
      <c r="AA920" s="8"/>
      <c r="AE920" s="8"/>
      <c r="AH920" s="8"/>
      <c r="AL920" s="8"/>
      <c r="AP920" s="8"/>
      <c r="AS920" s="8"/>
      <c r="AV920" s="8"/>
      <c r="AY920" s="8"/>
    </row>
    <row r="921">
      <c r="H921" s="8"/>
      <c r="M921" s="8"/>
      <c r="Q921" s="8"/>
      <c r="T921" s="8"/>
      <c r="X921" s="8"/>
      <c r="AA921" s="8"/>
      <c r="AE921" s="8"/>
      <c r="AH921" s="8"/>
      <c r="AL921" s="8"/>
      <c r="AP921" s="8"/>
      <c r="AS921" s="8"/>
      <c r="AV921" s="8"/>
      <c r="AY921" s="8"/>
    </row>
    <row r="922">
      <c r="H922" s="8"/>
      <c r="M922" s="8"/>
      <c r="Q922" s="8"/>
      <c r="T922" s="8"/>
      <c r="X922" s="8"/>
      <c r="AA922" s="8"/>
      <c r="AE922" s="8"/>
      <c r="AH922" s="8"/>
      <c r="AL922" s="8"/>
      <c r="AP922" s="8"/>
      <c r="AS922" s="8"/>
      <c r="AV922" s="8"/>
      <c r="AY922" s="8"/>
    </row>
    <row r="923">
      <c r="H923" s="8"/>
      <c r="M923" s="8"/>
      <c r="Q923" s="8"/>
      <c r="T923" s="8"/>
      <c r="X923" s="8"/>
      <c r="AA923" s="8"/>
      <c r="AE923" s="8"/>
      <c r="AH923" s="8"/>
      <c r="AL923" s="8"/>
      <c r="AP923" s="8"/>
      <c r="AS923" s="8"/>
      <c r="AV923" s="8"/>
      <c r="AY923" s="8"/>
    </row>
    <row r="924">
      <c r="H924" s="8"/>
      <c r="M924" s="8"/>
      <c r="Q924" s="8"/>
      <c r="T924" s="8"/>
      <c r="X924" s="8"/>
      <c r="AA924" s="8"/>
      <c r="AE924" s="8"/>
      <c r="AH924" s="8"/>
      <c r="AL924" s="8"/>
      <c r="AP924" s="8"/>
      <c r="AS924" s="8"/>
      <c r="AV924" s="8"/>
      <c r="AY924" s="8"/>
    </row>
    <row r="925">
      <c r="H925" s="8"/>
      <c r="M925" s="8"/>
      <c r="Q925" s="8"/>
      <c r="T925" s="8"/>
      <c r="X925" s="8"/>
      <c r="AA925" s="8"/>
      <c r="AE925" s="8"/>
      <c r="AH925" s="8"/>
      <c r="AL925" s="8"/>
      <c r="AP925" s="8"/>
      <c r="AS925" s="8"/>
      <c r="AV925" s="8"/>
      <c r="AY925" s="8"/>
    </row>
    <row r="926">
      <c r="H926" s="8"/>
      <c r="M926" s="8"/>
      <c r="Q926" s="8"/>
      <c r="T926" s="8"/>
      <c r="X926" s="8"/>
      <c r="AA926" s="8"/>
      <c r="AE926" s="8"/>
      <c r="AH926" s="8"/>
      <c r="AL926" s="8"/>
      <c r="AP926" s="8"/>
      <c r="AS926" s="8"/>
      <c r="AV926" s="8"/>
      <c r="AY926" s="8"/>
    </row>
    <row r="927">
      <c r="H927" s="8"/>
      <c r="M927" s="8"/>
      <c r="Q927" s="8"/>
      <c r="T927" s="8"/>
      <c r="X927" s="8"/>
      <c r="AA927" s="8"/>
      <c r="AE927" s="8"/>
      <c r="AH927" s="8"/>
      <c r="AL927" s="8"/>
      <c r="AP927" s="8"/>
      <c r="AS927" s="8"/>
      <c r="AV927" s="8"/>
      <c r="AY927" s="8"/>
    </row>
    <row r="928">
      <c r="H928" s="8"/>
      <c r="M928" s="8"/>
      <c r="Q928" s="8"/>
      <c r="T928" s="8"/>
      <c r="X928" s="8"/>
      <c r="AA928" s="8"/>
      <c r="AE928" s="8"/>
      <c r="AH928" s="8"/>
      <c r="AL928" s="8"/>
      <c r="AP928" s="8"/>
      <c r="AS928" s="8"/>
      <c r="AV928" s="8"/>
      <c r="AY928" s="8"/>
    </row>
    <row r="929">
      <c r="H929" s="8"/>
      <c r="M929" s="8"/>
      <c r="Q929" s="8"/>
      <c r="T929" s="8"/>
      <c r="X929" s="8"/>
      <c r="AA929" s="8"/>
      <c r="AE929" s="8"/>
      <c r="AH929" s="8"/>
      <c r="AL929" s="8"/>
      <c r="AP929" s="8"/>
      <c r="AS929" s="8"/>
      <c r="AV929" s="8"/>
      <c r="AY929" s="8"/>
    </row>
    <row r="930">
      <c r="H930" s="8"/>
      <c r="M930" s="8"/>
      <c r="Q930" s="8"/>
      <c r="T930" s="8"/>
      <c r="X930" s="8"/>
      <c r="AA930" s="8"/>
      <c r="AE930" s="8"/>
      <c r="AH930" s="8"/>
      <c r="AL930" s="8"/>
      <c r="AP930" s="8"/>
      <c r="AS930" s="8"/>
      <c r="AV930" s="8"/>
      <c r="AY930" s="8"/>
    </row>
    <row r="931">
      <c r="H931" s="8"/>
      <c r="M931" s="8"/>
      <c r="Q931" s="8"/>
      <c r="T931" s="8"/>
      <c r="X931" s="8"/>
      <c r="AA931" s="8"/>
      <c r="AE931" s="8"/>
      <c r="AH931" s="8"/>
      <c r="AL931" s="8"/>
      <c r="AP931" s="8"/>
      <c r="AS931" s="8"/>
      <c r="AV931" s="8"/>
      <c r="AY931" s="8"/>
    </row>
    <row r="932">
      <c r="H932" s="8"/>
      <c r="M932" s="8"/>
      <c r="Q932" s="8"/>
      <c r="T932" s="8"/>
      <c r="X932" s="8"/>
      <c r="AA932" s="8"/>
      <c r="AE932" s="8"/>
      <c r="AH932" s="8"/>
      <c r="AL932" s="8"/>
      <c r="AP932" s="8"/>
      <c r="AS932" s="8"/>
      <c r="AV932" s="8"/>
      <c r="AY932" s="8"/>
    </row>
    <row r="933">
      <c r="H933" s="8"/>
      <c r="M933" s="8"/>
      <c r="Q933" s="8"/>
      <c r="T933" s="8"/>
      <c r="X933" s="8"/>
      <c r="AA933" s="8"/>
      <c r="AE933" s="8"/>
      <c r="AH933" s="8"/>
      <c r="AL933" s="8"/>
      <c r="AP933" s="8"/>
      <c r="AS933" s="8"/>
      <c r="AV933" s="8"/>
      <c r="AY933" s="8"/>
    </row>
    <row r="934">
      <c r="H934" s="8"/>
      <c r="M934" s="8"/>
      <c r="Q934" s="8"/>
      <c r="T934" s="8"/>
      <c r="X934" s="8"/>
      <c r="AA934" s="8"/>
      <c r="AE934" s="8"/>
      <c r="AH934" s="8"/>
      <c r="AL934" s="8"/>
      <c r="AP934" s="8"/>
      <c r="AS934" s="8"/>
      <c r="AV934" s="8"/>
      <c r="AY934" s="8"/>
    </row>
    <row r="935">
      <c r="H935" s="8"/>
      <c r="M935" s="8"/>
      <c r="Q935" s="8"/>
      <c r="T935" s="8"/>
      <c r="X935" s="8"/>
      <c r="AA935" s="8"/>
      <c r="AE935" s="8"/>
      <c r="AH935" s="8"/>
      <c r="AL935" s="8"/>
      <c r="AP935" s="8"/>
      <c r="AS935" s="8"/>
      <c r="AV935" s="8"/>
      <c r="AY935" s="8"/>
    </row>
    <row r="936">
      <c r="H936" s="8"/>
      <c r="M936" s="8"/>
      <c r="Q936" s="8"/>
      <c r="T936" s="8"/>
      <c r="X936" s="8"/>
      <c r="AA936" s="8"/>
      <c r="AE936" s="8"/>
      <c r="AH936" s="8"/>
      <c r="AL936" s="8"/>
      <c r="AP936" s="8"/>
      <c r="AS936" s="8"/>
      <c r="AV936" s="8"/>
      <c r="AY936" s="8"/>
    </row>
    <row r="937">
      <c r="H937" s="8"/>
      <c r="M937" s="8"/>
      <c r="Q937" s="8"/>
      <c r="T937" s="8"/>
      <c r="X937" s="8"/>
      <c r="AA937" s="8"/>
      <c r="AE937" s="8"/>
      <c r="AH937" s="8"/>
      <c r="AL937" s="8"/>
      <c r="AP937" s="8"/>
      <c r="AS937" s="8"/>
      <c r="AV937" s="8"/>
      <c r="AY937" s="8"/>
    </row>
    <row r="938">
      <c r="H938" s="8"/>
      <c r="M938" s="8"/>
      <c r="Q938" s="8"/>
      <c r="T938" s="8"/>
      <c r="X938" s="8"/>
      <c r="AA938" s="8"/>
      <c r="AE938" s="8"/>
      <c r="AH938" s="8"/>
      <c r="AL938" s="8"/>
      <c r="AP938" s="8"/>
      <c r="AS938" s="8"/>
      <c r="AV938" s="8"/>
      <c r="AY938" s="8"/>
    </row>
    <row r="939">
      <c r="H939" s="8"/>
      <c r="M939" s="8"/>
      <c r="Q939" s="8"/>
      <c r="T939" s="8"/>
      <c r="X939" s="8"/>
      <c r="AA939" s="8"/>
      <c r="AE939" s="8"/>
      <c r="AH939" s="8"/>
      <c r="AL939" s="8"/>
      <c r="AP939" s="8"/>
      <c r="AS939" s="8"/>
      <c r="AV939" s="8"/>
      <c r="AY939" s="8"/>
    </row>
    <row r="940">
      <c r="H940" s="8"/>
      <c r="M940" s="8"/>
      <c r="Q940" s="8"/>
      <c r="T940" s="8"/>
      <c r="X940" s="8"/>
      <c r="AA940" s="8"/>
      <c r="AE940" s="8"/>
      <c r="AH940" s="8"/>
      <c r="AL940" s="8"/>
      <c r="AP940" s="8"/>
      <c r="AS940" s="8"/>
      <c r="AV940" s="8"/>
      <c r="AY940" s="8"/>
    </row>
    <row r="941">
      <c r="H941" s="8"/>
      <c r="M941" s="8"/>
      <c r="Q941" s="8"/>
      <c r="T941" s="8"/>
      <c r="X941" s="8"/>
      <c r="AA941" s="8"/>
      <c r="AE941" s="8"/>
      <c r="AH941" s="8"/>
      <c r="AL941" s="8"/>
      <c r="AP941" s="8"/>
      <c r="AS941" s="8"/>
      <c r="AV941" s="8"/>
      <c r="AY941" s="8"/>
    </row>
    <row r="942">
      <c r="H942" s="8"/>
      <c r="M942" s="8"/>
      <c r="Q942" s="8"/>
      <c r="T942" s="8"/>
      <c r="X942" s="8"/>
      <c r="AA942" s="8"/>
      <c r="AE942" s="8"/>
      <c r="AH942" s="8"/>
      <c r="AL942" s="8"/>
      <c r="AP942" s="8"/>
      <c r="AS942" s="8"/>
      <c r="AV942" s="8"/>
      <c r="AY942" s="8"/>
    </row>
    <row r="943">
      <c r="H943" s="8"/>
      <c r="M943" s="8"/>
      <c r="Q943" s="8"/>
      <c r="T943" s="8"/>
      <c r="X943" s="8"/>
      <c r="AA943" s="8"/>
      <c r="AE943" s="8"/>
      <c r="AH943" s="8"/>
      <c r="AL943" s="8"/>
      <c r="AP943" s="8"/>
      <c r="AS943" s="8"/>
      <c r="AV943" s="8"/>
      <c r="AY943" s="8"/>
    </row>
    <row r="944">
      <c r="H944" s="8"/>
      <c r="M944" s="8"/>
      <c r="Q944" s="8"/>
      <c r="T944" s="8"/>
      <c r="X944" s="8"/>
      <c r="AA944" s="8"/>
      <c r="AE944" s="8"/>
      <c r="AH944" s="8"/>
      <c r="AL944" s="8"/>
      <c r="AP944" s="8"/>
      <c r="AS944" s="8"/>
      <c r="AV944" s="8"/>
      <c r="AY944" s="8"/>
    </row>
    <row r="945">
      <c r="H945" s="8"/>
      <c r="M945" s="8"/>
      <c r="Q945" s="8"/>
      <c r="T945" s="8"/>
      <c r="X945" s="8"/>
      <c r="AA945" s="8"/>
      <c r="AE945" s="8"/>
      <c r="AH945" s="8"/>
      <c r="AL945" s="8"/>
      <c r="AP945" s="8"/>
      <c r="AS945" s="8"/>
      <c r="AV945" s="8"/>
      <c r="AY945" s="8"/>
    </row>
    <row r="946">
      <c r="H946" s="8"/>
      <c r="M946" s="8"/>
      <c r="Q946" s="8"/>
      <c r="T946" s="8"/>
      <c r="X946" s="8"/>
      <c r="AA946" s="8"/>
      <c r="AE946" s="8"/>
      <c r="AH946" s="8"/>
      <c r="AL946" s="8"/>
      <c r="AP946" s="8"/>
      <c r="AS946" s="8"/>
      <c r="AV946" s="8"/>
      <c r="AY946" s="8"/>
    </row>
    <row r="947">
      <c r="H947" s="8"/>
      <c r="M947" s="8"/>
      <c r="Q947" s="8"/>
      <c r="T947" s="8"/>
      <c r="X947" s="8"/>
      <c r="AA947" s="8"/>
      <c r="AE947" s="8"/>
      <c r="AH947" s="8"/>
      <c r="AL947" s="8"/>
      <c r="AP947" s="8"/>
      <c r="AS947" s="8"/>
      <c r="AV947" s="8"/>
      <c r="AY947" s="8"/>
    </row>
    <row r="948">
      <c r="H948" s="8"/>
      <c r="M948" s="8"/>
      <c r="Q948" s="8"/>
      <c r="T948" s="8"/>
      <c r="X948" s="8"/>
      <c r="AA948" s="8"/>
      <c r="AE948" s="8"/>
      <c r="AH948" s="8"/>
      <c r="AL948" s="8"/>
      <c r="AP948" s="8"/>
      <c r="AS948" s="8"/>
      <c r="AV948" s="8"/>
      <c r="AY948" s="8"/>
    </row>
    <row r="949">
      <c r="H949" s="8"/>
      <c r="M949" s="8"/>
      <c r="Q949" s="8"/>
      <c r="T949" s="8"/>
      <c r="X949" s="8"/>
      <c r="AA949" s="8"/>
      <c r="AE949" s="8"/>
      <c r="AH949" s="8"/>
      <c r="AL949" s="8"/>
      <c r="AP949" s="8"/>
      <c r="AS949" s="8"/>
      <c r="AV949" s="8"/>
      <c r="AY949" s="8"/>
    </row>
    <row r="950">
      <c r="H950" s="8"/>
      <c r="M950" s="8"/>
      <c r="Q950" s="8"/>
      <c r="T950" s="8"/>
      <c r="X950" s="8"/>
      <c r="AA950" s="8"/>
      <c r="AE950" s="8"/>
      <c r="AH950" s="8"/>
      <c r="AL950" s="8"/>
      <c r="AP950" s="8"/>
      <c r="AS950" s="8"/>
      <c r="AV950" s="8"/>
      <c r="AY950" s="8"/>
    </row>
    <row r="951">
      <c r="H951" s="8"/>
      <c r="M951" s="8"/>
      <c r="Q951" s="8"/>
      <c r="T951" s="8"/>
      <c r="X951" s="8"/>
      <c r="AA951" s="8"/>
      <c r="AE951" s="8"/>
      <c r="AH951" s="8"/>
      <c r="AL951" s="8"/>
      <c r="AP951" s="8"/>
      <c r="AS951" s="8"/>
      <c r="AV951" s="8"/>
      <c r="AY951" s="8"/>
    </row>
    <row r="952">
      <c r="H952" s="8"/>
      <c r="M952" s="8"/>
      <c r="Q952" s="8"/>
      <c r="T952" s="8"/>
      <c r="X952" s="8"/>
      <c r="AA952" s="8"/>
      <c r="AE952" s="8"/>
      <c r="AH952" s="8"/>
      <c r="AL952" s="8"/>
      <c r="AP952" s="8"/>
      <c r="AS952" s="8"/>
      <c r="AV952" s="8"/>
      <c r="AY952" s="8"/>
    </row>
    <row r="953">
      <c r="H953" s="8"/>
      <c r="M953" s="8"/>
      <c r="Q953" s="8"/>
      <c r="T953" s="8"/>
      <c r="X953" s="8"/>
      <c r="AA953" s="8"/>
      <c r="AE953" s="8"/>
      <c r="AH953" s="8"/>
      <c r="AL953" s="8"/>
      <c r="AP953" s="8"/>
      <c r="AS953" s="8"/>
      <c r="AV953" s="8"/>
      <c r="AY953" s="8"/>
    </row>
    <row r="954">
      <c r="H954" s="8"/>
      <c r="M954" s="8"/>
      <c r="Q954" s="8"/>
      <c r="T954" s="8"/>
      <c r="X954" s="8"/>
      <c r="AA954" s="8"/>
      <c r="AE954" s="8"/>
      <c r="AH954" s="8"/>
      <c r="AL954" s="8"/>
      <c r="AP954" s="8"/>
      <c r="AS954" s="8"/>
      <c r="AV954" s="8"/>
      <c r="AY954" s="8"/>
    </row>
    <row r="955">
      <c r="H955" s="8"/>
      <c r="M955" s="8"/>
      <c r="Q955" s="8"/>
      <c r="T955" s="8"/>
      <c r="X955" s="8"/>
      <c r="AA955" s="8"/>
      <c r="AE955" s="8"/>
      <c r="AH955" s="8"/>
      <c r="AL955" s="8"/>
      <c r="AP955" s="8"/>
      <c r="AS955" s="8"/>
      <c r="AV955" s="8"/>
      <c r="AY955" s="8"/>
    </row>
    <row r="956">
      <c r="H956" s="8"/>
      <c r="M956" s="8"/>
      <c r="Q956" s="8"/>
      <c r="T956" s="8"/>
      <c r="X956" s="8"/>
      <c r="AA956" s="8"/>
      <c r="AE956" s="8"/>
      <c r="AH956" s="8"/>
      <c r="AL956" s="8"/>
      <c r="AP956" s="8"/>
      <c r="AS956" s="8"/>
      <c r="AV956" s="8"/>
      <c r="AY956" s="8"/>
    </row>
    <row r="957">
      <c r="H957" s="8"/>
      <c r="M957" s="8"/>
      <c r="Q957" s="8"/>
      <c r="T957" s="8"/>
      <c r="X957" s="8"/>
      <c r="AA957" s="8"/>
      <c r="AE957" s="8"/>
      <c r="AH957" s="8"/>
      <c r="AL957" s="8"/>
      <c r="AP957" s="8"/>
      <c r="AS957" s="8"/>
      <c r="AV957" s="8"/>
      <c r="AY957" s="8"/>
    </row>
    <row r="958">
      <c r="H958" s="8"/>
      <c r="M958" s="8"/>
      <c r="Q958" s="8"/>
      <c r="T958" s="8"/>
      <c r="X958" s="8"/>
      <c r="AA958" s="8"/>
      <c r="AE958" s="8"/>
      <c r="AH958" s="8"/>
      <c r="AL958" s="8"/>
      <c r="AP958" s="8"/>
      <c r="AS958" s="8"/>
      <c r="AV958" s="8"/>
      <c r="AY958" s="8"/>
    </row>
    <row r="959">
      <c r="H959" s="8"/>
      <c r="M959" s="8"/>
      <c r="Q959" s="8"/>
      <c r="T959" s="8"/>
      <c r="X959" s="8"/>
      <c r="AA959" s="8"/>
      <c r="AE959" s="8"/>
      <c r="AH959" s="8"/>
      <c r="AL959" s="8"/>
      <c r="AP959" s="8"/>
      <c r="AS959" s="8"/>
      <c r="AV959" s="8"/>
      <c r="AY959" s="8"/>
    </row>
    <row r="960">
      <c r="H960" s="8"/>
      <c r="M960" s="8"/>
      <c r="Q960" s="8"/>
      <c r="T960" s="8"/>
      <c r="X960" s="8"/>
      <c r="AA960" s="8"/>
      <c r="AE960" s="8"/>
      <c r="AH960" s="8"/>
      <c r="AL960" s="8"/>
      <c r="AP960" s="8"/>
      <c r="AS960" s="8"/>
      <c r="AV960" s="8"/>
      <c r="AY960" s="8"/>
    </row>
    <row r="961">
      <c r="H961" s="8"/>
      <c r="M961" s="8"/>
      <c r="Q961" s="8"/>
      <c r="T961" s="8"/>
      <c r="X961" s="8"/>
      <c r="AA961" s="8"/>
      <c r="AE961" s="8"/>
      <c r="AH961" s="8"/>
      <c r="AL961" s="8"/>
      <c r="AP961" s="8"/>
      <c r="AS961" s="8"/>
      <c r="AV961" s="8"/>
      <c r="AY961" s="8"/>
    </row>
    <row r="962">
      <c r="H962" s="8"/>
      <c r="M962" s="8"/>
      <c r="Q962" s="8"/>
      <c r="T962" s="8"/>
      <c r="X962" s="8"/>
      <c r="AA962" s="8"/>
      <c r="AE962" s="8"/>
      <c r="AH962" s="8"/>
      <c r="AL962" s="8"/>
      <c r="AP962" s="8"/>
      <c r="AS962" s="8"/>
      <c r="AV962" s="8"/>
      <c r="AY962" s="8"/>
    </row>
    <row r="963">
      <c r="H963" s="8"/>
      <c r="M963" s="8"/>
      <c r="Q963" s="8"/>
      <c r="T963" s="8"/>
      <c r="X963" s="8"/>
      <c r="AA963" s="8"/>
      <c r="AE963" s="8"/>
      <c r="AH963" s="8"/>
      <c r="AL963" s="8"/>
      <c r="AP963" s="8"/>
      <c r="AS963" s="8"/>
      <c r="AV963" s="8"/>
      <c r="AY963" s="8"/>
    </row>
    <row r="964">
      <c r="H964" s="8"/>
      <c r="M964" s="8"/>
      <c r="Q964" s="8"/>
      <c r="T964" s="8"/>
      <c r="X964" s="8"/>
      <c r="AA964" s="8"/>
      <c r="AE964" s="8"/>
      <c r="AH964" s="8"/>
      <c r="AL964" s="8"/>
      <c r="AP964" s="8"/>
      <c r="AS964" s="8"/>
      <c r="AV964" s="8"/>
      <c r="AY964" s="8"/>
    </row>
    <row r="965">
      <c r="H965" s="8"/>
      <c r="M965" s="8"/>
      <c r="Q965" s="8"/>
      <c r="T965" s="8"/>
      <c r="X965" s="8"/>
      <c r="AA965" s="8"/>
      <c r="AE965" s="8"/>
      <c r="AH965" s="8"/>
      <c r="AL965" s="8"/>
      <c r="AP965" s="8"/>
      <c r="AS965" s="8"/>
      <c r="AV965" s="8"/>
      <c r="AY965" s="8"/>
    </row>
    <row r="966">
      <c r="H966" s="8"/>
      <c r="M966" s="8"/>
      <c r="Q966" s="8"/>
      <c r="T966" s="8"/>
      <c r="X966" s="8"/>
      <c r="AA966" s="8"/>
      <c r="AE966" s="8"/>
      <c r="AH966" s="8"/>
      <c r="AL966" s="8"/>
      <c r="AP966" s="8"/>
      <c r="AS966" s="8"/>
      <c r="AV966" s="8"/>
      <c r="AY966" s="8"/>
    </row>
    <row r="967">
      <c r="H967" s="8"/>
      <c r="M967" s="8"/>
      <c r="Q967" s="8"/>
      <c r="T967" s="8"/>
      <c r="X967" s="8"/>
      <c r="AA967" s="8"/>
      <c r="AE967" s="8"/>
      <c r="AH967" s="8"/>
      <c r="AL967" s="8"/>
      <c r="AP967" s="8"/>
      <c r="AS967" s="8"/>
      <c r="AV967" s="8"/>
      <c r="AY967" s="8"/>
    </row>
    <row r="968">
      <c r="H968" s="8"/>
      <c r="M968" s="8"/>
      <c r="Q968" s="8"/>
      <c r="T968" s="8"/>
      <c r="X968" s="8"/>
      <c r="AA968" s="8"/>
      <c r="AE968" s="8"/>
      <c r="AH968" s="8"/>
      <c r="AL968" s="8"/>
      <c r="AP968" s="8"/>
      <c r="AS968" s="8"/>
      <c r="AV968" s="8"/>
      <c r="AY968" s="8"/>
    </row>
    <row r="969">
      <c r="H969" s="8"/>
      <c r="M969" s="8"/>
      <c r="Q969" s="8"/>
      <c r="T969" s="8"/>
      <c r="X969" s="8"/>
      <c r="AA969" s="8"/>
      <c r="AE969" s="8"/>
      <c r="AH969" s="8"/>
      <c r="AL969" s="8"/>
      <c r="AP969" s="8"/>
      <c r="AS969" s="8"/>
      <c r="AV969" s="8"/>
      <c r="AY969" s="8"/>
    </row>
    <row r="970">
      <c r="H970" s="8"/>
      <c r="M970" s="8"/>
      <c r="Q970" s="8"/>
      <c r="T970" s="8"/>
      <c r="X970" s="8"/>
      <c r="AA970" s="8"/>
      <c r="AE970" s="8"/>
      <c r="AH970" s="8"/>
      <c r="AL970" s="8"/>
      <c r="AP970" s="8"/>
      <c r="AS970" s="8"/>
      <c r="AV970" s="8"/>
      <c r="AY970" s="8"/>
    </row>
    <row r="971">
      <c r="H971" s="8"/>
      <c r="M971" s="8"/>
      <c r="Q971" s="8"/>
      <c r="T971" s="8"/>
      <c r="X971" s="8"/>
      <c r="AA971" s="8"/>
      <c r="AE971" s="8"/>
      <c r="AH971" s="8"/>
      <c r="AL971" s="8"/>
      <c r="AP971" s="8"/>
      <c r="AS971" s="8"/>
      <c r="AV971" s="8"/>
      <c r="AY971" s="8"/>
    </row>
    <row r="972">
      <c r="H972" s="8"/>
      <c r="M972" s="8"/>
      <c r="Q972" s="8"/>
      <c r="T972" s="8"/>
      <c r="X972" s="8"/>
      <c r="AA972" s="8"/>
      <c r="AE972" s="8"/>
      <c r="AH972" s="8"/>
      <c r="AL972" s="8"/>
      <c r="AP972" s="8"/>
      <c r="AS972" s="8"/>
      <c r="AV972" s="8"/>
      <c r="AY972" s="8"/>
    </row>
    <row r="973">
      <c r="H973" s="8"/>
      <c r="M973" s="8"/>
      <c r="Q973" s="8"/>
      <c r="T973" s="8"/>
      <c r="X973" s="8"/>
      <c r="AA973" s="8"/>
      <c r="AE973" s="8"/>
      <c r="AH973" s="8"/>
      <c r="AL973" s="8"/>
      <c r="AP973" s="8"/>
      <c r="AS973" s="8"/>
      <c r="AV973" s="8"/>
      <c r="AY973" s="8"/>
    </row>
    <row r="974">
      <c r="H974" s="8"/>
      <c r="M974" s="8"/>
      <c r="Q974" s="8"/>
      <c r="T974" s="8"/>
      <c r="X974" s="8"/>
      <c r="AA974" s="8"/>
      <c r="AE974" s="8"/>
      <c r="AH974" s="8"/>
      <c r="AL974" s="8"/>
      <c r="AP974" s="8"/>
      <c r="AS974" s="8"/>
      <c r="AV974" s="8"/>
      <c r="AY974" s="8"/>
    </row>
    <row r="975">
      <c r="H975" s="8"/>
      <c r="M975" s="8"/>
      <c r="Q975" s="8"/>
      <c r="T975" s="8"/>
      <c r="X975" s="8"/>
      <c r="AA975" s="8"/>
      <c r="AE975" s="8"/>
      <c r="AH975" s="8"/>
      <c r="AL975" s="8"/>
      <c r="AP975" s="8"/>
      <c r="AS975" s="8"/>
      <c r="AV975" s="8"/>
      <c r="AY975" s="8"/>
    </row>
    <row r="976">
      <c r="H976" s="8"/>
      <c r="M976" s="8"/>
      <c r="Q976" s="8"/>
      <c r="T976" s="8"/>
      <c r="X976" s="8"/>
      <c r="AA976" s="8"/>
      <c r="AE976" s="8"/>
      <c r="AH976" s="8"/>
      <c r="AL976" s="8"/>
      <c r="AP976" s="8"/>
      <c r="AS976" s="8"/>
      <c r="AV976" s="8"/>
      <c r="AY976" s="8"/>
    </row>
    <row r="977">
      <c r="H977" s="8"/>
      <c r="M977" s="8"/>
      <c r="Q977" s="8"/>
      <c r="T977" s="8"/>
      <c r="X977" s="8"/>
      <c r="AA977" s="8"/>
      <c r="AE977" s="8"/>
      <c r="AH977" s="8"/>
      <c r="AL977" s="8"/>
      <c r="AP977" s="8"/>
      <c r="AS977" s="8"/>
      <c r="AV977" s="8"/>
      <c r="AY977" s="8"/>
    </row>
    <row r="978">
      <c r="H978" s="8"/>
      <c r="M978" s="8"/>
      <c r="Q978" s="8"/>
      <c r="T978" s="8"/>
      <c r="X978" s="8"/>
      <c r="AA978" s="8"/>
      <c r="AE978" s="8"/>
      <c r="AH978" s="8"/>
      <c r="AL978" s="8"/>
      <c r="AP978" s="8"/>
      <c r="AS978" s="8"/>
      <c r="AV978" s="8"/>
      <c r="AY978" s="8"/>
    </row>
    <row r="979">
      <c r="H979" s="8"/>
      <c r="M979" s="8"/>
      <c r="Q979" s="8"/>
      <c r="T979" s="8"/>
      <c r="X979" s="8"/>
      <c r="AA979" s="8"/>
      <c r="AE979" s="8"/>
      <c r="AH979" s="8"/>
      <c r="AL979" s="8"/>
      <c r="AP979" s="8"/>
      <c r="AS979" s="8"/>
      <c r="AV979" s="8"/>
      <c r="AY979" s="8"/>
    </row>
    <row r="980">
      <c r="H980" s="8"/>
      <c r="M980" s="8"/>
      <c r="Q980" s="8"/>
      <c r="T980" s="8"/>
      <c r="X980" s="8"/>
      <c r="AA980" s="8"/>
      <c r="AE980" s="8"/>
      <c r="AH980" s="8"/>
      <c r="AL980" s="8"/>
      <c r="AP980" s="8"/>
      <c r="AS980" s="8"/>
      <c r="AV980" s="8"/>
      <c r="AY980" s="8"/>
    </row>
    <row r="981">
      <c r="H981" s="8"/>
      <c r="M981" s="8"/>
      <c r="Q981" s="8"/>
      <c r="T981" s="8"/>
      <c r="X981" s="8"/>
      <c r="AA981" s="8"/>
      <c r="AE981" s="8"/>
      <c r="AH981" s="8"/>
      <c r="AL981" s="8"/>
      <c r="AP981" s="8"/>
      <c r="AS981" s="8"/>
      <c r="AV981" s="8"/>
      <c r="AY981" s="8"/>
    </row>
    <row r="982">
      <c r="H982" s="8"/>
      <c r="M982" s="8"/>
      <c r="Q982" s="8"/>
      <c r="T982" s="8"/>
      <c r="X982" s="8"/>
      <c r="AA982" s="8"/>
      <c r="AE982" s="8"/>
      <c r="AH982" s="8"/>
      <c r="AL982" s="8"/>
      <c r="AP982" s="8"/>
      <c r="AS982" s="8"/>
      <c r="AV982" s="8"/>
      <c r="AY982" s="8"/>
    </row>
    <row r="983">
      <c r="H983" s="8"/>
      <c r="M983" s="8"/>
      <c r="Q983" s="8"/>
      <c r="T983" s="8"/>
      <c r="X983" s="8"/>
      <c r="AA983" s="8"/>
      <c r="AE983" s="8"/>
      <c r="AH983" s="8"/>
      <c r="AL983" s="8"/>
      <c r="AP983" s="8"/>
      <c r="AS983" s="8"/>
      <c r="AV983" s="8"/>
      <c r="AY983" s="8"/>
    </row>
    <row r="984">
      <c r="H984" s="8"/>
      <c r="M984" s="8"/>
      <c r="Q984" s="8"/>
      <c r="T984" s="8"/>
      <c r="X984" s="8"/>
      <c r="AA984" s="8"/>
      <c r="AE984" s="8"/>
      <c r="AH984" s="8"/>
      <c r="AL984" s="8"/>
      <c r="AP984" s="8"/>
      <c r="AS984" s="8"/>
      <c r="AV984" s="8"/>
      <c r="AY984" s="8"/>
    </row>
    <row r="985">
      <c r="H985" s="8"/>
      <c r="M985" s="8"/>
      <c r="Q985" s="8"/>
      <c r="T985" s="8"/>
      <c r="X985" s="8"/>
      <c r="AA985" s="8"/>
      <c r="AE985" s="8"/>
      <c r="AH985" s="8"/>
      <c r="AL985" s="8"/>
      <c r="AP985" s="8"/>
      <c r="AS985" s="8"/>
      <c r="AV985" s="8"/>
      <c r="AY985" s="8"/>
    </row>
    <row r="986">
      <c r="H986" s="8"/>
      <c r="M986" s="8"/>
      <c r="Q986" s="8"/>
      <c r="T986" s="8"/>
      <c r="X986" s="8"/>
      <c r="AA986" s="8"/>
      <c r="AE986" s="8"/>
      <c r="AH986" s="8"/>
      <c r="AL986" s="8"/>
      <c r="AP986" s="8"/>
      <c r="AS986" s="8"/>
      <c r="AV986" s="8"/>
      <c r="AY986" s="8"/>
    </row>
    <row r="987">
      <c r="H987" s="8"/>
      <c r="M987" s="8"/>
      <c r="Q987" s="8"/>
      <c r="T987" s="8"/>
      <c r="X987" s="8"/>
      <c r="AA987" s="8"/>
      <c r="AE987" s="8"/>
      <c r="AH987" s="8"/>
      <c r="AL987" s="8"/>
      <c r="AP987" s="8"/>
      <c r="AS987" s="8"/>
      <c r="AV987" s="8"/>
      <c r="AY987" s="8"/>
    </row>
    <row r="988">
      <c r="H988" s="8"/>
      <c r="M988" s="8"/>
      <c r="Q988" s="8"/>
      <c r="T988" s="8"/>
      <c r="X988" s="8"/>
      <c r="AA988" s="8"/>
      <c r="AE988" s="8"/>
      <c r="AH988" s="8"/>
      <c r="AL988" s="8"/>
      <c r="AP988" s="8"/>
      <c r="AS988" s="8"/>
      <c r="AV988" s="8"/>
      <c r="AY988" s="8"/>
    </row>
    <row r="989">
      <c r="H989" s="8"/>
      <c r="M989" s="8"/>
      <c r="Q989" s="8"/>
      <c r="T989" s="8"/>
      <c r="X989" s="8"/>
      <c r="AA989" s="8"/>
      <c r="AE989" s="8"/>
      <c r="AH989" s="8"/>
      <c r="AL989" s="8"/>
      <c r="AP989" s="8"/>
      <c r="AS989" s="8"/>
      <c r="AV989" s="8"/>
      <c r="AY989" s="8"/>
    </row>
    <row r="990">
      <c r="H990" s="8"/>
      <c r="M990" s="8"/>
      <c r="Q990" s="8"/>
      <c r="T990" s="8"/>
      <c r="X990" s="8"/>
      <c r="AA990" s="8"/>
      <c r="AE990" s="8"/>
      <c r="AH990" s="8"/>
      <c r="AL990" s="8"/>
      <c r="AP990" s="8"/>
      <c r="AS990" s="8"/>
      <c r="AV990" s="8"/>
      <c r="AY990" s="8"/>
    </row>
    <row r="991">
      <c r="H991" s="8"/>
      <c r="M991" s="8"/>
      <c r="Q991" s="8"/>
      <c r="T991" s="8"/>
      <c r="X991" s="8"/>
      <c r="AA991" s="8"/>
      <c r="AE991" s="8"/>
      <c r="AH991" s="8"/>
      <c r="AL991" s="8"/>
      <c r="AP991" s="8"/>
      <c r="AS991" s="8"/>
      <c r="AV991" s="8"/>
      <c r="AY991" s="8"/>
    </row>
    <row r="992">
      <c r="H992" s="8"/>
      <c r="M992" s="8"/>
      <c r="Q992" s="8"/>
      <c r="T992" s="8"/>
      <c r="X992" s="8"/>
      <c r="AA992" s="8"/>
      <c r="AE992" s="8"/>
      <c r="AH992" s="8"/>
      <c r="AL992" s="8"/>
      <c r="AP992" s="8"/>
      <c r="AS992" s="8"/>
      <c r="AV992" s="8"/>
      <c r="AY992" s="8"/>
    </row>
    <row r="993">
      <c r="H993" s="8"/>
      <c r="M993" s="8"/>
      <c r="Q993" s="8"/>
      <c r="T993" s="8"/>
      <c r="X993" s="8"/>
      <c r="AA993" s="8"/>
      <c r="AE993" s="8"/>
      <c r="AH993" s="8"/>
      <c r="AL993" s="8"/>
      <c r="AP993" s="8"/>
      <c r="AS993" s="8"/>
      <c r="AV993" s="8"/>
      <c r="AY993" s="8"/>
    </row>
    <row r="994">
      <c r="H994" s="8"/>
      <c r="M994" s="8"/>
      <c r="Q994" s="8"/>
      <c r="T994" s="8"/>
      <c r="X994" s="8"/>
      <c r="AA994" s="8"/>
      <c r="AE994" s="8"/>
      <c r="AH994" s="8"/>
      <c r="AL994" s="8"/>
      <c r="AP994" s="8"/>
      <c r="AS994" s="8"/>
      <c r="AV994" s="8"/>
      <c r="AY994" s="8"/>
    </row>
    <row r="995">
      <c r="H995" s="8"/>
      <c r="M995" s="8"/>
      <c r="Q995" s="8"/>
      <c r="T995" s="8"/>
      <c r="X995" s="8"/>
      <c r="AA995" s="8"/>
      <c r="AE995" s="8"/>
      <c r="AH995" s="8"/>
      <c r="AL995" s="8"/>
      <c r="AP995" s="8"/>
      <c r="AS995" s="8"/>
      <c r="AV995" s="8"/>
      <c r="AY995" s="8"/>
    </row>
    <row r="996">
      <c r="H996" s="8"/>
      <c r="M996" s="8"/>
      <c r="Q996" s="8"/>
      <c r="T996" s="8"/>
      <c r="X996" s="8"/>
      <c r="AA996" s="8"/>
      <c r="AE996" s="8"/>
      <c r="AH996" s="8"/>
      <c r="AL996" s="8"/>
      <c r="AP996" s="8"/>
      <c r="AS996" s="8"/>
      <c r="AV996" s="8"/>
      <c r="AY996" s="8"/>
    </row>
    <row r="997">
      <c r="H997" s="8"/>
      <c r="M997" s="8"/>
      <c r="Q997" s="8"/>
      <c r="T997" s="8"/>
      <c r="X997" s="8"/>
      <c r="AA997" s="8"/>
      <c r="AE997" s="8"/>
      <c r="AH997" s="8"/>
      <c r="AL997" s="8"/>
      <c r="AP997" s="8"/>
      <c r="AS997" s="8"/>
      <c r="AV997" s="8"/>
      <c r="AY997" s="8"/>
    </row>
    <row r="998">
      <c r="H998" s="8"/>
      <c r="M998" s="8"/>
      <c r="Q998" s="8"/>
      <c r="T998" s="8"/>
      <c r="X998" s="8"/>
      <c r="AA998" s="8"/>
      <c r="AE998" s="8"/>
      <c r="AH998" s="8"/>
      <c r="AL998" s="8"/>
      <c r="AP998" s="8"/>
      <c r="AS998" s="8"/>
      <c r="AV998" s="8"/>
      <c r="AY998" s="8"/>
    </row>
    <row r="999">
      <c r="H999" s="8"/>
      <c r="M999" s="8"/>
      <c r="Q999" s="8"/>
      <c r="T999" s="8"/>
      <c r="X999" s="8"/>
      <c r="AA999" s="8"/>
      <c r="AE999" s="8"/>
      <c r="AH999" s="8"/>
      <c r="AL999" s="8"/>
      <c r="AP999" s="8"/>
      <c r="AS999" s="8"/>
      <c r="AV999" s="8"/>
      <c r="AY999" s="8"/>
    </row>
    <row r="1000">
      <c r="H1000" s="8"/>
      <c r="M1000" s="8"/>
      <c r="Q1000" s="8"/>
      <c r="T1000" s="8"/>
      <c r="X1000" s="8"/>
      <c r="AA1000" s="8"/>
      <c r="AE1000" s="8"/>
      <c r="AH1000" s="8"/>
      <c r="AL1000" s="8"/>
      <c r="AP1000" s="8"/>
      <c r="AS1000" s="8"/>
      <c r="AV1000" s="8"/>
      <c r="AY1000" s="8"/>
    </row>
    <row r="1001">
      <c r="H1001" s="8"/>
      <c r="M1001" s="8"/>
      <c r="Q1001" s="8"/>
      <c r="T1001" s="8"/>
      <c r="X1001" s="8"/>
      <c r="AA1001" s="8"/>
      <c r="AE1001" s="8"/>
      <c r="AH1001" s="8"/>
      <c r="AL1001" s="8"/>
      <c r="AP1001" s="8"/>
      <c r="AS1001" s="8"/>
      <c r="AV1001" s="8"/>
      <c r="AY1001" s="8"/>
    </row>
    <row r="1002">
      <c r="H1002" s="8"/>
      <c r="M1002" s="8"/>
      <c r="Q1002" s="8"/>
      <c r="T1002" s="8"/>
      <c r="X1002" s="8"/>
      <c r="AA1002" s="8"/>
      <c r="AE1002" s="8"/>
      <c r="AH1002" s="8"/>
      <c r="AL1002" s="8"/>
      <c r="AP1002" s="8"/>
      <c r="AS1002" s="8"/>
      <c r="AV1002" s="8"/>
      <c r="AY1002" s="8"/>
    </row>
    <row r="1003">
      <c r="H1003" s="8"/>
      <c r="M1003" s="8"/>
      <c r="Q1003" s="8"/>
      <c r="T1003" s="8"/>
      <c r="X1003" s="8"/>
      <c r="AA1003" s="8"/>
      <c r="AE1003" s="8"/>
      <c r="AH1003" s="8"/>
      <c r="AL1003" s="8"/>
      <c r="AP1003" s="8"/>
      <c r="AS1003" s="8"/>
      <c r="AV1003" s="8"/>
      <c r="AY1003" s="8"/>
    </row>
    <row r="1004">
      <c r="H1004" s="8"/>
      <c r="M1004" s="8"/>
      <c r="Q1004" s="8"/>
      <c r="T1004" s="8"/>
      <c r="X1004" s="8"/>
      <c r="AA1004" s="8"/>
      <c r="AE1004" s="8"/>
      <c r="AH1004" s="8"/>
      <c r="AL1004" s="8"/>
      <c r="AP1004" s="8"/>
      <c r="AS1004" s="8"/>
      <c r="AV1004" s="8"/>
      <c r="AY1004" s="8"/>
    </row>
    <row r="1005">
      <c r="H1005" s="8"/>
      <c r="M1005" s="8"/>
      <c r="Q1005" s="8"/>
      <c r="T1005" s="8"/>
      <c r="X1005" s="8"/>
      <c r="AA1005" s="8"/>
      <c r="AE1005" s="8"/>
      <c r="AH1005" s="8"/>
      <c r="AL1005" s="8"/>
      <c r="AP1005" s="8"/>
      <c r="AS1005" s="8"/>
      <c r="AV1005" s="8"/>
      <c r="AY1005" s="8"/>
    </row>
    <row r="1006">
      <c r="H1006" s="8"/>
      <c r="M1006" s="8"/>
      <c r="Q1006" s="8"/>
      <c r="T1006" s="8"/>
      <c r="X1006" s="8"/>
      <c r="AA1006" s="8"/>
      <c r="AE1006" s="8"/>
      <c r="AH1006" s="8"/>
      <c r="AL1006" s="8"/>
      <c r="AP1006" s="8"/>
      <c r="AS1006" s="8"/>
      <c r="AV1006" s="8"/>
      <c r="AY1006" s="8"/>
    </row>
    <row r="1007">
      <c r="H1007" s="8"/>
      <c r="M1007" s="8"/>
      <c r="Q1007" s="8"/>
      <c r="T1007" s="8"/>
      <c r="X1007" s="8"/>
      <c r="AA1007" s="8"/>
      <c r="AE1007" s="8"/>
      <c r="AH1007" s="8"/>
      <c r="AL1007" s="8"/>
      <c r="AP1007" s="8"/>
      <c r="AS1007" s="8"/>
      <c r="AV1007" s="8"/>
      <c r="AY1007" s="8"/>
    </row>
    <row r="1008">
      <c r="H1008" s="8"/>
      <c r="M1008" s="8"/>
      <c r="Q1008" s="8"/>
      <c r="T1008" s="8"/>
      <c r="X1008" s="8"/>
      <c r="AA1008" s="8"/>
      <c r="AE1008" s="8"/>
      <c r="AH1008" s="8"/>
      <c r="AL1008" s="8"/>
      <c r="AP1008" s="8"/>
      <c r="AS1008" s="8"/>
      <c r="AV1008" s="8"/>
      <c r="AY1008" s="8"/>
    </row>
    <row r="1009">
      <c r="H1009" s="8"/>
      <c r="M1009" s="8"/>
      <c r="Q1009" s="8"/>
      <c r="T1009" s="8"/>
      <c r="X1009" s="8"/>
      <c r="AA1009" s="8"/>
      <c r="AE1009" s="8"/>
      <c r="AH1009" s="8"/>
      <c r="AL1009" s="8"/>
      <c r="AP1009" s="8"/>
      <c r="AS1009" s="8"/>
      <c r="AV1009" s="8"/>
      <c r="AY1009" s="8"/>
    </row>
    <row r="1010">
      <c r="H1010" s="8"/>
      <c r="M1010" s="8"/>
      <c r="Q1010" s="8"/>
      <c r="T1010" s="8"/>
      <c r="X1010" s="8"/>
      <c r="AA1010" s="8"/>
      <c r="AE1010" s="8"/>
      <c r="AH1010" s="8"/>
      <c r="AL1010" s="8"/>
      <c r="AP1010" s="8"/>
      <c r="AS1010" s="8"/>
      <c r="AV1010" s="8"/>
      <c r="AY1010" s="8"/>
    </row>
    <row r="1011">
      <c r="H1011" s="8"/>
      <c r="M1011" s="8"/>
      <c r="Q1011" s="8"/>
      <c r="T1011" s="8"/>
      <c r="X1011" s="8"/>
      <c r="AA1011" s="8"/>
      <c r="AE1011" s="8"/>
      <c r="AH1011" s="8"/>
      <c r="AL1011" s="8"/>
      <c r="AP1011" s="8"/>
      <c r="AS1011" s="8"/>
      <c r="AV1011" s="8"/>
      <c r="AY1011" s="8"/>
    </row>
    <row r="1012">
      <c r="H1012" s="8"/>
      <c r="M1012" s="8"/>
      <c r="Q1012" s="8"/>
      <c r="T1012" s="8"/>
      <c r="X1012" s="8"/>
      <c r="AA1012" s="8"/>
      <c r="AE1012" s="8"/>
      <c r="AH1012" s="8"/>
      <c r="AL1012" s="8"/>
      <c r="AP1012" s="8"/>
      <c r="AS1012" s="8"/>
      <c r="AV1012" s="8"/>
      <c r="AY1012" s="8"/>
    </row>
    <row r="1013">
      <c r="H1013" s="8"/>
      <c r="M1013" s="8"/>
      <c r="Q1013" s="8"/>
      <c r="T1013" s="8"/>
      <c r="X1013" s="8"/>
      <c r="AA1013" s="8"/>
      <c r="AE1013" s="8"/>
      <c r="AH1013" s="8"/>
      <c r="AL1013" s="8"/>
      <c r="AP1013" s="8"/>
      <c r="AS1013" s="8"/>
      <c r="AV1013" s="8"/>
      <c r="AY1013" s="8"/>
    </row>
    <row r="1014">
      <c r="H1014" s="8"/>
      <c r="M1014" s="8"/>
      <c r="Q1014" s="8"/>
      <c r="T1014" s="8"/>
      <c r="X1014" s="8"/>
      <c r="AA1014" s="8"/>
      <c r="AE1014" s="8"/>
      <c r="AH1014" s="8"/>
      <c r="AL1014" s="8"/>
      <c r="AP1014" s="8"/>
      <c r="AS1014" s="8"/>
      <c r="AV1014" s="8"/>
      <c r="AY1014" s="8"/>
    </row>
    <row r="1015">
      <c r="H1015" s="8"/>
      <c r="M1015" s="8"/>
      <c r="Q1015" s="8"/>
      <c r="T1015" s="8"/>
      <c r="X1015" s="8"/>
      <c r="AA1015" s="8"/>
      <c r="AE1015" s="8"/>
      <c r="AH1015" s="8"/>
      <c r="AL1015" s="8"/>
      <c r="AP1015" s="8"/>
      <c r="AS1015" s="8"/>
      <c r="AV1015" s="8"/>
      <c r="AY1015" s="8"/>
    </row>
    <row r="1016">
      <c r="H1016" s="8"/>
      <c r="M1016" s="8"/>
      <c r="Q1016" s="8"/>
      <c r="T1016" s="8"/>
      <c r="X1016" s="8"/>
      <c r="AA1016" s="8"/>
      <c r="AE1016" s="8"/>
      <c r="AH1016" s="8"/>
      <c r="AL1016" s="8"/>
      <c r="AP1016" s="8"/>
      <c r="AS1016" s="8"/>
      <c r="AV1016" s="8"/>
      <c r="AY1016" s="8"/>
    </row>
    <row r="1017">
      <c r="H1017" s="8"/>
      <c r="M1017" s="8"/>
      <c r="Q1017" s="8"/>
      <c r="T1017" s="8"/>
      <c r="X1017" s="8"/>
      <c r="AA1017" s="8"/>
      <c r="AE1017" s="8"/>
      <c r="AH1017" s="8"/>
      <c r="AL1017" s="8"/>
      <c r="AP1017" s="8"/>
      <c r="AS1017" s="8"/>
      <c r="AV1017" s="8"/>
      <c r="AY1017" s="8"/>
    </row>
    <row r="1018">
      <c r="H1018" s="8"/>
      <c r="M1018" s="8"/>
      <c r="Q1018" s="8"/>
      <c r="T1018" s="8"/>
      <c r="X1018" s="8"/>
      <c r="AA1018" s="8"/>
      <c r="AE1018" s="8"/>
      <c r="AH1018" s="8"/>
      <c r="AL1018" s="8"/>
      <c r="AP1018" s="8"/>
      <c r="AS1018" s="8"/>
      <c r="AV1018" s="8"/>
      <c r="AY1018" s="8"/>
    </row>
    <row r="1019">
      <c r="H1019" s="8"/>
      <c r="M1019" s="8"/>
      <c r="Q1019" s="8"/>
      <c r="T1019" s="8"/>
      <c r="X1019" s="8"/>
      <c r="AA1019" s="8"/>
      <c r="AE1019" s="8"/>
      <c r="AH1019" s="8"/>
      <c r="AL1019" s="8"/>
      <c r="AP1019" s="8"/>
      <c r="AS1019" s="8"/>
      <c r="AV1019" s="8"/>
      <c r="AY1019" s="8"/>
    </row>
    <row r="1020">
      <c r="H1020" s="8"/>
      <c r="M1020" s="8"/>
      <c r="Q1020" s="8"/>
      <c r="T1020" s="8"/>
      <c r="X1020" s="8"/>
      <c r="AA1020" s="8"/>
      <c r="AE1020" s="8"/>
      <c r="AH1020" s="8"/>
      <c r="AL1020" s="8"/>
      <c r="AP1020" s="8"/>
      <c r="AS1020" s="8"/>
      <c r="AV1020" s="8"/>
      <c r="AY1020" s="8"/>
    </row>
    <row r="1021">
      <c r="H1021" s="8"/>
      <c r="M1021" s="8"/>
      <c r="Q1021" s="8"/>
      <c r="T1021" s="8"/>
      <c r="X1021" s="8"/>
      <c r="AA1021" s="8"/>
      <c r="AE1021" s="8"/>
      <c r="AH1021" s="8"/>
      <c r="AL1021" s="8"/>
      <c r="AP1021" s="8"/>
      <c r="AS1021" s="8"/>
      <c r="AV1021" s="8"/>
      <c r="AY1021" s="8"/>
    </row>
    <row r="1022">
      <c r="H1022" s="8"/>
      <c r="M1022" s="8"/>
      <c r="Q1022" s="8"/>
      <c r="T1022" s="8"/>
      <c r="X1022" s="8"/>
      <c r="AA1022" s="8"/>
      <c r="AE1022" s="8"/>
      <c r="AH1022" s="8"/>
      <c r="AL1022" s="8"/>
      <c r="AP1022" s="8"/>
      <c r="AS1022" s="8"/>
      <c r="AV1022" s="8"/>
      <c r="AY1022" s="8"/>
    </row>
    <row r="1023">
      <c r="H1023" s="8"/>
      <c r="M1023" s="8"/>
      <c r="Q1023" s="8"/>
      <c r="T1023" s="8"/>
      <c r="X1023" s="8"/>
      <c r="AA1023" s="8"/>
      <c r="AE1023" s="8"/>
      <c r="AH1023" s="8"/>
      <c r="AL1023" s="8"/>
      <c r="AP1023" s="8"/>
      <c r="AS1023" s="8"/>
      <c r="AV1023" s="8"/>
      <c r="AY1023" s="8"/>
    </row>
    <row r="1024">
      <c r="H1024" s="8"/>
      <c r="M1024" s="8"/>
      <c r="Q1024" s="8"/>
      <c r="T1024" s="8"/>
      <c r="X1024" s="8"/>
      <c r="AA1024" s="8"/>
      <c r="AE1024" s="8"/>
      <c r="AH1024" s="8"/>
      <c r="AL1024" s="8"/>
      <c r="AP1024" s="8"/>
      <c r="AS1024" s="8"/>
      <c r="AV1024" s="8"/>
      <c r="AY1024" s="8"/>
    </row>
    <row r="1025">
      <c r="H1025" s="8"/>
      <c r="M1025" s="8"/>
      <c r="Q1025" s="8"/>
      <c r="T1025" s="8"/>
      <c r="X1025" s="8"/>
      <c r="AA1025" s="8"/>
      <c r="AE1025" s="8"/>
      <c r="AH1025" s="8"/>
      <c r="AL1025" s="8"/>
      <c r="AP1025" s="8"/>
      <c r="AS1025" s="8"/>
      <c r="AV1025" s="8"/>
      <c r="AY1025" s="8"/>
    </row>
    <row r="1026">
      <c r="H1026" s="8"/>
      <c r="M1026" s="8"/>
      <c r="Q1026" s="8"/>
      <c r="T1026" s="8"/>
      <c r="X1026" s="8"/>
      <c r="AA1026" s="8"/>
      <c r="AE1026" s="8"/>
      <c r="AH1026" s="8"/>
      <c r="AL1026" s="8"/>
      <c r="AP1026" s="8"/>
      <c r="AS1026" s="8"/>
      <c r="AV1026" s="8"/>
      <c r="AY1026" s="8"/>
    </row>
    <row r="1027">
      <c r="H1027" s="8"/>
      <c r="M1027" s="8"/>
      <c r="Q1027" s="8"/>
      <c r="T1027" s="8"/>
      <c r="X1027" s="8"/>
      <c r="AA1027" s="8"/>
      <c r="AE1027" s="8"/>
      <c r="AH1027" s="8"/>
      <c r="AL1027" s="8"/>
      <c r="AP1027" s="8"/>
      <c r="AS1027" s="8"/>
      <c r="AV1027" s="8"/>
      <c r="AY1027" s="8"/>
    </row>
    <row r="1028">
      <c r="H1028" s="8"/>
      <c r="M1028" s="8"/>
      <c r="Q1028" s="8"/>
      <c r="T1028" s="8"/>
      <c r="X1028" s="8"/>
      <c r="AA1028" s="8"/>
      <c r="AE1028" s="8"/>
      <c r="AH1028" s="8"/>
      <c r="AL1028" s="8"/>
      <c r="AP1028" s="8"/>
      <c r="AS1028" s="8"/>
      <c r="AV1028" s="8"/>
      <c r="AY1028" s="8"/>
    </row>
    <row r="1029">
      <c r="H1029" s="8"/>
      <c r="M1029" s="8"/>
      <c r="Q1029" s="8"/>
      <c r="T1029" s="8"/>
      <c r="X1029" s="8"/>
      <c r="AA1029" s="8"/>
      <c r="AE1029" s="8"/>
      <c r="AH1029" s="8"/>
      <c r="AL1029" s="8"/>
      <c r="AP1029" s="8"/>
      <c r="AS1029" s="8"/>
      <c r="AV1029" s="8"/>
      <c r="AY1029" s="8"/>
    </row>
    <row r="1030">
      <c r="H1030" s="8"/>
      <c r="M1030" s="8"/>
      <c r="Q1030" s="8"/>
      <c r="T1030" s="8"/>
      <c r="X1030" s="8"/>
      <c r="AA1030" s="8"/>
      <c r="AE1030" s="8"/>
      <c r="AH1030" s="8"/>
      <c r="AL1030" s="8"/>
      <c r="AP1030" s="8"/>
      <c r="AS1030" s="8"/>
      <c r="AV1030" s="8"/>
      <c r="AY1030" s="8"/>
    </row>
    <row r="1031">
      <c r="H1031" s="8"/>
      <c r="M1031" s="8"/>
      <c r="Q1031" s="8"/>
      <c r="T1031" s="8"/>
      <c r="X1031" s="8"/>
      <c r="AA1031" s="8"/>
      <c r="AE1031" s="8"/>
      <c r="AH1031" s="8"/>
      <c r="AL1031" s="8"/>
      <c r="AP1031" s="8"/>
      <c r="AS1031" s="8"/>
      <c r="AV1031" s="8"/>
      <c r="AY1031" s="8"/>
    </row>
    <row r="1032">
      <c r="H1032" s="8"/>
      <c r="M1032" s="8"/>
      <c r="Q1032" s="8"/>
      <c r="T1032" s="8"/>
      <c r="X1032" s="8"/>
      <c r="AA1032" s="8"/>
      <c r="AE1032" s="8"/>
      <c r="AH1032" s="8"/>
      <c r="AL1032" s="8"/>
      <c r="AP1032" s="8"/>
      <c r="AS1032" s="8"/>
      <c r="AV1032" s="8"/>
      <c r="AY1032" s="8"/>
    </row>
    <row r="1033">
      <c r="H1033" s="8"/>
      <c r="M1033" s="8"/>
      <c r="Q1033" s="8"/>
      <c r="T1033" s="8"/>
      <c r="X1033" s="8"/>
      <c r="AA1033" s="8"/>
      <c r="AE1033" s="8"/>
      <c r="AH1033" s="8"/>
      <c r="AL1033" s="8"/>
      <c r="AP1033" s="8"/>
      <c r="AS1033" s="8"/>
      <c r="AV1033" s="8"/>
      <c r="AY1033" s="8"/>
    </row>
    <row r="1034">
      <c r="H1034" s="8"/>
      <c r="M1034" s="8"/>
      <c r="Q1034" s="8"/>
      <c r="T1034" s="8"/>
      <c r="X1034" s="8"/>
      <c r="AA1034" s="8"/>
      <c r="AE1034" s="8"/>
      <c r="AH1034" s="8"/>
      <c r="AL1034" s="8"/>
      <c r="AP1034" s="8"/>
      <c r="AS1034" s="8"/>
      <c r="AV1034" s="8"/>
      <c r="AY1034" s="8"/>
    </row>
    <row r="1035">
      <c r="H1035" s="8"/>
      <c r="M1035" s="8"/>
      <c r="Q1035" s="8"/>
      <c r="T1035" s="8"/>
      <c r="X1035" s="8"/>
      <c r="AA1035" s="8"/>
      <c r="AE1035" s="8"/>
      <c r="AH1035" s="8"/>
      <c r="AL1035" s="8"/>
      <c r="AP1035" s="8"/>
      <c r="AS1035" s="8"/>
      <c r="AV1035" s="8"/>
      <c r="AY1035" s="8"/>
    </row>
    <row r="1036">
      <c r="H1036" s="8"/>
      <c r="M1036" s="8"/>
      <c r="Q1036" s="8"/>
      <c r="T1036" s="8"/>
      <c r="X1036" s="8"/>
      <c r="AA1036" s="8"/>
      <c r="AE1036" s="8"/>
      <c r="AH1036" s="8"/>
      <c r="AL1036" s="8"/>
      <c r="AP1036" s="8"/>
      <c r="AS1036" s="8"/>
      <c r="AV1036" s="8"/>
      <c r="AY1036" s="8"/>
    </row>
    <row r="1037">
      <c r="H1037" s="8"/>
      <c r="M1037" s="8"/>
      <c r="Q1037" s="8"/>
      <c r="T1037" s="8"/>
      <c r="X1037" s="8"/>
      <c r="AA1037" s="8"/>
      <c r="AE1037" s="8"/>
      <c r="AH1037" s="8"/>
      <c r="AL1037" s="8"/>
      <c r="AP1037" s="8"/>
      <c r="AS1037" s="8"/>
      <c r="AV1037" s="8"/>
      <c r="AY1037" s="8"/>
    </row>
    <row r="1038">
      <c r="H1038" s="8"/>
      <c r="M1038" s="8"/>
      <c r="Q1038" s="8"/>
      <c r="T1038" s="8"/>
      <c r="X1038" s="8"/>
      <c r="AA1038" s="8"/>
      <c r="AE1038" s="8"/>
      <c r="AH1038" s="8"/>
      <c r="AL1038" s="8"/>
      <c r="AP1038" s="8"/>
      <c r="AS1038" s="8"/>
      <c r="AV1038" s="8"/>
      <c r="AY1038" s="8"/>
    </row>
    <row r="1039">
      <c r="H1039" s="8"/>
      <c r="M1039" s="8"/>
      <c r="Q1039" s="8"/>
      <c r="T1039" s="8"/>
      <c r="X1039" s="8"/>
      <c r="AA1039" s="8"/>
      <c r="AE1039" s="8"/>
      <c r="AH1039" s="8"/>
      <c r="AL1039" s="8"/>
      <c r="AP1039" s="8"/>
      <c r="AS1039" s="8"/>
      <c r="AV1039" s="8"/>
      <c r="AY1039" s="8"/>
    </row>
    <row r="1040">
      <c r="H1040" s="8"/>
      <c r="M1040" s="8"/>
      <c r="Q1040" s="8"/>
      <c r="T1040" s="8"/>
      <c r="X1040" s="8"/>
      <c r="AA1040" s="8"/>
      <c r="AE1040" s="8"/>
      <c r="AH1040" s="8"/>
      <c r="AL1040" s="8"/>
      <c r="AP1040" s="8"/>
      <c r="AS1040" s="8"/>
      <c r="AV1040" s="8"/>
      <c r="AY1040" s="8"/>
    </row>
    <row r="1041">
      <c r="H1041" s="8"/>
      <c r="M1041" s="8"/>
      <c r="Q1041" s="8"/>
      <c r="T1041" s="8"/>
      <c r="X1041" s="8"/>
      <c r="AA1041" s="8"/>
      <c r="AE1041" s="8"/>
      <c r="AH1041" s="8"/>
      <c r="AL1041" s="8"/>
      <c r="AP1041" s="8"/>
      <c r="AS1041" s="8"/>
      <c r="AV1041" s="8"/>
      <c r="AY1041" s="8"/>
    </row>
    <row r="1042">
      <c r="H1042" s="8"/>
      <c r="M1042" s="8"/>
      <c r="Q1042" s="8"/>
      <c r="T1042" s="8"/>
      <c r="X1042" s="8"/>
      <c r="AA1042" s="8"/>
      <c r="AE1042" s="8"/>
      <c r="AH1042" s="8"/>
      <c r="AL1042" s="8"/>
      <c r="AP1042" s="8"/>
      <c r="AS1042" s="8"/>
      <c r="AV1042" s="8"/>
      <c r="AY1042" s="8"/>
    </row>
    <row r="1043">
      <c r="H1043" s="8"/>
      <c r="M1043" s="8"/>
      <c r="Q1043" s="8"/>
      <c r="T1043" s="8"/>
      <c r="X1043" s="8"/>
      <c r="AA1043" s="8"/>
      <c r="AE1043" s="8"/>
      <c r="AH1043" s="8"/>
      <c r="AL1043" s="8"/>
      <c r="AP1043" s="8"/>
      <c r="AS1043" s="8"/>
      <c r="AV1043" s="8"/>
      <c r="AY1043" s="8"/>
    </row>
    <row r="1044">
      <c r="H1044" s="8"/>
      <c r="M1044" s="8"/>
      <c r="Q1044" s="8"/>
      <c r="T1044" s="8"/>
      <c r="X1044" s="8"/>
      <c r="AA1044" s="8"/>
      <c r="AE1044" s="8"/>
      <c r="AH1044" s="8"/>
      <c r="AL1044" s="8"/>
      <c r="AP1044" s="8"/>
      <c r="AS1044" s="8"/>
      <c r="AV1044" s="8"/>
      <c r="AY1044" s="8"/>
    </row>
    <row r="1045">
      <c r="H1045" s="8"/>
      <c r="M1045" s="8"/>
      <c r="Q1045" s="8"/>
      <c r="T1045" s="8"/>
      <c r="X1045" s="8"/>
      <c r="AA1045" s="8"/>
      <c r="AE1045" s="8"/>
      <c r="AH1045" s="8"/>
      <c r="AL1045" s="8"/>
      <c r="AP1045" s="8"/>
      <c r="AS1045" s="8"/>
      <c r="AV1045" s="8"/>
      <c r="AY1045" s="8"/>
    </row>
    <row r="1046">
      <c r="H1046" s="8"/>
      <c r="M1046" s="8"/>
      <c r="Q1046" s="8"/>
      <c r="T1046" s="8"/>
      <c r="X1046" s="8"/>
      <c r="AA1046" s="8"/>
      <c r="AE1046" s="8"/>
      <c r="AH1046" s="8"/>
      <c r="AL1046" s="8"/>
      <c r="AP1046" s="8"/>
      <c r="AS1046" s="8"/>
      <c r="AV1046" s="8"/>
      <c r="AY1046" s="8"/>
    </row>
    <row r="1047">
      <c r="H1047" s="8"/>
      <c r="M1047" s="8"/>
      <c r="Q1047" s="8"/>
      <c r="T1047" s="8"/>
      <c r="X1047" s="8"/>
      <c r="AA1047" s="8"/>
      <c r="AE1047" s="8"/>
      <c r="AH1047" s="8"/>
      <c r="AL1047" s="8"/>
      <c r="AP1047" s="8"/>
      <c r="AS1047" s="8"/>
      <c r="AV1047" s="8"/>
      <c r="AY1047" s="8"/>
    </row>
    <row r="1048">
      <c r="H1048" s="8"/>
      <c r="M1048" s="8"/>
      <c r="Q1048" s="8"/>
      <c r="T1048" s="8"/>
      <c r="X1048" s="8"/>
      <c r="AA1048" s="8"/>
      <c r="AE1048" s="8"/>
      <c r="AH1048" s="8"/>
      <c r="AL1048" s="8"/>
      <c r="AP1048" s="8"/>
      <c r="AS1048" s="8"/>
      <c r="AV1048" s="8"/>
      <c r="AY1048" s="8"/>
    </row>
    <row r="1049">
      <c r="H1049" s="8"/>
      <c r="M1049" s="8"/>
      <c r="Q1049" s="8"/>
      <c r="T1049" s="8"/>
      <c r="X1049" s="8"/>
      <c r="AA1049" s="8"/>
      <c r="AE1049" s="8"/>
      <c r="AH1049" s="8"/>
      <c r="AL1049" s="8"/>
      <c r="AP1049" s="8"/>
      <c r="AS1049" s="8"/>
      <c r="AV1049" s="8"/>
      <c r="AY1049" s="8"/>
    </row>
    <row r="1050">
      <c r="H1050" s="8"/>
      <c r="M1050" s="8"/>
      <c r="Q1050" s="8"/>
      <c r="T1050" s="8"/>
      <c r="X1050" s="8"/>
      <c r="AA1050" s="8"/>
      <c r="AE1050" s="8"/>
      <c r="AH1050" s="8"/>
      <c r="AL1050" s="8"/>
      <c r="AP1050" s="8"/>
      <c r="AS1050" s="8"/>
      <c r="AV1050" s="8"/>
      <c r="AY1050" s="8"/>
    </row>
    <row r="1051">
      <c r="H1051" s="8"/>
      <c r="M1051" s="8"/>
      <c r="Q1051" s="8"/>
      <c r="T1051" s="8"/>
      <c r="X1051" s="8"/>
      <c r="AA1051" s="8"/>
      <c r="AE1051" s="8"/>
      <c r="AH1051" s="8"/>
      <c r="AL1051" s="8"/>
      <c r="AP1051" s="8"/>
      <c r="AS1051" s="8"/>
      <c r="AV1051" s="8"/>
      <c r="AY1051" s="8"/>
    </row>
    <row r="1052">
      <c r="H1052" s="8"/>
      <c r="M1052" s="8"/>
      <c r="Q1052" s="8"/>
      <c r="T1052" s="8"/>
      <c r="X1052" s="8"/>
      <c r="AA1052" s="8"/>
      <c r="AE1052" s="8"/>
      <c r="AH1052" s="8"/>
      <c r="AL1052" s="8"/>
      <c r="AP1052" s="8"/>
      <c r="AS1052" s="8"/>
      <c r="AV1052" s="8"/>
      <c r="AY1052" s="8"/>
    </row>
    <row r="1053">
      <c r="H1053" s="8"/>
      <c r="M1053" s="8"/>
      <c r="Q1053" s="8"/>
      <c r="T1053" s="8"/>
      <c r="X1053" s="8"/>
      <c r="AA1053" s="8"/>
      <c r="AE1053" s="8"/>
      <c r="AH1053" s="8"/>
      <c r="AL1053" s="8"/>
      <c r="AP1053" s="8"/>
      <c r="AS1053" s="8"/>
      <c r="AV1053" s="8"/>
      <c r="AY1053" s="8"/>
    </row>
    <row r="1054">
      <c r="H1054" s="8"/>
      <c r="M1054" s="8"/>
      <c r="Q1054" s="8"/>
      <c r="T1054" s="8"/>
      <c r="X1054" s="8"/>
      <c r="AA1054" s="8"/>
      <c r="AE1054" s="8"/>
      <c r="AH1054" s="8"/>
      <c r="AL1054" s="8"/>
      <c r="AP1054" s="8"/>
      <c r="AS1054" s="8"/>
      <c r="AV1054" s="8"/>
      <c r="AY1054" s="8"/>
    </row>
    <row r="1055">
      <c r="H1055" s="8"/>
      <c r="M1055" s="8"/>
      <c r="Q1055" s="8"/>
      <c r="T1055" s="8"/>
      <c r="X1055" s="8"/>
      <c r="AA1055" s="8"/>
      <c r="AE1055" s="8"/>
      <c r="AH1055" s="8"/>
      <c r="AL1055" s="8"/>
      <c r="AP1055" s="8"/>
      <c r="AS1055" s="8"/>
      <c r="AV1055" s="8"/>
      <c r="AY1055" s="8"/>
    </row>
    <row r="1056">
      <c r="H1056" s="8"/>
      <c r="M1056" s="8"/>
      <c r="Q1056" s="8"/>
      <c r="T1056" s="8"/>
      <c r="X1056" s="8"/>
      <c r="AA1056" s="8"/>
      <c r="AE1056" s="8"/>
      <c r="AH1056" s="8"/>
      <c r="AL1056" s="8"/>
      <c r="AP1056" s="8"/>
      <c r="AS1056" s="8"/>
      <c r="AV1056" s="8"/>
      <c r="AY1056" s="8"/>
    </row>
    <row r="1057">
      <c r="H1057" s="8"/>
      <c r="M1057" s="8"/>
      <c r="Q1057" s="8"/>
      <c r="T1057" s="8"/>
      <c r="X1057" s="8"/>
      <c r="AA1057" s="8"/>
      <c r="AE1057" s="8"/>
      <c r="AH1057" s="8"/>
      <c r="AL1057" s="8"/>
      <c r="AP1057" s="8"/>
      <c r="AS1057" s="8"/>
      <c r="AV1057" s="8"/>
      <c r="AY1057" s="8"/>
    </row>
    <row r="1058">
      <c r="H1058" s="8"/>
      <c r="M1058" s="8"/>
      <c r="Q1058" s="8"/>
      <c r="T1058" s="8"/>
      <c r="X1058" s="8"/>
      <c r="AA1058" s="8"/>
      <c r="AE1058" s="8"/>
      <c r="AH1058" s="8"/>
      <c r="AL1058" s="8"/>
      <c r="AP1058" s="8"/>
      <c r="AS1058" s="8"/>
      <c r="AV1058" s="8"/>
      <c r="AY1058" s="8"/>
    </row>
    <row r="1059">
      <c r="H1059" s="8"/>
      <c r="M1059" s="8"/>
      <c r="Q1059" s="8"/>
      <c r="T1059" s="8"/>
      <c r="X1059" s="8"/>
      <c r="AA1059" s="8"/>
      <c r="AE1059" s="8"/>
      <c r="AH1059" s="8"/>
      <c r="AL1059" s="8"/>
      <c r="AP1059" s="8"/>
      <c r="AS1059" s="8"/>
      <c r="AV1059" s="8"/>
      <c r="AY1059" s="8"/>
    </row>
    <row r="1060">
      <c r="H1060" s="8"/>
      <c r="M1060" s="8"/>
      <c r="Q1060" s="8"/>
      <c r="T1060" s="8"/>
      <c r="X1060" s="8"/>
      <c r="AA1060" s="8"/>
      <c r="AE1060" s="8"/>
      <c r="AH1060" s="8"/>
      <c r="AL1060" s="8"/>
      <c r="AP1060" s="8"/>
      <c r="AS1060" s="8"/>
      <c r="AV1060" s="8"/>
      <c r="AY1060" s="8"/>
    </row>
    <row r="1061">
      <c r="H1061" s="8"/>
      <c r="M1061" s="8"/>
      <c r="Q1061" s="8"/>
      <c r="T1061" s="8"/>
      <c r="X1061" s="8"/>
      <c r="AA1061" s="8"/>
      <c r="AE1061" s="8"/>
      <c r="AH1061" s="8"/>
      <c r="AL1061" s="8"/>
      <c r="AP1061" s="8"/>
      <c r="AS1061" s="8"/>
      <c r="AV1061" s="8"/>
      <c r="AY1061" s="8"/>
    </row>
    <row r="1062">
      <c r="H1062" s="8"/>
      <c r="M1062" s="8"/>
      <c r="Q1062" s="8"/>
      <c r="T1062" s="8"/>
      <c r="X1062" s="8"/>
      <c r="AA1062" s="8"/>
      <c r="AE1062" s="8"/>
      <c r="AH1062" s="8"/>
      <c r="AL1062" s="8"/>
      <c r="AP1062" s="8"/>
      <c r="AS1062" s="8"/>
      <c r="AV1062" s="8"/>
      <c r="AY1062" s="8"/>
    </row>
    <row r="1063">
      <c r="H1063" s="8"/>
      <c r="M1063" s="8"/>
      <c r="Q1063" s="8"/>
      <c r="T1063" s="8"/>
      <c r="X1063" s="8"/>
      <c r="AA1063" s="8"/>
      <c r="AE1063" s="8"/>
      <c r="AH1063" s="8"/>
      <c r="AL1063" s="8"/>
      <c r="AP1063" s="8"/>
      <c r="AS1063" s="8"/>
      <c r="AV1063" s="8"/>
      <c r="AY1063" s="8"/>
    </row>
    <row r="1064">
      <c r="H1064" s="8"/>
      <c r="M1064" s="8"/>
      <c r="Q1064" s="8"/>
      <c r="T1064" s="8"/>
      <c r="X1064" s="8"/>
      <c r="AA1064" s="8"/>
      <c r="AE1064" s="8"/>
      <c r="AH1064" s="8"/>
      <c r="AL1064" s="8"/>
      <c r="AP1064" s="8"/>
      <c r="AS1064" s="8"/>
      <c r="AV1064" s="8"/>
      <c r="AY1064" s="8"/>
    </row>
    <row r="1065">
      <c r="H1065" s="8"/>
      <c r="M1065" s="8"/>
      <c r="Q1065" s="8"/>
      <c r="T1065" s="8"/>
      <c r="X1065" s="8"/>
      <c r="AA1065" s="8"/>
      <c r="AE1065" s="8"/>
      <c r="AH1065" s="8"/>
      <c r="AL1065" s="8"/>
      <c r="AP1065" s="8"/>
      <c r="AS1065" s="8"/>
      <c r="AV1065" s="8"/>
      <c r="AY1065" s="8"/>
    </row>
    <row r="1066">
      <c r="H1066" s="8"/>
      <c r="M1066" s="8"/>
      <c r="Q1066" s="8"/>
      <c r="T1066" s="8"/>
      <c r="X1066" s="8"/>
      <c r="AA1066" s="8"/>
      <c r="AE1066" s="8"/>
      <c r="AH1066" s="8"/>
      <c r="AL1066" s="8"/>
      <c r="AP1066" s="8"/>
      <c r="AS1066" s="8"/>
      <c r="AV1066" s="8"/>
      <c r="AY1066" s="8"/>
    </row>
    <row r="1067">
      <c r="H1067" s="8"/>
      <c r="M1067" s="8"/>
      <c r="Q1067" s="8"/>
      <c r="T1067" s="8"/>
      <c r="X1067" s="8"/>
      <c r="AA1067" s="8"/>
      <c r="AE1067" s="8"/>
      <c r="AH1067" s="8"/>
      <c r="AL1067" s="8"/>
      <c r="AP1067" s="8"/>
      <c r="AS1067" s="8"/>
      <c r="AV1067" s="8"/>
      <c r="AY1067" s="8"/>
    </row>
    <row r="1068">
      <c r="H1068" s="8"/>
      <c r="M1068" s="8"/>
      <c r="Q1068" s="8"/>
      <c r="T1068" s="8"/>
      <c r="X1068" s="8"/>
      <c r="AA1068" s="8"/>
      <c r="AE1068" s="8"/>
      <c r="AH1068" s="8"/>
      <c r="AL1068" s="8"/>
      <c r="AP1068" s="8"/>
      <c r="AS1068" s="8"/>
      <c r="AV1068" s="8"/>
      <c r="AY1068" s="8"/>
    </row>
    <row r="1069">
      <c r="H1069" s="8"/>
      <c r="M1069" s="8"/>
      <c r="Q1069" s="8"/>
      <c r="T1069" s="8"/>
      <c r="X1069" s="8"/>
      <c r="AA1069" s="8"/>
      <c r="AE1069" s="8"/>
      <c r="AH1069" s="8"/>
      <c r="AL1069" s="8"/>
      <c r="AP1069" s="8"/>
      <c r="AS1069" s="8"/>
      <c r="AV1069" s="8"/>
      <c r="AY1069" s="8"/>
    </row>
    <row r="1070">
      <c r="H1070" s="8"/>
      <c r="M1070" s="8"/>
      <c r="Q1070" s="8"/>
      <c r="T1070" s="8"/>
      <c r="X1070" s="8"/>
      <c r="AA1070" s="8"/>
      <c r="AE1070" s="8"/>
      <c r="AH1070" s="8"/>
      <c r="AL1070" s="8"/>
      <c r="AP1070" s="8"/>
      <c r="AS1070" s="8"/>
      <c r="AV1070" s="8"/>
      <c r="AY1070" s="8"/>
    </row>
    <row r="1071">
      <c r="H1071" s="8"/>
      <c r="M1071" s="8"/>
      <c r="Q1071" s="8"/>
      <c r="T1071" s="8"/>
      <c r="X1071" s="8"/>
      <c r="AA1071" s="8"/>
      <c r="AE1071" s="8"/>
      <c r="AH1071" s="8"/>
      <c r="AL1071" s="8"/>
      <c r="AP1071" s="8"/>
      <c r="AS1071" s="8"/>
      <c r="AV1071" s="8"/>
      <c r="AY1071" s="8"/>
    </row>
    <row r="1072">
      <c r="H1072" s="8"/>
      <c r="M1072" s="8"/>
      <c r="Q1072" s="8"/>
      <c r="T1072" s="8"/>
      <c r="X1072" s="8"/>
      <c r="AA1072" s="8"/>
      <c r="AE1072" s="8"/>
      <c r="AH1072" s="8"/>
      <c r="AL1072" s="8"/>
      <c r="AP1072" s="8"/>
      <c r="AS1072" s="8"/>
      <c r="AV1072" s="8"/>
      <c r="AY1072" s="8"/>
    </row>
    <row r="1073">
      <c r="H1073" s="8"/>
      <c r="M1073" s="8"/>
      <c r="Q1073" s="8"/>
      <c r="T1073" s="8"/>
      <c r="X1073" s="8"/>
      <c r="AA1073" s="8"/>
      <c r="AE1073" s="8"/>
      <c r="AH1073" s="8"/>
      <c r="AL1073" s="8"/>
      <c r="AP1073" s="8"/>
      <c r="AS1073" s="8"/>
      <c r="AV1073" s="8"/>
      <c r="AY1073" s="8"/>
    </row>
    <row r="1074">
      <c r="H1074" s="8"/>
      <c r="M1074" s="8"/>
      <c r="Q1074" s="8"/>
      <c r="T1074" s="8"/>
      <c r="X1074" s="8"/>
      <c r="AA1074" s="8"/>
      <c r="AE1074" s="8"/>
      <c r="AH1074" s="8"/>
      <c r="AL1074" s="8"/>
      <c r="AP1074" s="8"/>
      <c r="AS1074" s="8"/>
      <c r="AV1074" s="8"/>
      <c r="AY1074" s="8"/>
    </row>
    <row r="1075">
      <c r="H1075" s="8"/>
      <c r="M1075" s="8"/>
      <c r="Q1075" s="8"/>
      <c r="T1075" s="8"/>
      <c r="X1075" s="8"/>
      <c r="AA1075" s="8"/>
      <c r="AE1075" s="8"/>
      <c r="AH1075" s="8"/>
      <c r="AL1075" s="8"/>
      <c r="AP1075" s="8"/>
      <c r="AS1075" s="8"/>
      <c r="AV1075" s="8"/>
      <c r="AY1075" s="8"/>
    </row>
    <row r="1076">
      <c r="H1076" s="8"/>
      <c r="M1076" s="8"/>
      <c r="Q1076" s="8"/>
      <c r="T1076" s="8"/>
      <c r="X1076" s="8"/>
      <c r="AA1076" s="8"/>
      <c r="AE1076" s="8"/>
      <c r="AH1076" s="8"/>
      <c r="AL1076" s="8"/>
      <c r="AP1076" s="8"/>
      <c r="AS1076" s="8"/>
      <c r="AV1076" s="8"/>
      <c r="AY1076" s="8"/>
    </row>
    <row r="1077">
      <c r="H1077" s="8"/>
      <c r="M1077" s="8"/>
      <c r="Q1077" s="8"/>
      <c r="T1077" s="8"/>
      <c r="X1077" s="8"/>
      <c r="AA1077" s="8"/>
      <c r="AE1077" s="8"/>
      <c r="AH1077" s="8"/>
      <c r="AL1077" s="8"/>
      <c r="AP1077" s="8"/>
      <c r="AS1077" s="8"/>
      <c r="AV1077" s="8"/>
      <c r="AY1077" s="8"/>
    </row>
    <row r="1078">
      <c r="H1078" s="8"/>
      <c r="M1078" s="8"/>
      <c r="Q1078" s="8"/>
      <c r="T1078" s="8"/>
      <c r="X1078" s="8"/>
      <c r="AA1078" s="8"/>
      <c r="AE1078" s="8"/>
      <c r="AH1078" s="8"/>
      <c r="AL1078" s="8"/>
      <c r="AP1078" s="8"/>
      <c r="AS1078" s="8"/>
      <c r="AV1078" s="8"/>
      <c r="AY1078" s="8"/>
    </row>
    <row r="1079">
      <c r="H1079" s="8"/>
      <c r="M1079" s="8"/>
      <c r="Q1079" s="8"/>
      <c r="T1079" s="8"/>
      <c r="X1079" s="8"/>
      <c r="AA1079" s="8"/>
      <c r="AE1079" s="8"/>
      <c r="AH1079" s="8"/>
      <c r="AL1079" s="8"/>
      <c r="AP1079" s="8"/>
      <c r="AS1079" s="8"/>
      <c r="AV1079" s="8"/>
      <c r="AY1079" s="8"/>
    </row>
    <row r="1080">
      <c r="H1080" s="8"/>
      <c r="M1080" s="8"/>
      <c r="Q1080" s="8"/>
      <c r="T1080" s="8"/>
      <c r="X1080" s="8"/>
      <c r="AA1080" s="8"/>
      <c r="AE1080" s="8"/>
      <c r="AH1080" s="8"/>
      <c r="AL1080" s="8"/>
      <c r="AP1080" s="8"/>
      <c r="AS1080" s="8"/>
      <c r="AV1080" s="8"/>
      <c r="AY1080" s="8"/>
    </row>
    <row r="1081">
      <c r="H1081" s="8"/>
      <c r="M1081" s="8"/>
      <c r="Q1081" s="8"/>
      <c r="T1081" s="8"/>
      <c r="X1081" s="8"/>
      <c r="AA1081" s="8"/>
      <c r="AE1081" s="8"/>
      <c r="AH1081" s="8"/>
      <c r="AL1081" s="8"/>
      <c r="AP1081" s="8"/>
      <c r="AS1081" s="8"/>
      <c r="AV1081" s="8"/>
      <c r="AY1081" s="8"/>
    </row>
    <row r="1082">
      <c r="H1082" s="8"/>
      <c r="M1082" s="8"/>
      <c r="Q1082" s="8"/>
      <c r="T1082" s="8"/>
      <c r="X1082" s="8"/>
      <c r="AA1082" s="8"/>
      <c r="AE1082" s="8"/>
      <c r="AH1082" s="8"/>
      <c r="AL1082" s="8"/>
      <c r="AP1082" s="8"/>
      <c r="AS1082" s="8"/>
      <c r="AV1082" s="8"/>
      <c r="AY1082" s="8"/>
    </row>
    <row r="1083">
      <c r="H1083" s="8"/>
      <c r="M1083" s="8"/>
      <c r="Q1083" s="8"/>
      <c r="T1083" s="8"/>
      <c r="X1083" s="8"/>
      <c r="AA1083" s="8"/>
      <c r="AE1083" s="8"/>
      <c r="AH1083" s="8"/>
      <c r="AL1083" s="8"/>
      <c r="AP1083" s="8"/>
      <c r="AS1083" s="8"/>
      <c r="AV1083" s="8"/>
      <c r="AY1083" s="8"/>
    </row>
    <row r="1084">
      <c r="H1084" s="8"/>
      <c r="M1084" s="8"/>
      <c r="Q1084" s="8"/>
      <c r="T1084" s="8"/>
      <c r="X1084" s="8"/>
      <c r="AA1084" s="8"/>
      <c r="AE1084" s="8"/>
      <c r="AH1084" s="8"/>
      <c r="AL1084" s="8"/>
      <c r="AP1084" s="8"/>
      <c r="AS1084" s="8"/>
      <c r="AV1084" s="8"/>
      <c r="AY1084" s="8"/>
    </row>
    <row r="1085">
      <c r="H1085" s="8"/>
      <c r="M1085" s="8"/>
      <c r="Q1085" s="8"/>
      <c r="T1085" s="8"/>
      <c r="X1085" s="8"/>
      <c r="AA1085" s="8"/>
      <c r="AE1085" s="8"/>
      <c r="AH1085" s="8"/>
      <c r="AL1085" s="8"/>
      <c r="AP1085" s="8"/>
      <c r="AS1085" s="8"/>
      <c r="AV1085" s="8"/>
      <c r="AY1085" s="8"/>
    </row>
    <row r="1086">
      <c r="H1086" s="8"/>
      <c r="M1086" s="8"/>
      <c r="Q1086" s="8"/>
      <c r="T1086" s="8"/>
      <c r="X1086" s="8"/>
      <c r="AA1086" s="8"/>
      <c r="AE1086" s="8"/>
      <c r="AH1086" s="8"/>
      <c r="AL1086" s="8"/>
      <c r="AP1086" s="8"/>
      <c r="AS1086" s="8"/>
      <c r="AV1086" s="8"/>
      <c r="AY1086" s="8"/>
    </row>
    <row r="1087">
      <c r="H1087" s="8"/>
      <c r="M1087" s="8"/>
      <c r="Q1087" s="8"/>
      <c r="T1087" s="8"/>
      <c r="X1087" s="8"/>
      <c r="AA1087" s="8"/>
      <c r="AE1087" s="8"/>
      <c r="AH1087" s="8"/>
      <c r="AL1087" s="8"/>
      <c r="AP1087" s="8"/>
      <c r="AS1087" s="8"/>
      <c r="AV1087" s="8"/>
      <c r="AY1087" s="8"/>
    </row>
    <row r="1088">
      <c r="H1088" s="8"/>
      <c r="M1088" s="8"/>
      <c r="Q1088" s="8"/>
      <c r="T1088" s="8"/>
      <c r="X1088" s="8"/>
      <c r="AA1088" s="8"/>
      <c r="AE1088" s="8"/>
      <c r="AH1088" s="8"/>
      <c r="AL1088" s="8"/>
      <c r="AP1088" s="8"/>
      <c r="AS1088" s="8"/>
      <c r="AV1088" s="8"/>
      <c r="AY1088" s="8"/>
    </row>
    <row r="1089">
      <c r="H1089" s="8"/>
      <c r="M1089" s="8"/>
      <c r="Q1089" s="8"/>
      <c r="T1089" s="8"/>
      <c r="X1089" s="8"/>
      <c r="AA1089" s="8"/>
      <c r="AE1089" s="8"/>
      <c r="AH1089" s="8"/>
      <c r="AL1089" s="8"/>
      <c r="AP1089" s="8"/>
      <c r="AS1089" s="8"/>
      <c r="AV1089" s="8"/>
      <c r="AY1089" s="8"/>
    </row>
    <row r="1090">
      <c r="H1090" s="8"/>
      <c r="M1090" s="8"/>
      <c r="Q1090" s="8"/>
      <c r="T1090" s="8"/>
      <c r="X1090" s="8"/>
      <c r="AA1090" s="8"/>
      <c r="AE1090" s="8"/>
      <c r="AH1090" s="8"/>
      <c r="AL1090" s="8"/>
      <c r="AP1090" s="8"/>
      <c r="AS1090" s="8"/>
      <c r="AV1090" s="8"/>
      <c r="AY1090" s="8"/>
    </row>
    <row r="1091">
      <c r="H1091" s="8"/>
      <c r="M1091" s="8"/>
      <c r="Q1091" s="8"/>
      <c r="T1091" s="8"/>
      <c r="X1091" s="8"/>
      <c r="AA1091" s="8"/>
      <c r="AE1091" s="8"/>
      <c r="AH1091" s="8"/>
      <c r="AL1091" s="8"/>
      <c r="AP1091" s="8"/>
      <c r="AS1091" s="8"/>
      <c r="AV1091" s="8"/>
      <c r="AY1091" s="8"/>
    </row>
    <row r="1092">
      <c r="H1092" s="8"/>
      <c r="M1092" s="8"/>
      <c r="Q1092" s="8"/>
      <c r="T1092" s="8"/>
      <c r="X1092" s="8"/>
      <c r="AA1092" s="8"/>
      <c r="AE1092" s="8"/>
      <c r="AH1092" s="8"/>
      <c r="AL1092" s="8"/>
      <c r="AP1092" s="8"/>
      <c r="AS1092" s="8"/>
      <c r="AV1092" s="8"/>
      <c r="AY1092" s="8"/>
    </row>
    <row r="1093">
      <c r="H1093" s="8"/>
      <c r="M1093" s="8"/>
      <c r="Q1093" s="8"/>
      <c r="T1093" s="8"/>
      <c r="X1093" s="8"/>
      <c r="AA1093" s="8"/>
      <c r="AE1093" s="8"/>
      <c r="AH1093" s="8"/>
      <c r="AL1093" s="8"/>
      <c r="AP1093" s="8"/>
      <c r="AS1093" s="8"/>
      <c r="AV1093" s="8"/>
      <c r="AY1093" s="8"/>
    </row>
    <row r="1094">
      <c r="H1094" s="8"/>
      <c r="M1094" s="8"/>
      <c r="Q1094" s="8"/>
      <c r="T1094" s="8"/>
      <c r="X1094" s="8"/>
      <c r="AA1094" s="8"/>
      <c r="AE1094" s="8"/>
      <c r="AH1094" s="8"/>
      <c r="AL1094" s="8"/>
      <c r="AP1094" s="8"/>
      <c r="AS1094" s="8"/>
      <c r="AV1094" s="8"/>
      <c r="AY1094" s="8"/>
    </row>
    <row r="1095">
      <c r="H1095" s="8"/>
      <c r="M1095" s="8"/>
      <c r="Q1095" s="8"/>
      <c r="T1095" s="8"/>
      <c r="X1095" s="8"/>
      <c r="AA1095" s="8"/>
      <c r="AE1095" s="8"/>
      <c r="AH1095" s="8"/>
      <c r="AL1095" s="8"/>
      <c r="AP1095" s="8"/>
      <c r="AS1095" s="8"/>
      <c r="AV1095" s="8"/>
      <c r="AY1095" s="8"/>
    </row>
    <row r="1096">
      <c r="H1096" s="8"/>
      <c r="M1096" s="8"/>
      <c r="Q1096" s="8"/>
      <c r="T1096" s="8"/>
      <c r="X1096" s="8"/>
      <c r="AA1096" s="8"/>
      <c r="AE1096" s="8"/>
      <c r="AH1096" s="8"/>
      <c r="AL1096" s="8"/>
      <c r="AP1096" s="8"/>
      <c r="AS1096" s="8"/>
      <c r="AV1096" s="8"/>
      <c r="AY1096" s="8"/>
    </row>
    <row r="1097">
      <c r="H1097" s="8"/>
      <c r="M1097" s="8"/>
      <c r="Q1097" s="8"/>
      <c r="T1097" s="8"/>
      <c r="X1097" s="8"/>
      <c r="AA1097" s="8"/>
      <c r="AE1097" s="8"/>
      <c r="AH1097" s="8"/>
      <c r="AL1097" s="8"/>
      <c r="AP1097" s="8"/>
      <c r="AS1097" s="8"/>
      <c r="AV1097" s="8"/>
      <c r="AY1097" s="8"/>
    </row>
    <row r="1098">
      <c r="H1098" s="8"/>
      <c r="M1098" s="8"/>
      <c r="Q1098" s="8"/>
      <c r="T1098" s="8"/>
      <c r="X1098" s="8"/>
      <c r="AA1098" s="8"/>
      <c r="AE1098" s="8"/>
      <c r="AH1098" s="8"/>
      <c r="AL1098" s="8"/>
      <c r="AP1098" s="8"/>
      <c r="AS1098" s="8"/>
      <c r="AV1098" s="8"/>
      <c r="AY1098" s="8"/>
    </row>
    <row r="1099">
      <c r="H1099" s="8"/>
      <c r="M1099" s="8"/>
      <c r="Q1099" s="8"/>
      <c r="T1099" s="8"/>
      <c r="X1099" s="8"/>
      <c r="AA1099" s="8"/>
      <c r="AE1099" s="8"/>
      <c r="AH1099" s="8"/>
      <c r="AL1099" s="8"/>
      <c r="AP1099" s="8"/>
      <c r="AS1099" s="8"/>
      <c r="AV1099" s="8"/>
      <c r="AY1099" s="8"/>
    </row>
    <row r="1100">
      <c r="H1100" s="8"/>
      <c r="M1100" s="8"/>
      <c r="Q1100" s="8"/>
      <c r="T1100" s="8"/>
      <c r="X1100" s="8"/>
      <c r="AA1100" s="8"/>
      <c r="AE1100" s="8"/>
      <c r="AH1100" s="8"/>
      <c r="AL1100" s="8"/>
      <c r="AP1100" s="8"/>
      <c r="AS1100" s="8"/>
      <c r="AV1100" s="8"/>
      <c r="AY1100" s="8"/>
    </row>
    <row r="1101">
      <c r="H1101" s="8"/>
      <c r="M1101" s="8"/>
      <c r="Q1101" s="8"/>
      <c r="T1101" s="8"/>
      <c r="X1101" s="8"/>
      <c r="AA1101" s="8"/>
      <c r="AE1101" s="8"/>
      <c r="AH1101" s="8"/>
      <c r="AL1101" s="8"/>
      <c r="AP1101" s="8"/>
      <c r="AS1101" s="8"/>
      <c r="AV1101" s="8"/>
      <c r="AY1101" s="8"/>
    </row>
    <row r="1102">
      <c r="H1102" s="8"/>
      <c r="M1102" s="8"/>
      <c r="Q1102" s="8"/>
      <c r="T1102" s="8"/>
      <c r="X1102" s="8"/>
      <c r="AA1102" s="8"/>
      <c r="AE1102" s="8"/>
      <c r="AH1102" s="8"/>
      <c r="AL1102" s="8"/>
      <c r="AP1102" s="8"/>
      <c r="AS1102" s="8"/>
      <c r="AV1102" s="8"/>
      <c r="AY1102" s="8"/>
    </row>
    <row r="1103">
      <c r="H1103" s="8"/>
      <c r="M1103" s="8"/>
      <c r="Q1103" s="8"/>
      <c r="T1103" s="8"/>
      <c r="X1103" s="8"/>
      <c r="AA1103" s="8"/>
      <c r="AE1103" s="8"/>
      <c r="AH1103" s="8"/>
      <c r="AL1103" s="8"/>
      <c r="AP1103" s="8"/>
      <c r="AS1103" s="8"/>
      <c r="AV1103" s="8"/>
      <c r="AY1103" s="8"/>
    </row>
    <row r="1104">
      <c r="H1104" s="8"/>
      <c r="M1104" s="8"/>
      <c r="Q1104" s="8"/>
      <c r="T1104" s="8"/>
      <c r="X1104" s="8"/>
      <c r="AA1104" s="8"/>
      <c r="AE1104" s="8"/>
      <c r="AH1104" s="8"/>
      <c r="AL1104" s="8"/>
      <c r="AP1104" s="8"/>
      <c r="AS1104" s="8"/>
      <c r="AV1104" s="8"/>
      <c r="AY1104" s="8"/>
    </row>
    <row r="1105">
      <c r="H1105" s="8"/>
      <c r="M1105" s="8"/>
      <c r="Q1105" s="8"/>
      <c r="T1105" s="8"/>
      <c r="X1105" s="8"/>
      <c r="AA1105" s="8"/>
      <c r="AE1105" s="8"/>
      <c r="AH1105" s="8"/>
      <c r="AL1105" s="8"/>
      <c r="AP1105" s="8"/>
      <c r="AS1105" s="8"/>
      <c r="AV1105" s="8"/>
      <c r="AY1105" s="8"/>
    </row>
    <row r="1106">
      <c r="H1106" s="8"/>
      <c r="M1106" s="8"/>
      <c r="Q1106" s="8"/>
      <c r="T1106" s="8"/>
      <c r="X1106" s="8"/>
      <c r="AA1106" s="8"/>
      <c r="AE1106" s="8"/>
      <c r="AH1106" s="8"/>
      <c r="AL1106" s="8"/>
      <c r="AP1106" s="8"/>
      <c r="AS1106" s="8"/>
      <c r="AV1106" s="8"/>
      <c r="AY1106" s="8"/>
    </row>
    <row r="1107">
      <c r="H1107" s="8"/>
      <c r="M1107" s="8"/>
      <c r="Q1107" s="8"/>
      <c r="T1107" s="8"/>
      <c r="X1107" s="8"/>
      <c r="AA1107" s="8"/>
      <c r="AE1107" s="8"/>
      <c r="AH1107" s="8"/>
      <c r="AL1107" s="8"/>
      <c r="AP1107" s="8"/>
      <c r="AS1107" s="8"/>
      <c r="AV1107" s="8"/>
      <c r="AY1107" s="8"/>
    </row>
    <row r="1108">
      <c r="H1108" s="8"/>
      <c r="M1108" s="8"/>
      <c r="Q1108" s="8"/>
      <c r="T1108" s="8"/>
      <c r="X1108" s="8"/>
      <c r="AA1108" s="8"/>
      <c r="AE1108" s="8"/>
      <c r="AH1108" s="8"/>
      <c r="AL1108" s="8"/>
      <c r="AP1108" s="8"/>
      <c r="AS1108" s="8"/>
      <c r="AV1108" s="8"/>
      <c r="AY1108" s="8"/>
    </row>
    <row r="1109">
      <c r="H1109" s="8"/>
      <c r="M1109" s="8"/>
      <c r="Q1109" s="8"/>
      <c r="T1109" s="8"/>
      <c r="X1109" s="8"/>
      <c r="AA1109" s="8"/>
      <c r="AE1109" s="8"/>
      <c r="AH1109" s="8"/>
      <c r="AL1109" s="8"/>
      <c r="AP1109" s="8"/>
      <c r="AS1109" s="8"/>
      <c r="AV1109" s="8"/>
      <c r="AY1109" s="8"/>
    </row>
    <row r="1110">
      <c r="H1110" s="8"/>
      <c r="M1110" s="8"/>
      <c r="Q1110" s="8"/>
      <c r="T1110" s="8"/>
      <c r="X1110" s="8"/>
      <c r="AA1110" s="8"/>
      <c r="AE1110" s="8"/>
      <c r="AH1110" s="8"/>
      <c r="AL1110" s="8"/>
      <c r="AP1110" s="8"/>
      <c r="AS1110" s="8"/>
      <c r="AV1110" s="8"/>
      <c r="AY1110" s="8"/>
    </row>
    <row r="1111">
      <c r="H1111" s="8"/>
      <c r="M1111" s="8"/>
      <c r="Q1111" s="8"/>
      <c r="T1111" s="8"/>
      <c r="X1111" s="8"/>
      <c r="AA1111" s="8"/>
      <c r="AE1111" s="8"/>
      <c r="AH1111" s="8"/>
      <c r="AL1111" s="8"/>
      <c r="AP1111" s="8"/>
      <c r="AS1111" s="8"/>
      <c r="AV1111" s="8"/>
      <c r="AY1111" s="8"/>
    </row>
    <row r="1112">
      <c r="H1112" s="8"/>
      <c r="M1112" s="8"/>
      <c r="Q1112" s="8"/>
      <c r="T1112" s="8"/>
      <c r="X1112" s="8"/>
      <c r="AA1112" s="8"/>
      <c r="AE1112" s="8"/>
      <c r="AH1112" s="8"/>
      <c r="AL1112" s="8"/>
      <c r="AP1112" s="8"/>
      <c r="AS1112" s="8"/>
      <c r="AV1112" s="8"/>
      <c r="AY1112" s="8"/>
    </row>
    <row r="1113">
      <c r="H1113" s="8"/>
      <c r="M1113" s="8"/>
      <c r="Q1113" s="8"/>
      <c r="T1113" s="8"/>
      <c r="X1113" s="8"/>
      <c r="AA1113" s="8"/>
      <c r="AE1113" s="8"/>
      <c r="AH1113" s="8"/>
      <c r="AL1113" s="8"/>
      <c r="AP1113" s="8"/>
      <c r="AS1113" s="8"/>
      <c r="AV1113" s="8"/>
      <c r="AY1113" s="8"/>
    </row>
    <row r="1114">
      <c r="H1114" s="8"/>
      <c r="M1114" s="8"/>
      <c r="Q1114" s="8"/>
      <c r="T1114" s="8"/>
      <c r="X1114" s="8"/>
      <c r="AA1114" s="8"/>
      <c r="AE1114" s="8"/>
      <c r="AH1114" s="8"/>
      <c r="AL1114" s="8"/>
      <c r="AP1114" s="8"/>
      <c r="AS1114" s="8"/>
      <c r="AV1114" s="8"/>
      <c r="AY1114" s="8"/>
    </row>
    <row r="1115">
      <c r="H1115" s="8"/>
      <c r="M1115" s="8"/>
      <c r="Q1115" s="8"/>
      <c r="T1115" s="8"/>
      <c r="X1115" s="8"/>
      <c r="AA1115" s="8"/>
      <c r="AE1115" s="8"/>
      <c r="AH1115" s="8"/>
      <c r="AL1115" s="8"/>
      <c r="AP1115" s="8"/>
      <c r="AS1115" s="8"/>
      <c r="AV1115" s="8"/>
      <c r="AY1115" s="8"/>
    </row>
    <row r="1116">
      <c r="H1116" s="8"/>
      <c r="M1116" s="8"/>
      <c r="Q1116" s="8"/>
      <c r="T1116" s="8"/>
      <c r="X1116" s="8"/>
      <c r="AA1116" s="8"/>
      <c r="AE1116" s="8"/>
      <c r="AH1116" s="8"/>
      <c r="AL1116" s="8"/>
      <c r="AP1116" s="8"/>
      <c r="AS1116" s="8"/>
      <c r="AV1116" s="8"/>
      <c r="AY1116" s="8"/>
    </row>
    <row r="1117">
      <c r="H1117" s="8"/>
      <c r="M1117" s="8"/>
      <c r="Q1117" s="8"/>
      <c r="T1117" s="8"/>
      <c r="X1117" s="8"/>
      <c r="AA1117" s="8"/>
      <c r="AE1117" s="8"/>
      <c r="AH1117" s="8"/>
      <c r="AL1117" s="8"/>
      <c r="AP1117" s="8"/>
      <c r="AS1117" s="8"/>
      <c r="AV1117" s="8"/>
      <c r="AY1117" s="8"/>
    </row>
    <row r="1118">
      <c r="H1118" s="8"/>
      <c r="M1118" s="8"/>
      <c r="Q1118" s="8"/>
      <c r="T1118" s="8"/>
      <c r="X1118" s="8"/>
      <c r="AA1118" s="8"/>
      <c r="AE1118" s="8"/>
      <c r="AH1118" s="8"/>
      <c r="AL1118" s="8"/>
      <c r="AP1118" s="8"/>
      <c r="AS1118" s="8"/>
      <c r="AV1118" s="8"/>
      <c r="AY1118" s="8"/>
    </row>
    <row r="1119">
      <c r="H1119" s="8"/>
      <c r="M1119" s="8"/>
      <c r="Q1119" s="8"/>
      <c r="T1119" s="8"/>
      <c r="X1119" s="8"/>
      <c r="AA1119" s="8"/>
      <c r="AE1119" s="8"/>
      <c r="AH1119" s="8"/>
      <c r="AL1119" s="8"/>
      <c r="AP1119" s="8"/>
      <c r="AS1119" s="8"/>
      <c r="AV1119" s="8"/>
      <c r="AY1119" s="8"/>
    </row>
    <row r="1120">
      <c r="H1120" s="8"/>
      <c r="M1120" s="8"/>
      <c r="Q1120" s="8"/>
      <c r="T1120" s="8"/>
      <c r="X1120" s="8"/>
      <c r="AA1120" s="8"/>
      <c r="AE1120" s="8"/>
      <c r="AH1120" s="8"/>
      <c r="AL1120" s="8"/>
      <c r="AP1120" s="8"/>
      <c r="AS1120" s="8"/>
      <c r="AV1120" s="8"/>
      <c r="AY1120" s="8"/>
    </row>
    <row r="1121">
      <c r="H1121" s="8"/>
      <c r="M1121" s="8"/>
      <c r="Q1121" s="8"/>
      <c r="T1121" s="8"/>
      <c r="X1121" s="8"/>
      <c r="AA1121" s="8"/>
      <c r="AE1121" s="8"/>
      <c r="AH1121" s="8"/>
      <c r="AL1121" s="8"/>
      <c r="AP1121" s="8"/>
      <c r="AS1121" s="8"/>
      <c r="AV1121" s="8"/>
      <c r="AY1121" s="8"/>
    </row>
    <row r="1122">
      <c r="H1122" s="8"/>
      <c r="M1122" s="8"/>
      <c r="Q1122" s="8"/>
      <c r="T1122" s="8"/>
      <c r="X1122" s="8"/>
      <c r="AA1122" s="8"/>
      <c r="AE1122" s="8"/>
      <c r="AH1122" s="8"/>
      <c r="AL1122" s="8"/>
      <c r="AP1122" s="8"/>
      <c r="AS1122" s="8"/>
      <c r="AV1122" s="8"/>
      <c r="AY1122" s="8"/>
    </row>
    <row r="1123">
      <c r="H1123" s="8"/>
      <c r="M1123" s="8"/>
      <c r="Q1123" s="8"/>
      <c r="T1123" s="8"/>
      <c r="X1123" s="8"/>
      <c r="AA1123" s="8"/>
      <c r="AE1123" s="8"/>
      <c r="AH1123" s="8"/>
      <c r="AL1123" s="8"/>
      <c r="AP1123" s="8"/>
      <c r="AS1123" s="8"/>
      <c r="AV1123" s="8"/>
      <c r="AY1123" s="8"/>
    </row>
    <row r="1124">
      <c r="H1124" s="8"/>
      <c r="M1124" s="8"/>
      <c r="Q1124" s="8"/>
      <c r="T1124" s="8"/>
      <c r="X1124" s="8"/>
      <c r="AA1124" s="8"/>
      <c r="AE1124" s="8"/>
      <c r="AH1124" s="8"/>
      <c r="AL1124" s="8"/>
      <c r="AP1124" s="8"/>
      <c r="AS1124" s="8"/>
      <c r="AV1124" s="8"/>
      <c r="AY1124" s="8"/>
    </row>
    <row r="1125">
      <c r="H1125" s="8"/>
      <c r="M1125" s="8"/>
      <c r="Q1125" s="8"/>
      <c r="T1125" s="8"/>
      <c r="X1125" s="8"/>
      <c r="AA1125" s="8"/>
      <c r="AE1125" s="8"/>
      <c r="AH1125" s="8"/>
      <c r="AL1125" s="8"/>
      <c r="AP1125" s="8"/>
      <c r="AS1125" s="8"/>
      <c r="AV1125" s="8"/>
      <c r="AY1125" s="8"/>
    </row>
    <row r="1126">
      <c r="H1126" s="8"/>
      <c r="M1126" s="8"/>
      <c r="Q1126" s="8"/>
      <c r="T1126" s="8"/>
      <c r="X1126" s="8"/>
      <c r="AA1126" s="8"/>
      <c r="AE1126" s="8"/>
      <c r="AH1126" s="8"/>
      <c r="AL1126" s="8"/>
      <c r="AP1126" s="8"/>
      <c r="AS1126" s="8"/>
      <c r="AV1126" s="8"/>
      <c r="AY1126" s="8"/>
    </row>
    <row r="1127">
      <c r="H1127" s="8"/>
      <c r="M1127" s="8"/>
      <c r="Q1127" s="8"/>
      <c r="T1127" s="8"/>
      <c r="X1127" s="8"/>
      <c r="AA1127" s="8"/>
      <c r="AE1127" s="8"/>
      <c r="AH1127" s="8"/>
      <c r="AL1127" s="8"/>
      <c r="AP1127" s="8"/>
      <c r="AS1127" s="8"/>
      <c r="AV1127" s="8"/>
      <c r="AY1127" s="8"/>
    </row>
    <row r="1128">
      <c r="H1128" s="8"/>
      <c r="M1128" s="8"/>
      <c r="Q1128" s="8"/>
      <c r="T1128" s="8"/>
      <c r="X1128" s="8"/>
      <c r="AA1128" s="8"/>
      <c r="AE1128" s="8"/>
      <c r="AH1128" s="8"/>
      <c r="AL1128" s="8"/>
      <c r="AP1128" s="8"/>
      <c r="AS1128" s="8"/>
      <c r="AV1128" s="8"/>
      <c r="AY1128" s="8"/>
    </row>
    <row r="1129">
      <c r="H1129" s="8"/>
      <c r="M1129" s="8"/>
      <c r="Q1129" s="8"/>
      <c r="T1129" s="8"/>
      <c r="X1129" s="8"/>
      <c r="AA1129" s="8"/>
      <c r="AE1129" s="8"/>
      <c r="AH1129" s="8"/>
      <c r="AL1129" s="8"/>
      <c r="AP1129" s="8"/>
      <c r="AS1129" s="8"/>
      <c r="AV1129" s="8"/>
      <c r="AY1129" s="8"/>
    </row>
    <row r="1130">
      <c r="H1130" s="8"/>
      <c r="M1130" s="8"/>
      <c r="Q1130" s="8"/>
      <c r="T1130" s="8"/>
      <c r="X1130" s="8"/>
      <c r="AA1130" s="8"/>
      <c r="AE1130" s="8"/>
      <c r="AH1130" s="8"/>
      <c r="AL1130" s="8"/>
      <c r="AP1130" s="8"/>
      <c r="AS1130" s="8"/>
      <c r="AV1130" s="8"/>
      <c r="AY1130" s="8"/>
    </row>
    <row r="1131">
      <c r="H1131" s="8"/>
      <c r="M1131" s="8"/>
      <c r="Q1131" s="8"/>
      <c r="T1131" s="8"/>
      <c r="X1131" s="8"/>
      <c r="AA1131" s="8"/>
      <c r="AE1131" s="8"/>
      <c r="AH1131" s="8"/>
      <c r="AL1131" s="8"/>
      <c r="AP1131" s="8"/>
      <c r="AS1131" s="8"/>
      <c r="AV1131" s="8"/>
      <c r="AY1131" s="8"/>
    </row>
    <row r="1132">
      <c r="H1132" s="8"/>
      <c r="M1132" s="8"/>
      <c r="Q1132" s="8"/>
      <c r="T1132" s="8"/>
      <c r="X1132" s="8"/>
      <c r="AA1132" s="8"/>
      <c r="AE1132" s="8"/>
      <c r="AH1132" s="8"/>
      <c r="AL1132" s="8"/>
      <c r="AP1132" s="8"/>
      <c r="AS1132" s="8"/>
      <c r="AV1132" s="8"/>
      <c r="AY1132" s="8"/>
    </row>
    <row r="1133">
      <c r="H1133" s="8"/>
      <c r="M1133" s="8"/>
      <c r="Q1133" s="8"/>
      <c r="T1133" s="8"/>
      <c r="X1133" s="8"/>
      <c r="AA1133" s="8"/>
      <c r="AE1133" s="8"/>
      <c r="AH1133" s="8"/>
      <c r="AL1133" s="8"/>
      <c r="AP1133" s="8"/>
      <c r="AS1133" s="8"/>
      <c r="AV1133" s="8"/>
      <c r="AY1133" s="8"/>
    </row>
    <row r="1134">
      <c r="H1134" s="8"/>
      <c r="M1134" s="8"/>
      <c r="Q1134" s="8"/>
      <c r="T1134" s="8"/>
      <c r="X1134" s="8"/>
      <c r="AA1134" s="8"/>
      <c r="AE1134" s="8"/>
      <c r="AH1134" s="8"/>
      <c r="AL1134" s="8"/>
      <c r="AP1134" s="8"/>
      <c r="AS1134" s="8"/>
      <c r="AV1134" s="8"/>
      <c r="AY1134" s="8"/>
    </row>
    <row r="1135">
      <c r="H1135" s="8"/>
      <c r="M1135" s="8"/>
      <c r="Q1135" s="8"/>
      <c r="T1135" s="8"/>
      <c r="X1135" s="8"/>
      <c r="AA1135" s="8"/>
      <c r="AE1135" s="8"/>
      <c r="AH1135" s="8"/>
      <c r="AL1135" s="8"/>
      <c r="AP1135" s="8"/>
      <c r="AS1135" s="8"/>
      <c r="AV1135" s="8"/>
      <c r="AY1135" s="8"/>
    </row>
    <row r="1136">
      <c r="H1136" s="8"/>
      <c r="M1136" s="8"/>
      <c r="Q1136" s="8"/>
      <c r="T1136" s="8"/>
      <c r="X1136" s="8"/>
      <c r="AA1136" s="8"/>
      <c r="AE1136" s="8"/>
      <c r="AH1136" s="8"/>
      <c r="AL1136" s="8"/>
      <c r="AP1136" s="8"/>
      <c r="AS1136" s="8"/>
      <c r="AV1136" s="8"/>
      <c r="AY1136" s="8"/>
    </row>
    <row r="1137">
      <c r="H1137" s="8"/>
      <c r="M1137" s="8"/>
      <c r="Q1137" s="8"/>
      <c r="T1137" s="8"/>
      <c r="X1137" s="8"/>
      <c r="AA1137" s="8"/>
      <c r="AE1137" s="8"/>
      <c r="AH1137" s="8"/>
      <c r="AL1137" s="8"/>
      <c r="AP1137" s="8"/>
      <c r="AS1137" s="8"/>
      <c r="AV1137" s="8"/>
      <c r="AY1137" s="8"/>
    </row>
    <row r="1138">
      <c r="H1138" s="8"/>
      <c r="M1138" s="8"/>
      <c r="Q1138" s="8"/>
      <c r="T1138" s="8"/>
      <c r="X1138" s="8"/>
      <c r="AA1138" s="8"/>
      <c r="AE1138" s="8"/>
      <c r="AH1138" s="8"/>
      <c r="AL1138" s="8"/>
      <c r="AP1138" s="8"/>
      <c r="AS1138" s="8"/>
      <c r="AV1138" s="8"/>
      <c r="AY1138" s="8"/>
    </row>
    <row r="1139">
      <c r="H1139" s="8"/>
      <c r="M1139" s="8"/>
      <c r="Q1139" s="8"/>
      <c r="T1139" s="8"/>
      <c r="X1139" s="8"/>
      <c r="AA1139" s="8"/>
      <c r="AE1139" s="8"/>
      <c r="AH1139" s="8"/>
      <c r="AL1139" s="8"/>
      <c r="AP1139" s="8"/>
      <c r="AS1139" s="8"/>
      <c r="AV1139" s="8"/>
      <c r="AY1139" s="8"/>
    </row>
    <row r="1140">
      <c r="H1140" s="8"/>
      <c r="M1140" s="8"/>
      <c r="Q1140" s="8"/>
      <c r="T1140" s="8"/>
      <c r="X1140" s="8"/>
      <c r="AA1140" s="8"/>
      <c r="AE1140" s="8"/>
      <c r="AH1140" s="8"/>
      <c r="AL1140" s="8"/>
      <c r="AP1140" s="8"/>
      <c r="AS1140" s="8"/>
      <c r="AV1140" s="8"/>
      <c r="AY1140" s="8"/>
    </row>
    <row r="1141">
      <c r="H1141" s="8"/>
      <c r="M1141" s="8"/>
      <c r="Q1141" s="8"/>
      <c r="T1141" s="8"/>
      <c r="X1141" s="8"/>
      <c r="AA1141" s="8"/>
      <c r="AE1141" s="8"/>
      <c r="AH1141" s="8"/>
      <c r="AL1141" s="8"/>
      <c r="AP1141" s="8"/>
      <c r="AS1141" s="8"/>
      <c r="AV1141" s="8"/>
      <c r="AY1141" s="8"/>
    </row>
    <row r="1142">
      <c r="H1142" s="8"/>
      <c r="M1142" s="8"/>
      <c r="Q1142" s="8"/>
      <c r="T1142" s="8"/>
      <c r="X1142" s="8"/>
      <c r="AA1142" s="8"/>
      <c r="AE1142" s="8"/>
      <c r="AH1142" s="8"/>
      <c r="AL1142" s="8"/>
      <c r="AP1142" s="8"/>
      <c r="AS1142" s="8"/>
      <c r="AV1142" s="8"/>
      <c r="AY1142" s="8"/>
    </row>
    <row r="1143">
      <c r="H1143" s="8"/>
      <c r="M1143" s="8"/>
      <c r="Q1143" s="8"/>
      <c r="T1143" s="8"/>
      <c r="X1143" s="8"/>
      <c r="AA1143" s="8"/>
      <c r="AE1143" s="8"/>
      <c r="AH1143" s="8"/>
      <c r="AL1143" s="8"/>
      <c r="AP1143" s="8"/>
      <c r="AS1143" s="8"/>
      <c r="AV1143" s="8"/>
      <c r="AY1143" s="8"/>
    </row>
    <row r="1144">
      <c r="H1144" s="8"/>
      <c r="M1144" s="8"/>
      <c r="Q1144" s="8"/>
      <c r="T1144" s="8"/>
      <c r="X1144" s="8"/>
      <c r="AA1144" s="8"/>
      <c r="AE1144" s="8"/>
      <c r="AH1144" s="8"/>
      <c r="AL1144" s="8"/>
      <c r="AP1144" s="8"/>
      <c r="AS1144" s="8"/>
      <c r="AV1144" s="8"/>
      <c r="AY1144" s="8"/>
    </row>
    <row r="1145">
      <c r="H1145" s="8"/>
      <c r="M1145" s="8"/>
      <c r="Q1145" s="8"/>
      <c r="T1145" s="8"/>
      <c r="X1145" s="8"/>
      <c r="AA1145" s="8"/>
      <c r="AE1145" s="8"/>
      <c r="AH1145" s="8"/>
      <c r="AL1145" s="8"/>
      <c r="AP1145" s="8"/>
      <c r="AS1145" s="8"/>
      <c r="AV1145" s="8"/>
      <c r="AY1145" s="8"/>
    </row>
    <row r="1146">
      <c r="H1146" s="8"/>
      <c r="M1146" s="8"/>
      <c r="Q1146" s="8"/>
      <c r="T1146" s="8"/>
      <c r="X1146" s="8"/>
      <c r="AA1146" s="8"/>
      <c r="AE1146" s="8"/>
      <c r="AH1146" s="8"/>
      <c r="AL1146" s="8"/>
      <c r="AP1146" s="8"/>
      <c r="AS1146" s="8"/>
      <c r="AV1146" s="8"/>
      <c r="AY1146" s="8"/>
    </row>
    <row r="1147">
      <c r="H1147" s="8"/>
      <c r="M1147" s="8"/>
      <c r="Q1147" s="8"/>
      <c r="T1147" s="8"/>
      <c r="X1147" s="8"/>
      <c r="AA1147" s="8"/>
      <c r="AE1147" s="8"/>
      <c r="AH1147" s="8"/>
      <c r="AL1147" s="8"/>
      <c r="AP1147" s="8"/>
      <c r="AS1147" s="8"/>
      <c r="AV1147" s="8"/>
      <c r="AY1147" s="8"/>
    </row>
    <row r="1148">
      <c r="H1148" s="8"/>
      <c r="M1148" s="8"/>
      <c r="Q1148" s="8"/>
      <c r="T1148" s="8"/>
      <c r="X1148" s="8"/>
      <c r="AA1148" s="8"/>
      <c r="AE1148" s="8"/>
      <c r="AH1148" s="8"/>
      <c r="AL1148" s="8"/>
      <c r="AP1148" s="8"/>
      <c r="AS1148" s="8"/>
      <c r="AV1148" s="8"/>
      <c r="AY1148" s="8"/>
    </row>
    <row r="1149">
      <c r="H1149" s="8"/>
      <c r="M1149" s="8"/>
      <c r="Q1149" s="8"/>
      <c r="T1149" s="8"/>
      <c r="X1149" s="8"/>
      <c r="AA1149" s="8"/>
      <c r="AE1149" s="8"/>
      <c r="AH1149" s="8"/>
      <c r="AL1149" s="8"/>
      <c r="AP1149" s="8"/>
      <c r="AS1149" s="8"/>
      <c r="AV1149" s="8"/>
      <c r="AY1149" s="8"/>
    </row>
    <row r="1150">
      <c r="H1150" s="8"/>
      <c r="M1150" s="8"/>
      <c r="Q1150" s="8"/>
      <c r="T1150" s="8"/>
      <c r="X1150" s="8"/>
      <c r="AA1150" s="8"/>
      <c r="AE1150" s="8"/>
      <c r="AH1150" s="8"/>
      <c r="AL1150" s="8"/>
      <c r="AP1150" s="8"/>
      <c r="AS1150" s="8"/>
      <c r="AV1150" s="8"/>
      <c r="AY1150" s="8"/>
    </row>
    <row r="1151">
      <c r="H1151" s="8"/>
      <c r="M1151" s="8"/>
      <c r="Q1151" s="8"/>
      <c r="T1151" s="8"/>
      <c r="X1151" s="8"/>
      <c r="AA1151" s="8"/>
      <c r="AE1151" s="8"/>
      <c r="AH1151" s="8"/>
      <c r="AL1151" s="8"/>
      <c r="AP1151" s="8"/>
      <c r="AS1151" s="8"/>
      <c r="AV1151" s="8"/>
      <c r="AY1151" s="8"/>
    </row>
    <row r="1152">
      <c r="H1152" s="8"/>
      <c r="M1152" s="8"/>
      <c r="Q1152" s="8"/>
      <c r="T1152" s="8"/>
      <c r="X1152" s="8"/>
      <c r="AA1152" s="8"/>
      <c r="AE1152" s="8"/>
      <c r="AH1152" s="8"/>
      <c r="AL1152" s="8"/>
      <c r="AP1152" s="8"/>
      <c r="AS1152" s="8"/>
      <c r="AV1152" s="8"/>
      <c r="AY1152" s="8"/>
    </row>
    <row r="1153">
      <c r="H1153" s="8"/>
      <c r="M1153" s="8"/>
      <c r="Q1153" s="8"/>
      <c r="T1153" s="8"/>
      <c r="X1153" s="8"/>
      <c r="AA1153" s="8"/>
      <c r="AE1153" s="8"/>
      <c r="AH1153" s="8"/>
      <c r="AL1153" s="8"/>
      <c r="AP1153" s="8"/>
      <c r="AS1153" s="8"/>
      <c r="AV1153" s="8"/>
      <c r="AY1153" s="8"/>
    </row>
    <row r="1154">
      <c r="H1154" s="8"/>
      <c r="M1154" s="8"/>
      <c r="Q1154" s="8"/>
      <c r="T1154" s="8"/>
      <c r="X1154" s="8"/>
      <c r="AA1154" s="8"/>
      <c r="AE1154" s="8"/>
      <c r="AH1154" s="8"/>
      <c r="AL1154" s="8"/>
      <c r="AP1154" s="8"/>
      <c r="AS1154" s="8"/>
      <c r="AV1154" s="8"/>
      <c r="AY1154" s="8"/>
    </row>
    <row r="1155">
      <c r="H1155" s="8"/>
      <c r="M1155" s="8"/>
      <c r="Q1155" s="8"/>
      <c r="T1155" s="8"/>
      <c r="X1155" s="8"/>
      <c r="AA1155" s="8"/>
      <c r="AE1155" s="8"/>
      <c r="AH1155" s="8"/>
      <c r="AL1155" s="8"/>
      <c r="AP1155" s="8"/>
      <c r="AS1155" s="8"/>
      <c r="AV1155" s="8"/>
      <c r="AY1155" s="8"/>
    </row>
    <row r="1156">
      <c r="H1156" s="8"/>
      <c r="M1156" s="8"/>
      <c r="Q1156" s="8"/>
      <c r="T1156" s="8"/>
      <c r="X1156" s="8"/>
      <c r="AA1156" s="8"/>
      <c r="AE1156" s="8"/>
      <c r="AH1156" s="8"/>
      <c r="AL1156" s="8"/>
      <c r="AP1156" s="8"/>
      <c r="AS1156" s="8"/>
      <c r="AV1156" s="8"/>
      <c r="AY1156" s="8"/>
    </row>
    <row r="1157">
      <c r="H1157" s="8"/>
      <c r="M1157" s="8"/>
      <c r="Q1157" s="8"/>
      <c r="T1157" s="8"/>
      <c r="X1157" s="8"/>
      <c r="AA1157" s="8"/>
      <c r="AE1157" s="8"/>
      <c r="AH1157" s="8"/>
      <c r="AL1157" s="8"/>
      <c r="AP1157" s="8"/>
      <c r="AS1157" s="8"/>
      <c r="AV1157" s="8"/>
      <c r="AY1157" s="8"/>
    </row>
    <row r="1158">
      <c r="H1158" s="8"/>
      <c r="M1158" s="8"/>
      <c r="Q1158" s="8"/>
      <c r="T1158" s="8"/>
      <c r="X1158" s="8"/>
      <c r="AA1158" s="8"/>
      <c r="AE1158" s="8"/>
      <c r="AH1158" s="8"/>
      <c r="AL1158" s="8"/>
      <c r="AP1158" s="8"/>
      <c r="AS1158" s="8"/>
      <c r="AV1158" s="8"/>
      <c r="AY1158" s="8"/>
    </row>
    <row r="1159">
      <c r="H1159" s="8"/>
      <c r="M1159" s="8"/>
      <c r="Q1159" s="8"/>
      <c r="T1159" s="8"/>
      <c r="X1159" s="8"/>
      <c r="AA1159" s="8"/>
      <c r="AE1159" s="8"/>
      <c r="AH1159" s="8"/>
      <c r="AL1159" s="8"/>
      <c r="AP1159" s="8"/>
      <c r="AS1159" s="8"/>
      <c r="AV1159" s="8"/>
      <c r="AY1159" s="8"/>
    </row>
    <row r="1160">
      <c r="H1160" s="8"/>
      <c r="M1160" s="8"/>
      <c r="Q1160" s="8"/>
      <c r="T1160" s="8"/>
      <c r="X1160" s="8"/>
      <c r="AA1160" s="8"/>
      <c r="AE1160" s="8"/>
      <c r="AH1160" s="8"/>
      <c r="AL1160" s="8"/>
      <c r="AP1160" s="8"/>
      <c r="AS1160" s="8"/>
      <c r="AV1160" s="8"/>
      <c r="AY1160" s="8"/>
    </row>
    <row r="1161">
      <c r="H1161" s="8"/>
      <c r="M1161" s="8"/>
      <c r="Q1161" s="8"/>
      <c r="T1161" s="8"/>
      <c r="X1161" s="8"/>
      <c r="AA1161" s="8"/>
      <c r="AE1161" s="8"/>
      <c r="AH1161" s="8"/>
      <c r="AL1161" s="8"/>
      <c r="AP1161" s="8"/>
      <c r="AS1161" s="8"/>
      <c r="AV1161" s="8"/>
      <c r="AY1161" s="8"/>
    </row>
    <row r="1162">
      <c r="H1162" s="8"/>
      <c r="M1162" s="8"/>
      <c r="Q1162" s="8"/>
      <c r="T1162" s="8"/>
      <c r="X1162" s="8"/>
      <c r="AA1162" s="8"/>
      <c r="AE1162" s="8"/>
      <c r="AH1162" s="8"/>
      <c r="AL1162" s="8"/>
      <c r="AP1162" s="8"/>
      <c r="AS1162" s="8"/>
      <c r="AV1162" s="8"/>
      <c r="AY1162" s="8"/>
    </row>
    <row r="1163">
      <c r="H1163" s="8"/>
      <c r="M1163" s="8"/>
      <c r="Q1163" s="8"/>
      <c r="T1163" s="8"/>
      <c r="X1163" s="8"/>
      <c r="AA1163" s="8"/>
      <c r="AE1163" s="8"/>
      <c r="AH1163" s="8"/>
      <c r="AL1163" s="8"/>
      <c r="AP1163" s="8"/>
      <c r="AS1163" s="8"/>
      <c r="AV1163" s="8"/>
      <c r="AY1163" s="8"/>
    </row>
    <row r="1164">
      <c r="H1164" s="8"/>
      <c r="M1164" s="8"/>
      <c r="Q1164" s="8"/>
      <c r="T1164" s="8"/>
      <c r="X1164" s="8"/>
      <c r="AA1164" s="8"/>
      <c r="AE1164" s="8"/>
      <c r="AH1164" s="8"/>
      <c r="AL1164" s="8"/>
      <c r="AP1164" s="8"/>
      <c r="AS1164" s="8"/>
      <c r="AV1164" s="8"/>
      <c r="AY1164" s="8"/>
    </row>
    <row r="1165">
      <c r="H1165" s="8"/>
      <c r="M1165" s="8"/>
      <c r="Q1165" s="8"/>
      <c r="T1165" s="8"/>
      <c r="X1165" s="8"/>
      <c r="AA1165" s="8"/>
      <c r="AE1165" s="8"/>
      <c r="AH1165" s="8"/>
      <c r="AL1165" s="8"/>
      <c r="AP1165" s="8"/>
      <c r="AS1165" s="8"/>
      <c r="AV1165" s="8"/>
      <c r="AY1165" s="8"/>
    </row>
    <row r="1166">
      <c r="H1166" s="8"/>
      <c r="M1166" s="8"/>
      <c r="Q1166" s="8"/>
      <c r="T1166" s="8"/>
      <c r="X1166" s="8"/>
      <c r="AA1166" s="8"/>
      <c r="AE1166" s="8"/>
      <c r="AH1166" s="8"/>
      <c r="AL1166" s="8"/>
      <c r="AP1166" s="8"/>
      <c r="AS1166" s="8"/>
      <c r="AV1166" s="8"/>
      <c r="AY1166" s="8"/>
    </row>
    <row r="1167">
      <c r="H1167" s="8"/>
      <c r="M1167" s="8"/>
      <c r="Q1167" s="8"/>
      <c r="T1167" s="8"/>
      <c r="X1167" s="8"/>
      <c r="AA1167" s="8"/>
      <c r="AE1167" s="8"/>
      <c r="AH1167" s="8"/>
      <c r="AL1167" s="8"/>
      <c r="AP1167" s="8"/>
      <c r="AS1167" s="8"/>
      <c r="AV1167" s="8"/>
      <c r="AY1167" s="8"/>
    </row>
    <row r="1168">
      <c r="H1168" s="8"/>
      <c r="M1168" s="8"/>
      <c r="Q1168" s="8"/>
      <c r="T1168" s="8"/>
      <c r="X1168" s="8"/>
      <c r="AA1168" s="8"/>
      <c r="AE1168" s="8"/>
      <c r="AH1168" s="8"/>
      <c r="AL1168" s="8"/>
      <c r="AP1168" s="8"/>
      <c r="AS1168" s="8"/>
      <c r="AV1168" s="8"/>
      <c r="AY1168" s="8"/>
    </row>
    <row r="1169">
      <c r="H1169" s="8"/>
      <c r="M1169" s="8"/>
      <c r="Q1169" s="8"/>
      <c r="T1169" s="8"/>
      <c r="X1169" s="8"/>
      <c r="AA1169" s="8"/>
      <c r="AE1169" s="8"/>
      <c r="AH1169" s="8"/>
      <c r="AL1169" s="8"/>
      <c r="AP1169" s="8"/>
      <c r="AS1169" s="8"/>
      <c r="AV1169" s="8"/>
      <c r="AY1169" s="8"/>
    </row>
    <row r="1170">
      <c r="H1170" s="8"/>
      <c r="M1170" s="8"/>
      <c r="Q1170" s="8"/>
      <c r="T1170" s="8"/>
      <c r="X1170" s="8"/>
      <c r="AA1170" s="8"/>
      <c r="AE1170" s="8"/>
      <c r="AH1170" s="8"/>
      <c r="AL1170" s="8"/>
      <c r="AP1170" s="8"/>
      <c r="AS1170" s="8"/>
      <c r="AV1170" s="8"/>
      <c r="AY1170" s="8"/>
    </row>
    <row r="1171">
      <c r="H1171" s="8"/>
      <c r="M1171" s="8"/>
      <c r="Q1171" s="8"/>
      <c r="T1171" s="8"/>
      <c r="X1171" s="8"/>
      <c r="AA1171" s="8"/>
      <c r="AE1171" s="8"/>
      <c r="AH1171" s="8"/>
      <c r="AL1171" s="8"/>
      <c r="AP1171" s="8"/>
      <c r="AS1171" s="8"/>
      <c r="AV1171" s="8"/>
      <c r="AY1171" s="8"/>
    </row>
    <row r="1172">
      <c r="H1172" s="8"/>
      <c r="M1172" s="8"/>
      <c r="Q1172" s="8"/>
      <c r="T1172" s="8"/>
      <c r="X1172" s="8"/>
      <c r="AA1172" s="8"/>
      <c r="AE1172" s="8"/>
      <c r="AH1172" s="8"/>
      <c r="AL1172" s="8"/>
      <c r="AP1172" s="8"/>
      <c r="AS1172" s="8"/>
      <c r="AV1172" s="8"/>
      <c r="AY1172" s="8"/>
    </row>
    <row r="1173">
      <c r="H1173" s="8"/>
      <c r="M1173" s="8"/>
      <c r="Q1173" s="8"/>
      <c r="T1173" s="8"/>
      <c r="X1173" s="8"/>
      <c r="AA1173" s="8"/>
      <c r="AE1173" s="8"/>
      <c r="AH1173" s="8"/>
      <c r="AL1173" s="8"/>
      <c r="AP1173" s="8"/>
      <c r="AS1173" s="8"/>
      <c r="AV1173" s="8"/>
      <c r="AY1173" s="8"/>
    </row>
    <row r="1174">
      <c r="H1174" s="8"/>
      <c r="M1174" s="8"/>
      <c r="Q1174" s="8"/>
      <c r="T1174" s="8"/>
      <c r="X1174" s="8"/>
      <c r="AA1174" s="8"/>
      <c r="AE1174" s="8"/>
      <c r="AH1174" s="8"/>
      <c r="AL1174" s="8"/>
      <c r="AP1174" s="8"/>
      <c r="AS1174" s="8"/>
      <c r="AV1174" s="8"/>
      <c r="AY1174" s="8"/>
    </row>
    <row r="1175">
      <c r="H1175" s="8"/>
      <c r="M1175" s="8"/>
      <c r="Q1175" s="8"/>
      <c r="T1175" s="8"/>
      <c r="X1175" s="8"/>
      <c r="AA1175" s="8"/>
      <c r="AE1175" s="8"/>
      <c r="AH1175" s="8"/>
      <c r="AL1175" s="8"/>
      <c r="AP1175" s="8"/>
      <c r="AS1175" s="8"/>
      <c r="AV1175" s="8"/>
      <c r="AY1175" s="8"/>
    </row>
    <row r="1176">
      <c r="H1176" s="8"/>
      <c r="M1176" s="8"/>
      <c r="Q1176" s="8"/>
      <c r="T1176" s="8"/>
      <c r="X1176" s="8"/>
      <c r="AA1176" s="8"/>
      <c r="AE1176" s="8"/>
      <c r="AH1176" s="8"/>
      <c r="AL1176" s="8"/>
      <c r="AP1176" s="8"/>
      <c r="AS1176" s="8"/>
      <c r="AV1176" s="8"/>
      <c r="AY1176" s="8"/>
    </row>
    <row r="1177">
      <c r="H1177" s="8"/>
      <c r="M1177" s="8"/>
      <c r="Q1177" s="8"/>
      <c r="T1177" s="8"/>
      <c r="X1177" s="8"/>
      <c r="AA1177" s="8"/>
      <c r="AE1177" s="8"/>
      <c r="AH1177" s="8"/>
      <c r="AL1177" s="8"/>
      <c r="AP1177" s="8"/>
      <c r="AS1177" s="8"/>
      <c r="AV1177" s="8"/>
      <c r="AY1177" s="8"/>
    </row>
    <row r="1178">
      <c r="H1178" s="8"/>
      <c r="M1178" s="8"/>
      <c r="Q1178" s="8"/>
      <c r="T1178" s="8"/>
      <c r="X1178" s="8"/>
      <c r="AA1178" s="8"/>
      <c r="AE1178" s="8"/>
      <c r="AH1178" s="8"/>
      <c r="AL1178" s="8"/>
      <c r="AP1178" s="8"/>
      <c r="AS1178" s="8"/>
      <c r="AV1178" s="8"/>
      <c r="AY1178" s="8"/>
    </row>
    <row r="1179">
      <c r="H1179" s="8"/>
      <c r="M1179" s="8"/>
      <c r="Q1179" s="8"/>
      <c r="T1179" s="8"/>
      <c r="X1179" s="8"/>
      <c r="AA1179" s="8"/>
      <c r="AE1179" s="8"/>
      <c r="AH1179" s="8"/>
      <c r="AL1179" s="8"/>
      <c r="AP1179" s="8"/>
      <c r="AS1179" s="8"/>
      <c r="AV1179" s="8"/>
      <c r="AY1179" s="8"/>
    </row>
    <row r="1180">
      <c r="H1180" s="8"/>
      <c r="M1180" s="8"/>
      <c r="Q1180" s="8"/>
      <c r="T1180" s="8"/>
      <c r="X1180" s="8"/>
      <c r="AA1180" s="8"/>
      <c r="AE1180" s="8"/>
      <c r="AH1180" s="8"/>
      <c r="AL1180" s="8"/>
      <c r="AP1180" s="8"/>
      <c r="AS1180" s="8"/>
      <c r="AV1180" s="8"/>
      <c r="AY1180" s="8"/>
    </row>
    <row r="1181">
      <c r="H1181" s="8"/>
      <c r="M1181" s="8"/>
      <c r="Q1181" s="8"/>
      <c r="T1181" s="8"/>
      <c r="X1181" s="8"/>
      <c r="AA1181" s="8"/>
      <c r="AE1181" s="8"/>
      <c r="AH1181" s="8"/>
      <c r="AL1181" s="8"/>
      <c r="AP1181" s="8"/>
      <c r="AS1181" s="8"/>
      <c r="AV1181" s="8"/>
      <c r="AY1181" s="8"/>
    </row>
    <row r="1182">
      <c r="H1182" s="8"/>
      <c r="M1182" s="8"/>
      <c r="Q1182" s="8"/>
      <c r="T1182" s="8"/>
      <c r="X1182" s="8"/>
      <c r="AA1182" s="8"/>
      <c r="AE1182" s="8"/>
      <c r="AH1182" s="8"/>
      <c r="AL1182" s="8"/>
      <c r="AP1182" s="8"/>
      <c r="AS1182" s="8"/>
      <c r="AV1182" s="8"/>
      <c r="AY1182" s="8"/>
    </row>
    <row r="1183">
      <c r="H1183" s="8"/>
      <c r="M1183" s="8"/>
      <c r="Q1183" s="8"/>
      <c r="T1183" s="8"/>
      <c r="X1183" s="8"/>
      <c r="AA1183" s="8"/>
      <c r="AE1183" s="8"/>
      <c r="AH1183" s="8"/>
      <c r="AL1183" s="8"/>
      <c r="AP1183" s="8"/>
      <c r="AS1183" s="8"/>
      <c r="AV1183" s="8"/>
      <c r="AY1183" s="8"/>
    </row>
    <row r="1184">
      <c r="H1184" s="8"/>
      <c r="M1184" s="8"/>
      <c r="Q1184" s="8"/>
      <c r="T1184" s="8"/>
      <c r="X1184" s="8"/>
      <c r="AA1184" s="8"/>
      <c r="AE1184" s="8"/>
      <c r="AH1184" s="8"/>
      <c r="AL1184" s="8"/>
      <c r="AP1184" s="8"/>
      <c r="AS1184" s="8"/>
      <c r="AV1184" s="8"/>
      <c r="AY1184" s="8"/>
    </row>
    <row r="1185">
      <c r="H1185" s="8"/>
      <c r="M1185" s="8"/>
      <c r="Q1185" s="8"/>
      <c r="T1185" s="8"/>
      <c r="X1185" s="8"/>
      <c r="AA1185" s="8"/>
      <c r="AE1185" s="8"/>
      <c r="AH1185" s="8"/>
      <c r="AL1185" s="8"/>
      <c r="AP1185" s="8"/>
      <c r="AS1185" s="8"/>
      <c r="AV1185" s="8"/>
      <c r="AY1185" s="8"/>
    </row>
    <row r="1186">
      <c r="H1186" s="8"/>
      <c r="M1186" s="8"/>
      <c r="Q1186" s="8"/>
      <c r="T1186" s="8"/>
      <c r="X1186" s="8"/>
      <c r="AA1186" s="8"/>
      <c r="AE1186" s="8"/>
      <c r="AH1186" s="8"/>
      <c r="AL1186" s="8"/>
      <c r="AP1186" s="8"/>
      <c r="AS1186" s="8"/>
      <c r="AV1186" s="8"/>
      <c r="AY1186" s="8"/>
    </row>
    <row r="1187">
      <c r="H1187" s="8"/>
      <c r="M1187" s="8"/>
      <c r="Q1187" s="8"/>
      <c r="T1187" s="8"/>
      <c r="X1187" s="8"/>
      <c r="AA1187" s="8"/>
      <c r="AE1187" s="8"/>
      <c r="AH1187" s="8"/>
      <c r="AL1187" s="8"/>
      <c r="AP1187" s="8"/>
      <c r="AS1187" s="8"/>
      <c r="AV1187" s="8"/>
      <c r="AY1187" s="8"/>
    </row>
    <row r="1188">
      <c r="H1188" s="8"/>
      <c r="M1188" s="8"/>
      <c r="Q1188" s="8"/>
      <c r="T1188" s="8"/>
      <c r="X1188" s="8"/>
      <c r="AA1188" s="8"/>
      <c r="AE1188" s="8"/>
      <c r="AH1188" s="8"/>
      <c r="AL1188" s="8"/>
      <c r="AP1188" s="8"/>
      <c r="AS1188" s="8"/>
      <c r="AV1188" s="8"/>
      <c r="AY1188" s="8"/>
    </row>
    <row r="1189">
      <c r="H1189" s="8"/>
      <c r="M1189" s="8"/>
      <c r="Q1189" s="8"/>
      <c r="T1189" s="8"/>
      <c r="X1189" s="8"/>
      <c r="AA1189" s="8"/>
      <c r="AE1189" s="8"/>
      <c r="AH1189" s="8"/>
      <c r="AL1189" s="8"/>
      <c r="AP1189" s="8"/>
      <c r="AS1189" s="8"/>
      <c r="AV1189" s="8"/>
      <c r="AY1189" s="8"/>
    </row>
    <row r="1190">
      <c r="H1190" s="8"/>
      <c r="M1190" s="8"/>
      <c r="Q1190" s="8"/>
      <c r="T1190" s="8"/>
      <c r="X1190" s="8"/>
      <c r="AA1190" s="8"/>
      <c r="AE1190" s="8"/>
      <c r="AH1190" s="8"/>
      <c r="AL1190" s="8"/>
      <c r="AP1190" s="8"/>
      <c r="AS1190" s="8"/>
      <c r="AV1190" s="8"/>
      <c r="AY1190" s="8"/>
    </row>
    <row r="1191">
      <c r="H1191" s="8"/>
      <c r="M1191" s="8"/>
      <c r="Q1191" s="8"/>
      <c r="T1191" s="8"/>
      <c r="X1191" s="8"/>
      <c r="AA1191" s="8"/>
      <c r="AE1191" s="8"/>
      <c r="AH1191" s="8"/>
      <c r="AL1191" s="8"/>
      <c r="AP1191" s="8"/>
      <c r="AS1191" s="8"/>
      <c r="AV1191" s="8"/>
      <c r="AY1191" s="8"/>
    </row>
    <row r="1192">
      <c r="H1192" s="8"/>
      <c r="M1192" s="8"/>
      <c r="Q1192" s="8"/>
      <c r="T1192" s="8"/>
      <c r="X1192" s="8"/>
      <c r="AA1192" s="8"/>
      <c r="AE1192" s="8"/>
      <c r="AH1192" s="8"/>
      <c r="AL1192" s="8"/>
      <c r="AP1192" s="8"/>
      <c r="AS1192" s="8"/>
      <c r="AV1192" s="8"/>
      <c r="AY1192" s="8"/>
    </row>
    <row r="1193">
      <c r="H1193" s="8"/>
      <c r="M1193" s="8"/>
      <c r="Q1193" s="8"/>
      <c r="T1193" s="8"/>
      <c r="X1193" s="8"/>
      <c r="AA1193" s="8"/>
      <c r="AE1193" s="8"/>
      <c r="AH1193" s="8"/>
      <c r="AL1193" s="8"/>
      <c r="AP1193" s="8"/>
      <c r="AS1193" s="8"/>
      <c r="AV1193" s="8"/>
      <c r="AY1193" s="8"/>
    </row>
    <row r="1194">
      <c r="H1194" s="8"/>
      <c r="M1194" s="8"/>
      <c r="Q1194" s="8"/>
      <c r="T1194" s="8"/>
      <c r="X1194" s="8"/>
      <c r="AA1194" s="8"/>
      <c r="AE1194" s="8"/>
      <c r="AH1194" s="8"/>
      <c r="AL1194" s="8"/>
      <c r="AP1194" s="8"/>
      <c r="AS1194" s="8"/>
      <c r="AV1194" s="8"/>
      <c r="AY1194" s="8"/>
    </row>
    <row r="1195">
      <c r="H1195" s="8"/>
      <c r="M1195" s="8"/>
      <c r="Q1195" s="8"/>
      <c r="T1195" s="8"/>
      <c r="X1195" s="8"/>
      <c r="AA1195" s="8"/>
      <c r="AE1195" s="8"/>
      <c r="AH1195" s="8"/>
      <c r="AL1195" s="8"/>
      <c r="AP1195" s="8"/>
      <c r="AS1195" s="8"/>
      <c r="AV1195" s="8"/>
      <c r="AY1195" s="8"/>
    </row>
    <row r="1196">
      <c r="H1196" s="8"/>
      <c r="M1196" s="8"/>
      <c r="Q1196" s="8"/>
      <c r="T1196" s="8"/>
      <c r="X1196" s="8"/>
      <c r="AA1196" s="8"/>
      <c r="AE1196" s="8"/>
      <c r="AH1196" s="8"/>
      <c r="AL1196" s="8"/>
      <c r="AP1196" s="8"/>
      <c r="AS1196" s="8"/>
      <c r="AV1196" s="8"/>
      <c r="AY1196" s="8"/>
    </row>
    <row r="1197">
      <c r="H1197" s="8"/>
      <c r="M1197" s="8"/>
      <c r="Q1197" s="8"/>
      <c r="T1197" s="8"/>
      <c r="X1197" s="8"/>
      <c r="AA1197" s="8"/>
      <c r="AE1197" s="8"/>
      <c r="AH1197" s="8"/>
      <c r="AL1197" s="8"/>
      <c r="AP1197" s="8"/>
      <c r="AS1197" s="8"/>
      <c r="AV1197" s="8"/>
      <c r="AY1197" s="8"/>
    </row>
    <row r="1198">
      <c r="H1198" s="8"/>
      <c r="M1198" s="8"/>
      <c r="Q1198" s="8"/>
      <c r="T1198" s="8"/>
      <c r="X1198" s="8"/>
      <c r="AA1198" s="8"/>
      <c r="AE1198" s="8"/>
      <c r="AH1198" s="8"/>
      <c r="AL1198" s="8"/>
      <c r="AP1198" s="8"/>
      <c r="AS1198" s="8"/>
      <c r="AV1198" s="8"/>
      <c r="AY1198" s="8"/>
    </row>
    <row r="1199">
      <c r="H1199" s="8"/>
      <c r="M1199" s="8"/>
      <c r="Q1199" s="8"/>
      <c r="T1199" s="8"/>
      <c r="X1199" s="8"/>
      <c r="AA1199" s="8"/>
      <c r="AE1199" s="8"/>
      <c r="AH1199" s="8"/>
      <c r="AL1199" s="8"/>
      <c r="AP1199" s="8"/>
      <c r="AS1199" s="8"/>
      <c r="AV1199" s="8"/>
      <c r="AY1199" s="8"/>
    </row>
    <row r="1200">
      <c r="H1200" s="8"/>
      <c r="M1200" s="8"/>
      <c r="Q1200" s="8"/>
      <c r="T1200" s="8"/>
      <c r="X1200" s="8"/>
      <c r="AA1200" s="8"/>
      <c r="AE1200" s="8"/>
      <c r="AH1200" s="8"/>
      <c r="AL1200" s="8"/>
      <c r="AP1200" s="8"/>
      <c r="AS1200" s="8"/>
      <c r="AV1200" s="8"/>
      <c r="AY1200" s="8"/>
    </row>
    <row r="1201">
      <c r="H1201" s="8"/>
      <c r="M1201" s="8"/>
      <c r="Q1201" s="8"/>
      <c r="T1201" s="8"/>
      <c r="X1201" s="8"/>
      <c r="AA1201" s="8"/>
      <c r="AE1201" s="8"/>
      <c r="AH1201" s="8"/>
      <c r="AL1201" s="8"/>
      <c r="AP1201" s="8"/>
      <c r="AS1201" s="8"/>
      <c r="AV1201" s="8"/>
      <c r="AY1201" s="8"/>
    </row>
    <row r="1202">
      <c r="H1202" s="8"/>
      <c r="M1202" s="8"/>
      <c r="Q1202" s="8"/>
      <c r="T1202" s="8"/>
      <c r="X1202" s="8"/>
      <c r="AA1202" s="8"/>
      <c r="AE1202" s="8"/>
      <c r="AH1202" s="8"/>
      <c r="AL1202" s="8"/>
      <c r="AP1202" s="8"/>
      <c r="AS1202" s="8"/>
      <c r="AV1202" s="8"/>
      <c r="AY1202" s="8"/>
    </row>
    <row r="1203">
      <c r="H1203" s="8"/>
      <c r="M1203" s="8"/>
      <c r="Q1203" s="8"/>
      <c r="T1203" s="8"/>
      <c r="X1203" s="8"/>
      <c r="AA1203" s="8"/>
      <c r="AE1203" s="8"/>
      <c r="AH1203" s="8"/>
      <c r="AL1203" s="8"/>
      <c r="AP1203" s="8"/>
      <c r="AS1203" s="8"/>
      <c r="AV1203" s="8"/>
      <c r="AY1203" s="8"/>
    </row>
    <row r="1204">
      <c r="H1204" s="8"/>
      <c r="M1204" s="8"/>
      <c r="Q1204" s="8"/>
      <c r="T1204" s="8"/>
      <c r="X1204" s="8"/>
      <c r="AA1204" s="8"/>
      <c r="AE1204" s="8"/>
      <c r="AH1204" s="8"/>
      <c r="AL1204" s="8"/>
      <c r="AP1204" s="8"/>
      <c r="AS1204" s="8"/>
      <c r="AV1204" s="8"/>
      <c r="AY1204" s="8"/>
    </row>
    <row r="1205">
      <c r="H1205" s="8"/>
      <c r="M1205" s="8"/>
      <c r="Q1205" s="8"/>
      <c r="T1205" s="8"/>
      <c r="X1205" s="8"/>
      <c r="AA1205" s="8"/>
      <c r="AE1205" s="8"/>
      <c r="AH1205" s="8"/>
      <c r="AL1205" s="8"/>
      <c r="AP1205" s="8"/>
      <c r="AS1205" s="8"/>
      <c r="AV1205" s="8"/>
      <c r="AY1205" s="8"/>
    </row>
    <row r="1206">
      <c r="H1206" s="8"/>
      <c r="M1206" s="8"/>
      <c r="Q1206" s="8"/>
      <c r="T1206" s="8"/>
      <c r="X1206" s="8"/>
      <c r="AA1206" s="8"/>
      <c r="AE1206" s="8"/>
      <c r="AH1206" s="8"/>
      <c r="AL1206" s="8"/>
      <c r="AP1206" s="8"/>
      <c r="AS1206" s="8"/>
      <c r="AV1206" s="8"/>
      <c r="AY1206" s="8"/>
    </row>
    <row r="1207">
      <c r="H1207" s="8"/>
      <c r="M1207" s="8"/>
      <c r="Q1207" s="8"/>
      <c r="T1207" s="8"/>
      <c r="X1207" s="8"/>
      <c r="AA1207" s="8"/>
      <c r="AE1207" s="8"/>
      <c r="AH1207" s="8"/>
      <c r="AL1207" s="8"/>
      <c r="AP1207" s="8"/>
      <c r="AS1207" s="8"/>
      <c r="AV1207" s="8"/>
      <c r="AY1207" s="8"/>
    </row>
    <row r="1208">
      <c r="H1208" s="8"/>
      <c r="M1208" s="8"/>
      <c r="Q1208" s="8"/>
      <c r="T1208" s="8"/>
      <c r="X1208" s="8"/>
      <c r="AA1208" s="8"/>
      <c r="AE1208" s="8"/>
      <c r="AH1208" s="8"/>
      <c r="AL1208" s="8"/>
      <c r="AP1208" s="8"/>
      <c r="AS1208" s="8"/>
      <c r="AV1208" s="8"/>
      <c r="AY1208" s="8"/>
    </row>
    <row r="1209">
      <c r="H1209" s="8"/>
      <c r="M1209" s="8"/>
      <c r="Q1209" s="8"/>
      <c r="T1209" s="8"/>
      <c r="X1209" s="8"/>
      <c r="AA1209" s="8"/>
      <c r="AE1209" s="8"/>
      <c r="AH1209" s="8"/>
      <c r="AL1209" s="8"/>
      <c r="AP1209" s="8"/>
      <c r="AS1209" s="8"/>
      <c r="AV1209" s="8"/>
      <c r="AY1209" s="8"/>
    </row>
    <row r="1210">
      <c r="H1210" s="8"/>
      <c r="M1210" s="8"/>
      <c r="Q1210" s="8"/>
      <c r="T1210" s="8"/>
      <c r="X1210" s="8"/>
      <c r="AA1210" s="8"/>
      <c r="AE1210" s="8"/>
      <c r="AH1210" s="8"/>
      <c r="AL1210" s="8"/>
      <c r="AP1210" s="8"/>
      <c r="AS1210" s="8"/>
      <c r="AV1210" s="8"/>
      <c r="AY1210" s="8"/>
    </row>
    <row r="1211">
      <c r="H1211" s="8"/>
      <c r="M1211" s="8"/>
      <c r="Q1211" s="8"/>
      <c r="T1211" s="8"/>
      <c r="X1211" s="8"/>
      <c r="AA1211" s="8"/>
      <c r="AE1211" s="8"/>
      <c r="AH1211" s="8"/>
      <c r="AL1211" s="8"/>
      <c r="AP1211" s="8"/>
      <c r="AS1211" s="8"/>
      <c r="AV1211" s="8"/>
      <c r="AY1211" s="8"/>
    </row>
    <row r="1212">
      <c r="H1212" s="8"/>
      <c r="M1212" s="8"/>
      <c r="Q1212" s="8"/>
      <c r="T1212" s="8"/>
      <c r="X1212" s="8"/>
      <c r="AA1212" s="8"/>
      <c r="AE1212" s="8"/>
      <c r="AH1212" s="8"/>
      <c r="AL1212" s="8"/>
      <c r="AP1212" s="8"/>
      <c r="AS1212" s="8"/>
      <c r="AV1212" s="8"/>
      <c r="AY1212" s="8"/>
    </row>
    <row r="1213">
      <c r="H1213" s="8"/>
      <c r="M1213" s="8"/>
      <c r="Q1213" s="8"/>
      <c r="T1213" s="8"/>
      <c r="X1213" s="8"/>
      <c r="AA1213" s="8"/>
      <c r="AE1213" s="8"/>
      <c r="AH1213" s="8"/>
      <c r="AL1213" s="8"/>
      <c r="AP1213" s="8"/>
      <c r="AS1213" s="8"/>
      <c r="AV1213" s="8"/>
      <c r="AY1213" s="8"/>
    </row>
    <row r="1214">
      <c r="H1214" s="8"/>
      <c r="M1214" s="8"/>
      <c r="Q1214" s="8"/>
      <c r="T1214" s="8"/>
      <c r="X1214" s="8"/>
      <c r="AA1214" s="8"/>
      <c r="AE1214" s="8"/>
      <c r="AH1214" s="8"/>
      <c r="AL1214" s="8"/>
      <c r="AP1214" s="8"/>
      <c r="AS1214" s="8"/>
      <c r="AV1214" s="8"/>
      <c r="AY1214" s="8"/>
    </row>
    <row r="1215">
      <c r="H1215" s="8"/>
      <c r="M1215" s="8"/>
      <c r="Q1215" s="8"/>
      <c r="T1215" s="8"/>
      <c r="X1215" s="8"/>
      <c r="AA1215" s="8"/>
      <c r="AE1215" s="8"/>
      <c r="AH1215" s="8"/>
      <c r="AL1215" s="8"/>
      <c r="AP1215" s="8"/>
      <c r="AS1215" s="8"/>
      <c r="AV1215" s="8"/>
      <c r="AY1215" s="8"/>
    </row>
    <row r="1216">
      <c r="H1216" s="8"/>
      <c r="M1216" s="8"/>
      <c r="Q1216" s="8"/>
      <c r="T1216" s="8"/>
      <c r="X1216" s="8"/>
      <c r="AA1216" s="8"/>
      <c r="AE1216" s="8"/>
      <c r="AH1216" s="8"/>
      <c r="AL1216" s="8"/>
      <c r="AP1216" s="8"/>
      <c r="AS1216" s="8"/>
      <c r="AV1216" s="8"/>
      <c r="AY1216" s="8"/>
    </row>
    <row r="1217">
      <c r="H1217" s="8"/>
      <c r="M1217" s="8"/>
      <c r="Q1217" s="8"/>
      <c r="T1217" s="8"/>
      <c r="X1217" s="8"/>
      <c r="AA1217" s="8"/>
      <c r="AE1217" s="8"/>
      <c r="AH1217" s="8"/>
      <c r="AL1217" s="8"/>
      <c r="AP1217" s="8"/>
      <c r="AS1217" s="8"/>
      <c r="AV1217" s="8"/>
      <c r="AY1217" s="8"/>
    </row>
    <row r="1218">
      <c r="H1218" s="8"/>
      <c r="M1218" s="8"/>
      <c r="Q1218" s="8"/>
      <c r="T1218" s="8"/>
      <c r="X1218" s="8"/>
      <c r="AA1218" s="8"/>
      <c r="AE1218" s="8"/>
      <c r="AH1218" s="8"/>
      <c r="AL1218" s="8"/>
      <c r="AP1218" s="8"/>
      <c r="AS1218" s="8"/>
      <c r="AV1218" s="8"/>
      <c r="AY1218" s="8"/>
    </row>
    <row r="1219">
      <c r="H1219" s="8"/>
      <c r="M1219" s="8"/>
      <c r="Q1219" s="8"/>
      <c r="T1219" s="8"/>
      <c r="X1219" s="8"/>
      <c r="AA1219" s="8"/>
      <c r="AE1219" s="8"/>
      <c r="AH1219" s="8"/>
      <c r="AL1219" s="8"/>
      <c r="AP1219" s="8"/>
      <c r="AS1219" s="8"/>
      <c r="AV1219" s="8"/>
      <c r="AY1219" s="8"/>
    </row>
    <row r="1220">
      <c r="H1220" s="8"/>
      <c r="M1220" s="8"/>
      <c r="Q1220" s="8"/>
      <c r="T1220" s="8"/>
      <c r="X1220" s="8"/>
      <c r="AA1220" s="8"/>
      <c r="AE1220" s="8"/>
      <c r="AH1220" s="8"/>
      <c r="AL1220" s="8"/>
      <c r="AP1220" s="8"/>
      <c r="AS1220" s="8"/>
      <c r="AV1220" s="8"/>
      <c r="AY1220" s="8"/>
    </row>
    <row r="1221">
      <c r="H1221" s="8"/>
      <c r="M1221" s="8"/>
      <c r="Q1221" s="8"/>
      <c r="T1221" s="8"/>
      <c r="X1221" s="8"/>
      <c r="AA1221" s="8"/>
      <c r="AE1221" s="8"/>
      <c r="AH1221" s="8"/>
      <c r="AL1221" s="8"/>
      <c r="AP1221" s="8"/>
      <c r="AS1221" s="8"/>
      <c r="AV1221" s="8"/>
      <c r="AY1221" s="8"/>
    </row>
    <row r="1222">
      <c r="H1222" s="8"/>
      <c r="M1222" s="8"/>
      <c r="Q1222" s="8"/>
      <c r="T1222" s="8"/>
      <c r="X1222" s="8"/>
      <c r="AA1222" s="8"/>
      <c r="AE1222" s="8"/>
      <c r="AH1222" s="8"/>
      <c r="AL1222" s="8"/>
      <c r="AP1222" s="8"/>
      <c r="AS1222" s="8"/>
      <c r="AV1222" s="8"/>
      <c r="AY1222" s="8"/>
    </row>
    <row r="1223">
      <c r="H1223" s="8"/>
      <c r="M1223" s="8"/>
      <c r="Q1223" s="8"/>
      <c r="T1223" s="8"/>
      <c r="X1223" s="8"/>
      <c r="AA1223" s="8"/>
      <c r="AE1223" s="8"/>
      <c r="AH1223" s="8"/>
      <c r="AL1223" s="8"/>
      <c r="AP1223" s="8"/>
      <c r="AS1223" s="8"/>
      <c r="AV1223" s="8"/>
      <c r="AY1223" s="8"/>
    </row>
    <row r="1224">
      <c r="H1224" s="8"/>
      <c r="M1224" s="8"/>
      <c r="Q1224" s="8"/>
      <c r="T1224" s="8"/>
      <c r="X1224" s="8"/>
      <c r="AA1224" s="8"/>
      <c r="AE1224" s="8"/>
      <c r="AH1224" s="8"/>
      <c r="AL1224" s="8"/>
      <c r="AP1224" s="8"/>
      <c r="AS1224" s="8"/>
      <c r="AV1224" s="8"/>
      <c r="AY1224" s="8"/>
    </row>
    <row r="1225">
      <c r="H1225" s="8"/>
      <c r="M1225" s="8"/>
      <c r="Q1225" s="8"/>
      <c r="T1225" s="8"/>
      <c r="X1225" s="8"/>
      <c r="AA1225" s="8"/>
      <c r="AE1225" s="8"/>
      <c r="AH1225" s="8"/>
      <c r="AL1225" s="8"/>
      <c r="AP1225" s="8"/>
      <c r="AS1225" s="8"/>
      <c r="AV1225" s="8"/>
      <c r="AY1225" s="8"/>
    </row>
  </sheetData>
  <dataValidations>
    <dataValidation type="list" allowBlank="1" sqref="D2:D1225">
      <formula1>calculate_types_id</formula1>
    </dataValidation>
    <dataValidation type="list" allowBlank="1" sqref="AA2:AA10 AE2:AE10 BB83 BE83 AA12:AA172 AE12:AE172 AV2:AV240 AL2:AL264 AS2:AS264 AV242:AV264 AY2:AY264 AL266:AL273 AP2:AP273 AS266:AS273 AV266:AV273 AL275:AL276 AP275:AP276 AS275:AS276 AV275:AV276 BB289 BE289 BH289 BK289 BB291 BE291 BH291 BK291 BN291 BQ291 BT291 BW291 BZ291 CC291 CE291:CF291 CH291:CI291 CL291 CO291 CR291 CU291 CX291 DA291 DD291 DG291 DJ291 DM291 DP291 DS291 H2:H1225 M2:M1225 Q2:Q1225 T2:T1225 X2:X1225 AA174:AA1225 AE174:AE1225 AH2:AH1225 AL278:AL1225 AP278:AP1225 AS278:AS1225 AV278:AV1225 AY266:AY1225">
      <formula1>calculate_operation_id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155</v>
      </c>
      <c r="B1" s="8" t="s">
        <v>171</v>
      </c>
      <c r="C1" s="8" t="s">
        <v>173</v>
      </c>
      <c r="D1" s="8" t="s">
        <v>174</v>
      </c>
      <c r="E1" s="8" t="s">
        <v>175</v>
      </c>
      <c r="F1" s="8" t="s">
        <v>177</v>
      </c>
      <c r="G1" s="8" t="s">
        <v>184</v>
      </c>
      <c r="H1" s="8" t="s">
        <v>186</v>
      </c>
      <c r="I1" s="8" t="s">
        <v>188</v>
      </c>
      <c r="J1" s="8" t="s">
        <v>189</v>
      </c>
      <c r="K1" s="8" t="s">
        <v>191</v>
      </c>
      <c r="L1" s="8" t="s">
        <v>192</v>
      </c>
      <c r="M1" s="8" t="s">
        <v>194</v>
      </c>
      <c r="N1" s="8" t="s">
        <v>196</v>
      </c>
      <c r="O1" s="8" t="s">
        <v>202</v>
      </c>
      <c r="P1" s="8" t="s">
        <v>205</v>
      </c>
      <c r="Q1" s="8" t="s">
        <v>208</v>
      </c>
      <c r="R1" s="8" t="s">
        <v>210</v>
      </c>
      <c r="S1" s="8" t="s">
        <v>211</v>
      </c>
      <c r="T1" s="8" t="s">
        <v>213</v>
      </c>
      <c r="U1" s="8" t="s">
        <v>215</v>
      </c>
      <c r="V1" s="8" t="s">
        <v>217</v>
      </c>
      <c r="W1" s="8" t="s">
        <v>218</v>
      </c>
      <c r="X1" s="8" t="s">
        <v>220</v>
      </c>
      <c r="Y1" s="8" t="s">
        <v>222</v>
      </c>
      <c r="Z1" s="8" t="s">
        <v>224</v>
      </c>
      <c r="AA1" s="8" t="s">
        <v>225</v>
      </c>
      <c r="AB1" s="8" t="s">
        <v>228</v>
      </c>
      <c r="AC1" s="8" t="s">
        <v>229</v>
      </c>
      <c r="AD1" s="8" t="s">
        <v>231</v>
      </c>
      <c r="AE1" s="8" t="s">
        <v>233</v>
      </c>
      <c r="AF1" s="8" t="s">
        <v>235</v>
      </c>
      <c r="AG1" s="8" t="s">
        <v>236</v>
      </c>
    </row>
    <row r="2">
      <c r="A2" s="8" t="s">
        <v>429</v>
      </c>
      <c r="B2" s="8" t="s">
        <v>56</v>
      </c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</sheetData>
  <dataValidations>
    <dataValidation type="list" allowBlank="1" sqref="B2:B24">
      <formula1>value_types_id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155</v>
      </c>
      <c r="B1" s="8" t="s">
        <v>171</v>
      </c>
      <c r="C1" s="8" t="s">
        <v>173</v>
      </c>
      <c r="D1" s="8" t="s">
        <v>174</v>
      </c>
      <c r="E1" s="8" t="s">
        <v>175</v>
      </c>
      <c r="F1" s="8" t="s">
        <v>177</v>
      </c>
      <c r="G1" s="8" t="s">
        <v>179</v>
      </c>
      <c r="H1" s="8" t="s">
        <v>180</v>
      </c>
      <c r="I1" s="8" t="s">
        <v>184</v>
      </c>
      <c r="J1" s="8" t="s">
        <v>186</v>
      </c>
      <c r="K1" s="8" t="s">
        <v>188</v>
      </c>
      <c r="L1" s="8" t="s">
        <v>189</v>
      </c>
      <c r="M1" s="8" t="s">
        <v>191</v>
      </c>
      <c r="N1" s="8" t="s">
        <v>192</v>
      </c>
      <c r="O1" s="8" t="s">
        <v>194</v>
      </c>
      <c r="P1" s="8" t="s">
        <v>196</v>
      </c>
      <c r="Q1" s="8" t="s">
        <v>202</v>
      </c>
      <c r="R1" s="8" t="s">
        <v>205</v>
      </c>
      <c r="S1" s="8" t="s">
        <v>208</v>
      </c>
      <c r="T1" s="8" t="s">
        <v>210</v>
      </c>
      <c r="U1" s="8" t="s">
        <v>211</v>
      </c>
      <c r="V1" s="8" t="s">
        <v>213</v>
      </c>
      <c r="W1" s="8" t="s">
        <v>215</v>
      </c>
      <c r="X1" s="8" t="s">
        <v>217</v>
      </c>
      <c r="Y1" s="8" t="s">
        <v>218</v>
      </c>
      <c r="Z1" s="8" t="s">
        <v>220</v>
      </c>
      <c r="AA1" s="8" t="s">
        <v>222</v>
      </c>
      <c r="AB1" s="8" t="s">
        <v>224</v>
      </c>
      <c r="AC1" s="8" t="s">
        <v>225</v>
      </c>
      <c r="AD1" s="8" t="s">
        <v>228</v>
      </c>
      <c r="AE1" s="8" t="s">
        <v>229</v>
      </c>
      <c r="AF1" s="8" t="s">
        <v>231</v>
      </c>
      <c r="AG1" s="8" t="s">
        <v>233</v>
      </c>
      <c r="AH1" s="8" t="s">
        <v>235</v>
      </c>
      <c r="AI1" s="8" t="s">
        <v>236</v>
      </c>
    </row>
    <row r="2">
      <c r="A2" s="8" t="s">
        <v>448</v>
      </c>
      <c r="B2" s="8" t="s">
        <v>56</v>
      </c>
    </row>
    <row r="3">
      <c r="A3" s="8" t="s">
        <v>450</v>
      </c>
      <c r="B3" s="8" t="s">
        <v>58</v>
      </c>
    </row>
    <row r="4">
      <c r="A4" s="8" t="s">
        <v>451</v>
      </c>
      <c r="B4" s="8" t="s">
        <v>56</v>
      </c>
    </row>
    <row r="5">
      <c r="A5" s="8" t="s">
        <v>334</v>
      </c>
      <c r="B5" s="8" t="s">
        <v>56</v>
      </c>
    </row>
    <row r="6">
      <c r="A6" s="8" t="s">
        <v>426</v>
      </c>
      <c r="B6" s="8" t="s">
        <v>51</v>
      </c>
    </row>
    <row r="7">
      <c r="A7" s="8" t="s">
        <v>452</v>
      </c>
      <c r="B7" s="8" t="s">
        <v>87</v>
      </c>
      <c r="C7" s="8" t="s">
        <v>338</v>
      </c>
      <c r="D7" s="8" t="s">
        <v>144</v>
      </c>
      <c r="E7" s="8" t="s">
        <v>452</v>
      </c>
    </row>
    <row r="8">
      <c r="A8" s="8" t="s">
        <v>454</v>
      </c>
      <c r="B8" s="8" t="s">
        <v>58</v>
      </c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</sheetData>
  <dataValidations>
    <dataValidation type="list" allowBlank="1" sqref="B2:B24">
      <formula1>value_types_id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155</v>
      </c>
      <c r="B1" s="8" t="s">
        <v>171</v>
      </c>
      <c r="C1" s="8" t="s">
        <v>173</v>
      </c>
      <c r="D1" s="8" t="s">
        <v>174</v>
      </c>
      <c r="E1" s="8" t="s">
        <v>175</v>
      </c>
      <c r="F1" s="8" t="s">
        <v>177</v>
      </c>
      <c r="G1" s="8" t="s">
        <v>179</v>
      </c>
      <c r="H1" s="8" t="s">
        <v>180</v>
      </c>
      <c r="I1" s="8" t="s">
        <v>184</v>
      </c>
      <c r="J1" s="8" t="s">
        <v>186</v>
      </c>
      <c r="K1" s="8" t="s">
        <v>188</v>
      </c>
      <c r="L1" s="8" t="s">
        <v>189</v>
      </c>
      <c r="M1" s="8" t="s">
        <v>191</v>
      </c>
      <c r="N1" s="8" t="s">
        <v>192</v>
      </c>
      <c r="O1" s="8" t="s">
        <v>194</v>
      </c>
      <c r="P1" s="8" t="s">
        <v>196</v>
      </c>
      <c r="Q1" s="8" t="s">
        <v>202</v>
      </c>
      <c r="R1" s="8" t="s">
        <v>205</v>
      </c>
      <c r="S1" s="8" t="s">
        <v>208</v>
      </c>
      <c r="T1" s="8" t="s">
        <v>210</v>
      </c>
      <c r="U1" s="8" t="s">
        <v>211</v>
      </c>
      <c r="V1" s="8" t="s">
        <v>213</v>
      </c>
      <c r="W1" s="8" t="s">
        <v>215</v>
      </c>
      <c r="X1" s="8" t="s">
        <v>217</v>
      </c>
      <c r="Y1" s="8" t="s">
        <v>218</v>
      </c>
      <c r="Z1" s="8" t="s">
        <v>220</v>
      </c>
      <c r="AA1" s="8" t="s">
        <v>222</v>
      </c>
      <c r="AB1" s="8" t="s">
        <v>224</v>
      </c>
      <c r="AC1" s="8" t="s">
        <v>225</v>
      </c>
      <c r="AD1" s="8" t="s">
        <v>228</v>
      </c>
      <c r="AE1" s="8" t="s">
        <v>229</v>
      </c>
      <c r="AF1" s="8" t="s">
        <v>231</v>
      </c>
      <c r="AG1" s="8" t="s">
        <v>233</v>
      </c>
      <c r="AH1" s="8" t="s">
        <v>235</v>
      </c>
      <c r="AI1" s="8" t="s">
        <v>236</v>
      </c>
    </row>
    <row r="2">
      <c r="A2" s="8" t="s">
        <v>163</v>
      </c>
      <c r="B2" s="8" t="s">
        <v>87</v>
      </c>
      <c r="C2" s="8" t="s">
        <v>338</v>
      </c>
      <c r="D2" s="8" t="s">
        <v>144</v>
      </c>
      <c r="E2" s="8" t="s">
        <v>163</v>
      </c>
    </row>
  </sheetData>
  <dataValidations>
    <dataValidation type="list" allowBlank="1" sqref="B2">
      <formula1>value_types_id</formula1>
    </dataValidation>
  </dataValidations>
  <drawing r:id="rId1"/>
</worksheet>
</file>