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ion" sheetId="2" r:id="rId4"/>
    <sheet state="visible" name="locale" sheetId="3" r:id="rId5"/>
    <sheet state="visible" name="class" sheetId="4" r:id="rId6"/>
    <sheet state="visible" name="skill" sheetId="5" r:id="rId7"/>
    <sheet state="visible" name="talent" sheetId="6" r:id="rId8"/>
    <sheet state="visible" name="lore" sheetId="7" r:id="rId9"/>
    <sheet state="visible" name="training" sheetId="8" r:id="rId10"/>
    <sheet state="visible" name="skill_training_classification" sheetId="9" r:id="rId11"/>
    <sheet state="visible" name="culture" sheetId="10" r:id="rId12"/>
    <sheet state="visible" name="deity" sheetId="11" r:id="rId13"/>
  </sheets>
  <definedNames>
    <definedName name="alignment_law">validation!$E$2:$E$4</definedName>
    <definedName name="talent_range">talent!$A$2:$A$110</definedName>
    <definedName name="alignment_moral">validation!$F$2:$F$4</definedName>
    <definedName name="alignment_social">validation!$G$2:$G$4</definedName>
    <definedName name="training_classification">skill_training_classification!$E$1:$E$5</definedName>
    <definedName name="restrictions_range">validation!$H$2:$H$20</definedName>
    <definedName name="skill_range">skill!$A$2:$A$170</definedName>
    <definedName name="lore_range">lore!$A$2:$A$27</definedName>
    <definedName name="attribute_range">validation!$I$2:$I$45</definedName>
    <definedName name="training_range">training!$A$2:$A$4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1">
      <text>
        <t xml:space="preserve">you get +3 if currently hiding in crowds
</t>
      </text>
    </comment>
  </commentList>
</comments>
</file>

<file path=xl/sharedStrings.xml><?xml version="1.0" encoding="utf-8"?>
<sst xmlns="http://schemas.openxmlformats.org/spreadsheetml/2006/main" count="2169" uniqueCount="982">
  <si>
    <t>key:string</t>
  </si>
  <si>
    <t>value_types</t>
  </si>
  <si>
    <t>_root:locale:sheet3rdKeyValue</t>
  </si>
  <si>
    <t>ignore</t>
  </si>
  <si>
    <t>locale</t>
  </si>
  <si>
    <t>dataset:en:string</t>
  </si>
  <si>
    <t>class:sheet3rd</t>
  </si>
  <si>
    <t>dataset:es:string</t>
  </si>
  <si>
    <t>dataset:hi:string</t>
  </si>
  <si>
    <t>dataset:ar:string</t>
  </si>
  <si>
    <t>dataset:pt:string</t>
  </si>
  <si>
    <t>dataset:bn:string</t>
  </si>
  <si>
    <t>class</t>
  </si>
  <si>
    <t>dataset:ru:string</t>
  </si>
  <si>
    <t>dataset:ja:string</t>
  </si>
  <si>
    <t>skill:sheet3rd</t>
  </si>
  <si>
    <t>skill</t>
  </si>
  <si>
    <t>dataset:pa:string</t>
  </si>
  <si>
    <t>talent:sheet3rd</t>
  </si>
  <si>
    <t>dataset:de:string</t>
  </si>
  <si>
    <t>talent</t>
  </si>
  <si>
    <t>dataset:jw:string</t>
  </si>
  <si>
    <t>lore:sheet3rd</t>
  </si>
  <si>
    <t>dataset:zh-cn:string</t>
  </si>
  <si>
    <t>lore</t>
  </si>
  <si>
    <t>dataset:zh-tw:string</t>
  </si>
  <si>
    <t>training:sheet3rd</t>
  </si>
  <si>
    <t>dataset:id:string</t>
  </si>
  <si>
    <t>training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</si>
  <si>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</si>
  <si>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</si>
  <si>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</si>
  <si>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</si>
  <si>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</si>
  <si>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</si>
  <si>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calculate_operation</t>
  </si>
  <si>
    <t>en</t>
  </si>
  <si>
    <t>es</t>
  </si>
  <si>
    <t>calculate_type</t>
  </si>
  <si>
    <t>sheet_types</t>
  </si>
  <si>
    <t>skill_training_classification:sheet5th</t>
  </si>
  <si>
    <t>alignment_law</t>
  </si>
  <si>
    <t>hi</t>
  </si>
  <si>
    <t>ar</t>
  </si>
  <si>
    <t>pt</t>
  </si>
  <si>
    <t>bn</t>
  </si>
  <si>
    <t>ru</t>
  </si>
  <si>
    <t>ja</t>
  </si>
  <si>
    <t>pa</t>
  </si>
  <si>
    <t>de</t>
  </si>
  <si>
    <t>jw</t>
  </si>
  <si>
    <t>zh-cn</t>
  </si>
  <si>
    <t>alignment_moral</t>
  </si>
  <si>
    <t>alignment_social</t>
  </si>
  <si>
    <t>restrictions</t>
  </si>
  <si>
    <t>zh-tw</t>
  </si>
  <si>
    <t>id</t>
  </si>
  <si>
    <t>te</t>
  </si>
  <si>
    <t>vi</t>
  </si>
  <si>
    <t>ko</t>
  </si>
  <si>
    <t>fr</t>
  </si>
  <si>
    <t>mr</t>
  </si>
  <si>
    <t>ta</t>
  </si>
  <si>
    <t>attribute_range</t>
  </si>
  <si>
    <t>English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</si>
  <si>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</si>
  <si>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</si>
  <si>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</si>
  <si>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</si>
  <si>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</si>
  <si>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</si>
  <si>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</si>
  <si>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</si>
  <si>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</si>
  <si>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</si>
  <si>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</si>
  <si>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</si>
  <si>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</si>
  <si>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</si>
  <si>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skill_training_classification</t>
  </si>
  <si>
    <t>Vietnamese</t>
  </si>
  <si>
    <t>Korean</t>
  </si>
  <si>
    <t>French</t>
  </si>
  <si>
    <t>Marathi</t>
  </si>
  <si>
    <t>Tamil</t>
  </si>
  <si>
    <t>culture:sheet3rd</t>
  </si>
  <si>
    <t>culture</t>
  </si>
  <si>
    <t>deity:sheet3rd</t>
  </si>
  <si>
    <t>deity</t>
  </si>
  <si>
    <t>acrobatics</t>
  </si>
  <si>
    <t>Acrobatics</t>
  </si>
  <si>
    <t>altering_armor</t>
  </si>
  <si>
    <t>Altering armor</t>
  </si>
  <si>
    <t>boolarray</t>
  </si>
  <si>
    <t>getstaticdataobject</t>
  </si>
  <si>
    <t>float</t>
  </si>
  <si>
    <t>law_neutral</t>
  </si>
  <si>
    <t>moral_neutral</t>
  </si>
  <si>
    <t>social_neutral</t>
  </si>
  <si>
    <t>is_male</t>
  </si>
  <si>
    <t>attribute_ps</t>
  </si>
  <si>
    <t>int</t>
  </si>
  <si>
    <t>getnode</t>
  </si>
  <si>
    <t>bool</t>
  </si>
  <si>
    <t>law_unlawful</t>
  </si>
  <si>
    <t>moral_evil</t>
  </si>
  <si>
    <t>social_antisocial</t>
  </si>
  <si>
    <t>is_social_social</t>
  </si>
  <si>
    <t>proppergate_ps</t>
  </si>
  <si>
    <t>intarray</t>
  </si>
  <si>
    <t>setnode</t>
  </si>
  <si>
    <t>string</t>
  </si>
  <si>
    <t>is_social_neutral</t>
  </si>
  <si>
    <t>attribute_st</t>
  </si>
  <si>
    <t>getparentnode</t>
  </si>
  <si>
    <t>array</t>
  </si>
  <si>
    <t>is_social_antisocial</t>
  </si>
  <si>
    <t>proppergate_st</t>
  </si>
  <si>
    <t>floatarray</t>
  </si>
  <si>
    <t>setparentnode</t>
  </si>
  <si>
    <t>sheet3rd</t>
  </si>
  <si>
    <t>is_moral_evil</t>
  </si>
  <si>
    <t>attribute_ag</t>
  </si>
  <si>
    <t>getdocumentvalue</t>
  </si>
  <si>
    <t>sheet5th</t>
  </si>
  <si>
    <t>is_moral_neutral</t>
  </si>
  <si>
    <t>proppergate_ag</t>
  </si>
  <si>
    <t>stringarray</t>
  </si>
  <si>
    <t>setdocumentvalue</t>
  </si>
  <si>
    <t>sheet3rdKeyValue</t>
  </si>
  <si>
    <t>is_moral_good</t>
  </si>
  <si>
    <t>attribute_md</t>
  </si>
  <si>
    <t>stringmap</t>
  </si>
  <si>
    <t>getdocumentarrayvalue</t>
  </si>
  <si>
    <t>is_law_lawful</t>
  </si>
  <si>
    <t>proppergate_md</t>
  </si>
  <si>
    <t>key</t>
  </si>
  <si>
    <t>artistry</t>
  </si>
  <si>
    <t>getdocumentvaluearray</t>
  </si>
  <si>
    <t>Artistry</t>
  </si>
  <si>
    <t>is_law_neutral</t>
  </si>
  <si>
    <t>attribute_pc</t>
  </si>
  <si>
    <t>keyarray</t>
  </si>
  <si>
    <t>getarrayvalue</t>
  </si>
  <si>
    <t>is_law_unlawful</t>
  </si>
  <si>
    <t>proppergate_pc</t>
  </si>
  <si>
    <t>document</t>
  </si>
  <si>
    <t>setarrayvalue</t>
  </si>
  <si>
    <t>proppergate_wp</t>
  </si>
  <si>
    <t>documentarray</t>
  </si>
  <si>
    <t>getobjectvalue</t>
  </si>
  <si>
    <t>is_deity_followed</t>
  </si>
  <si>
    <t>attribute_wp</t>
  </si>
  <si>
    <t>iddocumentmap</t>
  </si>
  <si>
    <t>setobjectvalue</t>
  </si>
  <si>
    <t>is_deity_celtic</t>
  </si>
  <si>
    <t>attribute_fa</t>
  </si>
  <si>
    <t>object</t>
  </si>
  <si>
    <t>objecthaskey</t>
  </si>
  <si>
    <t>is_deity_greek</t>
  </si>
  <si>
    <t>proppergate_fa</t>
  </si>
  <si>
    <t>objectaddkey</t>
  </si>
  <si>
    <t>is_deity_norse</t>
  </si>
  <si>
    <t>attribute_cd</t>
  </si>
  <si>
    <t>objectremovekey</t>
  </si>
  <si>
    <t>unknown</t>
  </si>
  <si>
    <t>is_deity_male</t>
  </si>
  <si>
    <t>proppergate_cd</t>
  </si>
  <si>
    <t>objecttostack</t>
  </si>
  <si>
    <t>unknownarray</t>
  </si>
  <si>
    <t>is_deity_female</t>
  </si>
  <si>
    <t>attribute_vg</t>
  </si>
  <si>
    <t>stacktoobject</t>
  </si>
  <si>
    <t>is_deity_match_alignment</t>
  </si>
  <si>
    <t>proppergate_vg</t>
  </si>
  <si>
    <t>if</t>
  </si>
  <si>
    <t>attribute_he</t>
  </si>
  <si>
    <t>testundefined</t>
  </si>
  <si>
    <t>proppergate_he</t>
  </si>
  <si>
    <t>replaceundefined</t>
  </si>
  <si>
    <t>attribute_br</t>
  </si>
  <si>
    <t>equal</t>
  </si>
  <si>
    <t>proppergate_br</t>
  </si>
  <si>
    <t>lessequal</t>
  </si>
  <si>
    <t>attribute_ch</t>
  </si>
  <si>
    <t>less</t>
  </si>
  <si>
    <t>_id:string</t>
  </si>
  <si>
    <t>proppergate_ch</t>
  </si>
  <si>
    <t>attribute_ps:int</t>
  </si>
  <si>
    <t>and</t>
  </si>
  <si>
    <t>attribute_st:float</t>
  </si>
  <si>
    <t>attribute_ag:float</t>
  </si>
  <si>
    <t>attribute_in</t>
  </si>
  <si>
    <t>attribute_md:float</t>
  </si>
  <si>
    <t>attribute_pc:float</t>
  </si>
  <si>
    <t>or</t>
  </si>
  <si>
    <t>attribute_wp:float</t>
  </si>
  <si>
    <t>attribute_fa:float</t>
  </si>
  <si>
    <t>proppergate_in</t>
  </si>
  <si>
    <t>restrictions:array:0:string</t>
  </si>
  <si>
    <t>xor</t>
  </si>
  <si>
    <t>restrictions:array:1:string</t>
  </si>
  <si>
    <t>restrictions:array:2:string</t>
  </si>
  <si>
    <t>attribute_sp</t>
  </si>
  <si>
    <t>restrictions:array:3:string</t>
  </si>
  <si>
    <t>not</t>
  </si>
  <si>
    <t>restrictions:array:4:string</t>
  </si>
  <si>
    <t>proppergate_sp</t>
  </si>
  <si>
    <t>not_restrictions:array:0:string</t>
  </si>
  <si>
    <t>arraytostack</t>
  </si>
  <si>
    <t>not_restrictions:array:1:string</t>
  </si>
  <si>
    <t>attribute_dt</t>
  </si>
  <si>
    <t>talent:array:0:string</t>
  </si>
  <si>
    <t>talent:array:1:string</t>
  </si>
  <si>
    <t>arrayofarraytostack</t>
  </si>
  <si>
    <t>attracting_followers</t>
  </si>
  <si>
    <t>talent:array:2:string</t>
  </si>
  <si>
    <t>proppergate_dt</t>
  </si>
  <si>
    <t>talent:array:3:string</t>
  </si>
  <si>
    <t>Attracting followers</t>
  </si>
  <si>
    <t>stacktoarray</t>
  </si>
  <si>
    <t>talent:array:4:string</t>
  </si>
  <si>
    <t>talent:array:5:string</t>
  </si>
  <si>
    <t>attribute_dhr</t>
  </si>
  <si>
    <t>talent:array:6:string</t>
  </si>
  <si>
    <t>stackalltrue</t>
  </si>
  <si>
    <t>proppergate_dhr</t>
  </si>
  <si>
    <t>skill:array:0:training:string</t>
  </si>
  <si>
    <t>stackanytrue</t>
  </si>
  <si>
    <t>skill:array:0:skill:string</t>
  </si>
  <si>
    <t>attribute_rd</t>
  </si>
  <si>
    <t>skill:array:1:training:string</t>
  </si>
  <si>
    <t>arraytomap</t>
  </si>
  <si>
    <t>skill:array:1:skill:string</t>
  </si>
  <si>
    <t>skill:array:2:training:string</t>
  </si>
  <si>
    <t>proppergate_rd</t>
  </si>
  <si>
    <t>skill:array:2:skill:string</t>
  </si>
  <si>
    <t>maptoarray</t>
  </si>
  <si>
    <t>skill:array:3:training:string</t>
  </si>
  <si>
    <t>attribute_tu</t>
  </si>
  <si>
    <t>skill:array:3:skill:string</t>
  </si>
  <si>
    <t>skill:array:4:training:string</t>
  </si>
  <si>
    <t>f0</t>
  </si>
  <si>
    <t>skill:array:4:skill:string</t>
  </si>
  <si>
    <t>proppergate_tu</t>
  </si>
  <si>
    <t>skill:array:5:training:string</t>
  </si>
  <si>
    <t>skill:array:5:skill:string</t>
  </si>
  <si>
    <t>f1</t>
  </si>
  <si>
    <t>skill:array:6:training:string</t>
  </si>
  <si>
    <t>attribute_td</t>
  </si>
  <si>
    <t>skill:array:6:skill:string</t>
  </si>
  <si>
    <t>skill:array:7:training:string</t>
  </si>
  <si>
    <t>f2</t>
  </si>
  <si>
    <t>skill:array:7:skill:string</t>
  </si>
  <si>
    <t>skill:array:8:training:string</t>
  </si>
  <si>
    <t>proppergate_td</t>
  </si>
  <si>
    <t>skill:array:8:skill:string</t>
  </si>
  <si>
    <t>skill_gunpowder:array:0:training:string</t>
  </si>
  <si>
    <t>f3</t>
  </si>
  <si>
    <t>skill_gunpowder:array:0:skill:string</t>
  </si>
  <si>
    <t>attribute_mc</t>
  </si>
  <si>
    <t>skill_nogunpowder:array:0:training:string</t>
  </si>
  <si>
    <t>f4</t>
  </si>
  <si>
    <t>skill_nogunpowder:array:0:skill:string</t>
  </si>
  <si>
    <t>proppergate_mc</t>
  </si>
  <si>
    <t>deity_major_weapon:string</t>
  </si>
  <si>
    <t>f5</t>
  </si>
  <si>
    <t>lore:array:0:training:string</t>
  </si>
  <si>
    <t>attribute_mg</t>
  </si>
  <si>
    <t>lore:array:0:lore:string</t>
  </si>
  <si>
    <t>f6</t>
  </si>
  <si>
    <t>lore:array:1:training:string</t>
  </si>
  <si>
    <t>lore:array:1:lore:string</t>
  </si>
  <si>
    <t>proppergate_mg</t>
  </si>
  <si>
    <t>f7</t>
  </si>
  <si>
    <t>acolyte</t>
  </si>
  <si>
    <t>current_dt</t>
  </si>
  <si>
    <t>first_aid</t>
  </si>
  <si>
    <t>backstabbing</t>
  </si>
  <si>
    <t>reading_writing</t>
  </si>
  <si>
    <t>Backstabbing</t>
  </si>
  <si>
    <t>piety_healing</t>
  </si>
  <si>
    <t>versed</t>
  </si>
  <si>
    <t>piety</t>
  </si>
  <si>
    <t>reviewed</t>
  </si>
  <si>
    <t>inspiring_loyalty</t>
  </si>
  <si>
    <t>raising_morale</t>
  </si>
  <si>
    <t>beguiling</t>
  </si>
  <si>
    <t>Beguiling</t>
  </si>
  <si>
    <t>amazon</t>
  </si>
  <si>
    <t>is_female</t>
  </si>
  <si>
    <t>crafting_bows</t>
  </si>
  <si>
    <t>deadly_aiming_bow</t>
  </si>
  <si>
    <t>gardening</t>
  </si>
  <si>
    <t>skinning_animals</t>
  </si>
  <si>
    <t>swimming</t>
  </si>
  <si>
    <t>grappling</t>
  </si>
  <si>
    <t>horsemanship</t>
  </si>
  <si>
    <t>passing_without_a_trace</t>
  </si>
  <si>
    <t>rural_stealthing</t>
  </si>
  <si>
    <t>shoot_bow</t>
  </si>
  <si>
    <t>wield_quater_staff</t>
  </si>
  <si>
    <t>wield_spear</t>
  </si>
  <si>
    <t>berserking</t>
  </si>
  <si>
    <t>throw_spear</t>
  </si>
  <si>
    <t>Berserking</t>
  </si>
  <si>
    <t>forest_lore</t>
  </si>
  <si>
    <t>apothecary</t>
  </si>
  <si>
    <t>ciphering</t>
  </si>
  <si>
    <t>glass_blowing</t>
  </si>
  <si>
    <t>minor_surgery</t>
  </si>
  <si>
    <t>mixing_black_powder</t>
  </si>
  <si>
    <t>expert</t>
  </si>
  <si>
    <t>creating_herbal_balms</t>
  </si>
  <si>
    <t>specialized</t>
  </si>
  <si>
    <t>blind_attacking</t>
  </si>
  <si>
    <t>Blind attacking</t>
  </si>
  <si>
    <t>manufacturing_hallucinogenic_poisons</t>
  </si>
  <si>
    <t>remedying_ailments</t>
  </si>
  <si>
    <t>identifying_elixirs</t>
  </si>
  <si>
    <t>identifying_poisons</t>
  </si>
  <si>
    <t>manufacturing_toxic_poisons</t>
  </si>
  <si>
    <t>wield_dagger</t>
  </si>
  <si>
    <t>anatomy</t>
  </si>
  <si>
    <t>herb_lore</t>
  </si>
  <si>
    <t>bandit</t>
  </si>
  <si>
    <t>setting_rural_traps</t>
  </si>
  <si>
    <t>climbing_walls</t>
  </si>
  <si>
    <t>tracking</t>
  </si>
  <si>
    <t>wield_handheld_weapon_medium</t>
  </si>
  <si>
    <t>Ciphering</t>
  </si>
  <si>
    <t>shoot_crossbow</t>
  </si>
  <si>
    <t>barbarian</t>
  </si>
  <si>
    <t>training:string</t>
  </si>
  <si>
    <t>base:int</t>
  </si>
  <si>
    <t>ignore:string</t>
  </si>
  <si>
    <t>success_roll_attribute:array:0:string</t>
  </si>
  <si>
    <t>success_roll_attribute:array:1:string</t>
  </si>
  <si>
    <t>success_roll_attribute:array:2:string</t>
  </si>
  <si>
    <t>animal_training</t>
  </si>
  <si>
    <t>concealing_small_items</t>
  </si>
  <si>
    <t>one_month</t>
  </si>
  <si>
    <t>Concealing small items</t>
  </si>
  <si>
    <t>crafting_wooden_weapons</t>
  </si>
  <si>
    <t>Animal training</t>
  </si>
  <si>
    <t>fletching_arrows</t>
  </si>
  <si>
    <t>appraising</t>
  </si>
  <si>
    <t>Appraising</t>
  </si>
  <si>
    <t>assassinating</t>
  </si>
  <si>
    <t>Assassinating</t>
  </si>
  <si>
    <t>blasting_rock</t>
  </si>
  <si>
    <t>Blasting rock</t>
  </si>
  <si>
    <t>Crafting bows</t>
  </si>
  <si>
    <t>brainwashing</t>
  </si>
  <si>
    <t>Brainwashing</t>
  </si>
  <si>
    <t>wield_handheld_weapon</t>
  </si>
  <si>
    <t>carpentry</t>
  </si>
  <si>
    <t>Carpentry</t>
  </si>
  <si>
    <t>Crafting wooden weapons</t>
  </si>
  <si>
    <t>Climbing walls</t>
  </si>
  <si>
    <t>Creating herbal balms</t>
  </si>
  <si>
    <t>cutting_gemstones</t>
  </si>
  <si>
    <t>plains_lore</t>
  </si>
  <si>
    <t>Cutting gemstones</t>
  </si>
  <si>
    <t>bounty_hunter</t>
  </si>
  <si>
    <t>cursing_in_foreign_languages</t>
  </si>
  <si>
    <t>Cursing in foreign languages</t>
  </si>
  <si>
    <t>defending_with_buckler</t>
  </si>
  <si>
    <t>Defending with buckler</t>
  </si>
  <si>
    <t>defending_with_large_shield</t>
  </si>
  <si>
    <t>Defending with large shield</t>
  </si>
  <si>
    <t>defending_with_medium_shield</t>
  </si>
  <si>
    <t>Defending with medium shield</t>
  </si>
  <si>
    <t>dancing</t>
  </si>
  <si>
    <t>demolition</t>
  </si>
  <si>
    <t>Dancing</t>
  </si>
  <si>
    <t>listening_through_doors</t>
  </si>
  <si>
    <t>Demolition</t>
  </si>
  <si>
    <t>disarming_opponents</t>
  </si>
  <si>
    <t>weapons_resourcefulness</t>
  </si>
  <si>
    <t>Disarming opponents</t>
  </si>
  <si>
    <t>entrapment_weapons</t>
  </si>
  <si>
    <t>wield_handheld_weapon_small</t>
  </si>
  <si>
    <t>fast_talking</t>
  </si>
  <si>
    <t>Fast talking</t>
  </si>
  <si>
    <t>bowman</t>
  </si>
  <si>
    <t>finding_secret_doors</t>
  </si>
  <si>
    <t>deadly_aiming_atlatl</t>
  </si>
  <si>
    <t>Deadly aiming atlatl</t>
  </si>
  <si>
    <t>Finding secret doors</t>
  </si>
  <si>
    <t>deadly_aiming_crossbow</t>
  </si>
  <si>
    <t>shoot_great_bow</t>
  </si>
  <si>
    <t>finding_secret_doors_in_stone_structures</t>
  </si>
  <si>
    <t>Finding secret doors in stone structures</t>
  </si>
  <si>
    <t>shoot_long_bow</t>
  </si>
  <si>
    <t>finding_traps</t>
  </si>
  <si>
    <t>shoot_short_bow</t>
  </si>
  <si>
    <t>Finding traps</t>
  </si>
  <si>
    <t>shoot_crossbow_small</t>
  </si>
  <si>
    <t>firing_cannon</t>
  </si>
  <si>
    <t>shoot_crossbow_medium</t>
  </si>
  <si>
    <t>deadly_aiming_axe</t>
  </si>
  <si>
    <t>Firing cannon</t>
  </si>
  <si>
    <t>Deadly aiming axe</t>
  </si>
  <si>
    <t>shoot_crossbow_large</t>
  </si>
  <si>
    <t>florentine</t>
  </si>
  <si>
    <t>wield_short_sword</t>
  </si>
  <si>
    <t>Florentine</t>
  </si>
  <si>
    <t>forging_documents</t>
  </si>
  <si>
    <t>Forging documents</t>
  </si>
  <si>
    <t>Grappling</t>
  </si>
  <si>
    <t>harvesting_venoms</t>
  </si>
  <si>
    <t>burglar</t>
  </si>
  <si>
    <t>Harvesting venoms</t>
  </si>
  <si>
    <t>hiding_in_crowds</t>
  </si>
  <si>
    <t>Hiding in crowds</t>
  </si>
  <si>
    <t>holding_breath</t>
  </si>
  <si>
    <t>deadly_aiming_balista</t>
  </si>
  <si>
    <t>Holding breath</t>
  </si>
  <si>
    <t>Deadly aiming ballista</t>
  </si>
  <si>
    <t>Horsemanship</t>
  </si>
  <si>
    <t>removing_traps</t>
  </si>
  <si>
    <t>opening_locks</t>
  </si>
  <si>
    <t>Identifying elixirs</t>
  </si>
  <si>
    <t>Identifying poisons</t>
  </si>
  <si>
    <t>urban_stealthing</t>
  </si>
  <si>
    <t>Inspiring loyalty</t>
  </si>
  <si>
    <t>interrogating</t>
  </si>
  <si>
    <t>Interrogating</t>
  </si>
  <si>
    <t>deadly_aiming_blowgun</t>
  </si>
  <si>
    <t>Deadly aiming blowgun</t>
  </si>
  <si>
    <t>jousting</t>
  </si>
  <si>
    <t>wield_blade_weapons_small</t>
  </si>
  <si>
    <t>Jousting</t>
  </si>
  <si>
    <t>wield_blade_weapons_medium</t>
  </si>
  <si>
    <t>Listening through doors</t>
  </si>
  <si>
    <t>Manufacturing hallucinogenic poisons</t>
  </si>
  <si>
    <t>guild_lore</t>
  </si>
  <si>
    <t>Manufacturing toxic poisons</t>
  </si>
  <si>
    <t>cutpurse</t>
  </si>
  <si>
    <t>masonry</t>
  </si>
  <si>
    <t>Masonry</t>
  </si>
  <si>
    <t>mining</t>
  </si>
  <si>
    <t>Mining</t>
  </si>
  <si>
    <t>navigating</t>
  </si>
  <si>
    <t>Navigating</t>
  </si>
  <si>
    <t>deadly_aiming_boomerang</t>
  </si>
  <si>
    <t>Opening locks</t>
  </si>
  <si>
    <t>Deadly aiming boomerang</t>
  </si>
  <si>
    <t>Passing without a trace</t>
  </si>
  <si>
    <t>picking_pockets</t>
  </si>
  <si>
    <t>Picking pockets</t>
  </si>
  <si>
    <t>Deadly aiming bow</t>
  </si>
  <si>
    <t>Piety</t>
  </si>
  <si>
    <t>pricing_jewels</t>
  </si>
  <si>
    <t>Pricing jewels</t>
  </si>
  <si>
    <t>pricing_uncut_gems</t>
  </si>
  <si>
    <t>Pricing uncut gems</t>
  </si>
  <si>
    <t>prospecting</t>
  </si>
  <si>
    <t>cutthroat</t>
  </si>
  <si>
    <t>Prospecting</t>
  </si>
  <si>
    <t>Deadly aiming crossbow</t>
  </si>
  <si>
    <t>pummeling</t>
  </si>
  <si>
    <t>Pummeling</t>
  </si>
  <si>
    <t>Raising morale</t>
  </si>
  <si>
    <t>sign_language</t>
  </si>
  <si>
    <t>Remedying ailments</t>
  </si>
  <si>
    <t>Removing traps</t>
  </si>
  <si>
    <t>deadly_aiming_harpoon</t>
  </si>
  <si>
    <t>Deadly aiming harpoon</t>
  </si>
  <si>
    <t>Rural stealthing</t>
  </si>
  <si>
    <t>seamanship</t>
  </si>
  <si>
    <t>Seamanship</t>
  </si>
  <si>
    <t>setting_booby_traps</t>
  </si>
  <si>
    <t>Setting booby traps</t>
  </si>
  <si>
    <t>Setting rural traps</t>
  </si>
  <si>
    <t>setting_structural_traps</t>
  </si>
  <si>
    <t>Setting structural traps</t>
  </si>
  <si>
    <t>demagogue</t>
  </si>
  <si>
    <t>deadly_aiming_slingshot</t>
  </si>
  <si>
    <t>Deadly aiming slingshot</t>
  </si>
  <si>
    <t>smithery</t>
  </si>
  <si>
    <t>Smithery</t>
  </si>
  <si>
    <t>throwing_grapnel</t>
  </si>
  <si>
    <t>Throwing grapnel</t>
  </si>
  <si>
    <t>weaponry_care</t>
  </si>
  <si>
    <t>tightrope_walking</t>
  </si>
  <si>
    <t>piety_battle</t>
  </si>
  <si>
    <t>Tightrope walking</t>
  </si>
  <si>
    <t>torturing</t>
  </si>
  <si>
    <t>Torturing</t>
  </si>
  <si>
    <t>Tracking</t>
  </si>
  <si>
    <t>tunneling</t>
  </si>
  <si>
    <t>deadly_aiming_spear</t>
  </si>
  <si>
    <t>Deadly aiming spear</t>
  </si>
  <si>
    <t>Tunneling</t>
  </si>
  <si>
    <t>underwater_combat</t>
  </si>
  <si>
    <t>Underwater combat</t>
  </si>
  <si>
    <t>Urban stealthing</t>
  </si>
  <si>
    <t>Weapons resourcefulness</t>
  </si>
  <si>
    <t>druid</t>
  </si>
  <si>
    <t>deadly_aiming_throwing_dagger</t>
  </si>
  <si>
    <t>Deadly aiming throwing dagger</t>
  </si>
  <si>
    <t>piety_nature</t>
  </si>
  <si>
    <t>deadly_aiming_throwing_hammer</t>
  </si>
  <si>
    <t>Deadly aiming throwing hammer</t>
  </si>
  <si>
    <t>wield_handheld_weapon_large</t>
  </si>
  <si>
    <t>deadly_aiming_trident</t>
  </si>
  <si>
    <t>Deadly aiming trident</t>
  </si>
  <si>
    <t>duelist</t>
  </si>
  <si>
    <t>wield_blade_weapons_large</t>
  </si>
  <si>
    <t>etiquette</t>
  </si>
  <si>
    <t>wield_axe_small</t>
  </si>
  <si>
    <t>wield_foil</t>
  </si>
  <si>
    <t>wield_axe_medium</t>
  </si>
  <si>
    <t>deadly_aiming_war_dart</t>
  </si>
  <si>
    <t>Deadly aiming war dart</t>
  </si>
  <si>
    <t>wield_rapier</t>
  </si>
  <si>
    <t>wield_axe_large</t>
  </si>
  <si>
    <t>wield_main_gauche</t>
  </si>
  <si>
    <t>wield_blackjack</t>
  </si>
  <si>
    <t>wield_club_small</t>
  </si>
  <si>
    <t>wield_club_medium</t>
  </si>
  <si>
    <t>fire_pistol</t>
  </si>
  <si>
    <t>wield_club_large</t>
  </si>
  <si>
    <t>throw_war_dart</t>
  </si>
  <si>
    <t>disguising</t>
  </si>
  <si>
    <t>Disguising</t>
  </si>
  <si>
    <t>enforcer</t>
  </si>
  <si>
    <t>wield_cutlass</t>
  </si>
  <si>
    <t>wield_dirk</t>
  </si>
  <si>
    <t>wield_falchion</t>
  </si>
  <si>
    <t>wield_flail</t>
  </si>
  <si>
    <t>wield_gladiator_glove</t>
  </si>
  <si>
    <t>wield_hammer_small</t>
  </si>
  <si>
    <t>wield_hammer_medium</t>
  </si>
  <si>
    <t>Etiquette</t>
  </si>
  <si>
    <t>wield_hammer_large</t>
  </si>
  <si>
    <t>wield_war_hammer</t>
  </si>
  <si>
    <t>footsoldier</t>
  </si>
  <si>
    <t>wield_mace_small</t>
  </si>
  <si>
    <t>wield_mace_medium</t>
  </si>
  <si>
    <t>faery_bonding</t>
  </si>
  <si>
    <t>Faery bonding</t>
  </si>
  <si>
    <t>wield_mace_large</t>
  </si>
  <si>
    <t>reduced_encumbrance_padded</t>
  </si>
  <si>
    <t>wield_mace_chain_medium</t>
  </si>
  <si>
    <t>wield_mace_chain_large</t>
  </si>
  <si>
    <t>wield_flanged_mace</t>
  </si>
  <si>
    <t>wield_hammer</t>
  </si>
  <si>
    <t>wield_maul</t>
  </si>
  <si>
    <t>wield_mace</t>
  </si>
  <si>
    <t>wield_morning_star</t>
  </si>
  <si>
    <t>wield_pick_axe</t>
  </si>
  <si>
    <t>wield_mace_chain</t>
  </si>
  <si>
    <t>familiarizing</t>
  </si>
  <si>
    <t>Familiarizing</t>
  </si>
  <si>
    <t>wield_pick_small</t>
  </si>
  <si>
    <t>wield_polearm</t>
  </si>
  <si>
    <t>wield_pick_medium</t>
  </si>
  <si>
    <t>wield_pick_large</t>
  </si>
  <si>
    <t>fire_cannon</t>
  </si>
  <si>
    <t>wield_pick</t>
  </si>
  <si>
    <t>shoot_balista</t>
  </si>
  <si>
    <t>freebooter</t>
  </si>
  <si>
    <t>fashioning_metal_armor</t>
  </si>
  <si>
    <t>Fashioning metal armor</t>
  </si>
  <si>
    <t>wield_sabre</t>
  </si>
  <si>
    <t>holding_liquor</t>
  </si>
  <si>
    <t>playing_instruments_braginho</t>
  </si>
  <si>
    <t>wield_scimitar</t>
  </si>
  <si>
    <t>quickdrawing_pistol</t>
  </si>
  <si>
    <t>wield_sickle</t>
  </si>
  <si>
    <t>wield_bastard_sword</t>
  </si>
  <si>
    <t>wield_broad_sword</t>
  </si>
  <si>
    <t>wield_long_sword</t>
  </si>
  <si>
    <t>fashioning_siege_machines</t>
  </si>
  <si>
    <t>Fashioning siege machines</t>
  </si>
  <si>
    <t>wield_two_handed_sword</t>
  </si>
  <si>
    <t>wield_bill_guisarme</t>
  </si>
  <si>
    <t>wield_glaive_guisarme</t>
  </si>
  <si>
    <t>wield_halberd</t>
  </si>
  <si>
    <t>wield_lucern_hammer</t>
  </si>
  <si>
    <t>throw_dagger</t>
  </si>
  <si>
    <t>wield_war_horse_lance_small</t>
  </si>
  <si>
    <t>wield_war_horse_lance_medium</t>
  </si>
  <si>
    <t>wield_war_horse_lance_large</t>
  </si>
  <si>
    <t>wield_lochaber_axe</t>
  </si>
  <si>
    <t>wield_partisan</t>
  </si>
  <si>
    <t>seafaring_lore</t>
  </si>
  <si>
    <t>First aid</t>
  </si>
  <si>
    <t>wield_pike</t>
  </si>
  <si>
    <t>gladiator</t>
  </si>
  <si>
    <t>wield_poleaxe</t>
  </si>
  <si>
    <t>wield_scythe</t>
  </si>
  <si>
    <t>wield_trident</t>
  </si>
  <si>
    <t>Fletching arrows</t>
  </si>
  <si>
    <t>shoot_weapon_small</t>
  </si>
  <si>
    <t>shoot_weapon_medium</t>
  </si>
  <si>
    <t>throw_trident</t>
  </si>
  <si>
    <t>shoot_weapon_large</t>
  </si>
  <si>
    <t>entangle_cat_o_nine_tails</t>
  </si>
  <si>
    <t>entrapment_weapons_medium</t>
  </si>
  <si>
    <t>shoot_blowgun</t>
  </si>
  <si>
    <t>forced_march</t>
  </si>
  <si>
    <t>Forced march</t>
  </si>
  <si>
    <t>grave_robber</t>
  </si>
  <si>
    <t>throw_atlatl</t>
  </si>
  <si>
    <t>throw_axe</t>
  </si>
  <si>
    <t>forging_metal_weapons</t>
  </si>
  <si>
    <t>Forging metal weapons</t>
  </si>
  <si>
    <t>throw_boomerang</t>
  </si>
  <si>
    <t>throw_hammer</t>
  </si>
  <si>
    <t>throw_harpoon</t>
  </si>
  <si>
    <t>Gardening</t>
  </si>
  <si>
    <t>throw_slingshot</t>
  </si>
  <si>
    <t>fire_arquebus</t>
  </si>
  <si>
    <t>fire_blunderbus</t>
  </si>
  <si>
    <t>fire_carbine</t>
  </si>
  <si>
    <t>Glass blowing</t>
  </si>
  <si>
    <t>ghost_lore</t>
  </si>
  <si>
    <t>fire_musket</t>
  </si>
  <si>
    <t>gypsy</t>
  </si>
  <si>
    <t>fire_puffer</t>
  </si>
  <si>
    <t>entrapment_weapons_small</t>
  </si>
  <si>
    <t>juggling</t>
  </si>
  <si>
    <t>heraldry</t>
  </si>
  <si>
    <t>Heraldry</t>
  </si>
  <si>
    <t>palm_reading</t>
  </si>
  <si>
    <t>entrapment_weapons_large</t>
  </si>
  <si>
    <t>throwing_voice</t>
  </si>
  <si>
    <t>entangle_bola</t>
  </si>
  <si>
    <t>strangle_garrote</t>
  </si>
  <si>
    <t>entangle_lasso</t>
  </si>
  <si>
    <t>ensnare_net</t>
  </si>
  <si>
    <t>ensnare_net_hooks</t>
  </si>
  <si>
    <t>entangle_whip</t>
  </si>
  <si>
    <t>Holding liquor</t>
  </si>
  <si>
    <t>hood</t>
  </si>
  <si>
    <t>imitating_voices</t>
  </si>
  <si>
    <t>Imitating voices</t>
  </si>
  <si>
    <t>inciting_riot</t>
  </si>
  <si>
    <t>Inciting riot</t>
  </si>
  <si>
    <t>illusionist_appretice</t>
  </si>
  <si>
    <t>playing_instruments_lute</t>
  </si>
  <si>
    <t>iron_grip</t>
  </si>
  <si>
    <t>Iron grip</t>
  </si>
  <si>
    <t>wine_tasting</t>
  </si>
  <si>
    <t>Juggling</t>
  </si>
  <si>
    <t>legionnaire</t>
  </si>
  <si>
    <t>knapping</t>
  </si>
  <si>
    <t>Knapping</t>
  </si>
  <si>
    <t>two_months</t>
  </si>
  <si>
    <t>magician_apprentice</t>
  </si>
  <si>
    <t>locating_water</t>
  </si>
  <si>
    <t>Locating water</t>
  </si>
  <si>
    <t>sleight_of_hand</t>
  </si>
  <si>
    <t>locksmithery</t>
  </si>
  <si>
    <t>Locksmithery</t>
  </si>
  <si>
    <t>Deadly aiming balista</t>
  </si>
  <si>
    <t>mercenary</t>
  </si>
  <si>
    <t>long_jumping</t>
  </si>
  <si>
    <t>Long jumping</t>
  </si>
  <si>
    <t>faery_bonding_mermaids</t>
  </si>
  <si>
    <t>Faery Bonding with Mermaids</t>
  </si>
  <si>
    <t>faery_bonding_killmoullis</t>
  </si>
  <si>
    <t>magic_sense</t>
  </si>
  <si>
    <t>Faery Bonding with Killmoullis</t>
  </si>
  <si>
    <t>Magic sense</t>
  </si>
  <si>
    <t>monk</t>
  </si>
  <si>
    <t>map_making</t>
  </si>
  <si>
    <t>Map making</t>
  </si>
  <si>
    <t>three_months</t>
  </si>
  <si>
    <t>Minor surgery</t>
  </si>
  <si>
    <t>mountaineer</t>
  </si>
  <si>
    <t>Mixing black powder</t>
  </si>
  <si>
    <t>Palm reading</t>
  </si>
  <si>
    <t>Battle</t>
  </si>
  <si>
    <t>piety_curses</t>
  </si>
  <si>
    <t>Curses</t>
  </si>
  <si>
    <t>piety_divination</t>
  </si>
  <si>
    <t>Divination</t>
  </si>
  <si>
    <t>Healing</t>
  </si>
  <si>
    <t>piety_miracles</t>
  </si>
  <si>
    <t>Miracles</t>
  </si>
  <si>
    <t>Nature</t>
  </si>
  <si>
    <t>piety_ritual</t>
  </si>
  <si>
    <t>Ritual</t>
  </si>
  <si>
    <t>piety_symbol</t>
  </si>
  <si>
    <t>Symbol</t>
  </si>
  <si>
    <t>desert_nomad</t>
  </si>
  <si>
    <t>piety_wrath</t>
  </si>
  <si>
    <t>Wrath</t>
  </si>
  <si>
    <t>pinning_clothing</t>
  </si>
  <si>
    <t>Pinning clothing</t>
  </si>
  <si>
    <t>Playing instruments</t>
  </si>
  <si>
    <t>playing_instruments_harp</t>
  </si>
  <si>
    <t>Playing instrument harp</t>
  </si>
  <si>
    <t>Playing instrument braginho</t>
  </si>
  <si>
    <t>Playing instrument lute</t>
  </si>
  <si>
    <t>playing_instruments_fiddle</t>
  </si>
  <si>
    <t>Playing instrument fiddle</t>
  </si>
  <si>
    <t>pressing_advantage</t>
  </si>
  <si>
    <t>Pressing advantage</t>
  </si>
  <si>
    <t>priest_battle</t>
  </si>
  <si>
    <t>quick_casting</t>
  </si>
  <si>
    <t>Quick casting</t>
  </si>
  <si>
    <t>quickdrawing</t>
  </si>
  <si>
    <t>Quickdrawing</t>
  </si>
  <si>
    <t>Quickdrawing pistol</t>
  </si>
  <si>
    <t>quoting_religious_phrases</t>
  </si>
  <si>
    <t>Quoting religious phrases</t>
  </si>
  <si>
    <t>reading_archaic_languages</t>
  </si>
  <si>
    <t>Reading archaic languages</t>
  </si>
  <si>
    <t>reading_hieroglyphics</t>
  </si>
  <si>
    <t>Reading hieroglyphics</t>
  </si>
  <si>
    <t>reading_lips</t>
  </si>
  <si>
    <t>Reading lips</t>
  </si>
  <si>
    <t>plains_nomad</t>
  </si>
  <si>
    <t>Reading and writing</t>
  </si>
  <si>
    <t>reduced_encumbrance</t>
  </si>
  <si>
    <t>Reduced encumbrance</t>
  </si>
  <si>
    <t>reduced_encumbrance_banded</t>
  </si>
  <si>
    <t>Reduced encumbrance banded</t>
  </si>
  <si>
    <t>reduced_encumbrance_chainmail</t>
  </si>
  <si>
    <t>Reduced encumbrance chainmail</t>
  </si>
  <si>
    <t>reduced_encumbrance_chain_breastplate</t>
  </si>
  <si>
    <t>Reduced encumbrance chain breastplate</t>
  </si>
  <si>
    <t>reduced_encumbrance_field_plate</t>
  </si>
  <si>
    <t>Reduced encumbrance field plate</t>
  </si>
  <si>
    <t>reduced_encumbrance_leather</t>
  </si>
  <si>
    <t>Reduced encumbrance leather</t>
  </si>
  <si>
    <t>Reduced encumbrance padded</t>
  </si>
  <si>
    <t>reduced_encumbrance_platemail</t>
  </si>
  <si>
    <t>Reduced encumbrance platemail</t>
  </si>
  <si>
    <t>reduced_encumbrance_scale</t>
  </si>
  <si>
    <t>Reduced encumbrance scale</t>
  </si>
  <si>
    <t>reduced_encumbrance_splintmail</t>
  </si>
  <si>
    <t>Reduced encumbrance splintmail</t>
  </si>
  <si>
    <t>reduced_encumbrance_studded_leather</t>
  </si>
  <si>
    <t>Reduced encumbrance studded leather</t>
  </si>
  <si>
    <t>repairing_armor</t>
  </si>
  <si>
    <t>Repairing armor</t>
  </si>
  <si>
    <t>scaling_walls</t>
  </si>
  <si>
    <t>Scaling walls</t>
  </si>
  <si>
    <t>Sign language</t>
  </si>
  <si>
    <t>Skinning animals</t>
  </si>
  <si>
    <t>Sleight of hand</t>
  </si>
  <si>
    <t>snobbery</t>
  </si>
  <si>
    <t>Snobbery</t>
  </si>
  <si>
    <t>speaking_foreign_languages</t>
  </si>
  <si>
    <t>Speaking foreign languages</t>
  </si>
  <si>
    <t>superb_balancing</t>
  </si>
  <si>
    <t>Superb balancing</t>
  </si>
  <si>
    <t>Swimming</t>
  </si>
  <si>
    <t>sword_breaking</t>
  </si>
  <si>
    <t>Sword breaking</t>
  </si>
  <si>
    <t>sword_throwing</t>
  </si>
  <si>
    <t>Sword throwing</t>
  </si>
  <si>
    <t>oracle</t>
  </si>
  <si>
    <t>Throwing voice</t>
  </si>
  <si>
    <t>tumbling</t>
  </si>
  <si>
    <t>Tumbling</t>
  </si>
  <si>
    <t>Weaponry care</t>
  </si>
  <si>
    <t>Wine tasting</t>
  </si>
  <si>
    <t>pearl_diver</t>
  </si>
  <si>
    <t>peasant</t>
  </si>
  <si>
    <t>Anatomy</t>
  </si>
  <si>
    <t>battle_tactics</t>
  </si>
  <si>
    <t>Battle tactics</t>
  </si>
  <si>
    <t>beast_lore</t>
  </si>
  <si>
    <t>Beast lore</t>
  </si>
  <si>
    <t>chivalry</t>
  </si>
  <si>
    <t>Chivalry</t>
  </si>
  <si>
    <t>demon_lore</t>
  </si>
  <si>
    <t>Demon lore</t>
  </si>
  <si>
    <t>desert_lore</t>
  </si>
  <si>
    <t>Desert lore</t>
  </si>
  <si>
    <t>dragon_lore</t>
  </si>
  <si>
    <t>Dragon lore</t>
  </si>
  <si>
    <t>faery_lore</t>
  </si>
  <si>
    <t>Faery lore</t>
  </si>
  <si>
    <t>Forest lore</t>
  </si>
  <si>
    <t>gem_lore</t>
  </si>
  <si>
    <t>Gem lore</t>
  </si>
  <si>
    <t>Ghost lore</t>
  </si>
  <si>
    <t>pikesman</t>
  </si>
  <si>
    <t>Guild lore</t>
  </si>
  <si>
    <t>Herb lore</t>
  </si>
  <si>
    <t>leather_lore</t>
  </si>
  <si>
    <t>Leather lore</t>
  </si>
  <si>
    <t>playing_instruments</t>
  </si>
  <si>
    <t>mathematics</t>
  </si>
  <si>
    <t>Mathematics</t>
  </si>
  <si>
    <t>mechanism</t>
  </si>
  <si>
    <t>Mechanism</t>
  </si>
  <si>
    <t>medieval_law</t>
  </si>
  <si>
    <t>Medieval law</t>
  </si>
  <si>
    <t>metal_lore</t>
  </si>
  <si>
    <t>Metal lore</t>
  </si>
  <si>
    <t>mountain_lore</t>
  </si>
  <si>
    <t>Mountain lore</t>
  </si>
  <si>
    <t>mythology</t>
  </si>
  <si>
    <t>Mythology</t>
  </si>
  <si>
    <t>ocean_lore</t>
  </si>
  <si>
    <t>Ocean lore</t>
  </si>
  <si>
    <t>Plains lore</t>
  </si>
  <si>
    <t>privateer</t>
  </si>
  <si>
    <t>Seafaring lore</t>
  </si>
  <si>
    <t>stone_lore</t>
  </si>
  <si>
    <t>Stone lore</t>
  </si>
  <si>
    <t>swamp_lore</t>
  </si>
  <si>
    <t>Swamp lore</t>
  </si>
  <si>
    <t>wood_lore</t>
  </si>
  <si>
    <t>Wood lore</t>
  </si>
  <si>
    <t>prospector</t>
  </si>
  <si>
    <t>rogue</t>
  </si>
  <si>
    <t>months:int</t>
  </si>
  <si>
    <t>sailor</t>
  </si>
  <si>
    <t>schooled</t>
  </si>
  <si>
    <t>saracen_warrior</t>
  </si>
  <si>
    <t>scout</t>
  </si>
  <si>
    <t>everything</t>
  </si>
  <si>
    <t>everything_minus_gunpowder</t>
  </si>
  <si>
    <t>arthurian_legend</t>
  </si>
  <si>
    <t>babylonian_sumerian</t>
  </si>
  <si>
    <t>celtic</t>
  </si>
  <si>
    <t>dark_ages</t>
  </si>
  <si>
    <t>greek_roman</t>
  </si>
  <si>
    <t>egyptian</t>
  </si>
  <si>
    <t>nordic</t>
  </si>
  <si>
    <t>renaissance</t>
  </si>
  <si>
    <t>slavonic</t>
  </si>
  <si>
    <t>second_story_man</t>
  </si>
  <si>
    <t>deity:bool</t>
  </si>
  <si>
    <t>male:bool</t>
  </si>
  <si>
    <t>female:bool</t>
  </si>
  <si>
    <t>celtic:bool</t>
  </si>
  <si>
    <t>greek:bool</t>
  </si>
  <si>
    <t>norse:bool</t>
  </si>
  <si>
    <t>social:string</t>
  </si>
  <si>
    <t>law:string</t>
  </si>
  <si>
    <t>moral:string</t>
  </si>
  <si>
    <t>obliged_spell:array:0:string</t>
  </si>
  <si>
    <t>obliged_spell:array:1:string</t>
  </si>
  <si>
    <t>obliged_spell:array:2:string</t>
  </si>
  <si>
    <t>none</t>
  </si>
  <si>
    <t>sectarian</t>
  </si>
  <si>
    <t>animal_cult</t>
  </si>
  <si>
    <t>training_animals</t>
  </si>
  <si>
    <t>smithy</t>
  </si>
  <si>
    <t>height_cult</t>
  </si>
  <si>
    <t>tree_cult</t>
  </si>
  <si>
    <t>holly_grove</t>
  </si>
  <si>
    <t>water_cult</t>
  </si>
  <si>
    <t>smuggler</t>
  </si>
  <si>
    <t>dagda</t>
  </si>
  <si>
    <t>wield_club</t>
  </si>
  <si>
    <t>dagas_club</t>
  </si>
  <si>
    <t>diancecht</t>
  </si>
  <si>
    <t>social_social</t>
  </si>
  <si>
    <t>law_lawful</t>
  </si>
  <si>
    <t>moral_good</t>
  </si>
  <si>
    <t>restore_limb</t>
  </si>
  <si>
    <t>diancechts_healing_spring</t>
  </si>
  <si>
    <t>morrigan</t>
  </si>
  <si>
    <t>morrigans_malaise</t>
  </si>
  <si>
    <t>dana</t>
  </si>
  <si>
    <t>sorcerer_apprentice</t>
  </si>
  <si>
    <t>dana_faery_knoll</t>
  </si>
  <si>
    <t>amaethon</t>
  </si>
  <si>
    <t>amaethon_arboreal_army</t>
  </si>
  <si>
    <t>cornucopia</t>
  </si>
  <si>
    <t>arianrod</t>
  </si>
  <si>
    <t>spectral_wonder</t>
  </si>
  <si>
    <t>govannon</t>
  </si>
  <si>
    <t>squire</t>
  </si>
  <si>
    <t>miracle</t>
  </si>
  <si>
    <t>immunity_to_flame</t>
  </si>
  <si>
    <t>govannon_beer</t>
  </si>
  <si>
    <t>gwydion</t>
  </si>
  <si>
    <t>aphrodite</t>
  </si>
  <si>
    <t>aphrodite_dazzling_smile</t>
  </si>
  <si>
    <t>street_thief</t>
  </si>
  <si>
    <t>swindler</t>
  </si>
  <si>
    <t>swordsman_apprentice</t>
  </si>
  <si>
    <t>thug</t>
  </si>
  <si>
    <t>torturer</t>
  </si>
  <si>
    <t>trapper</t>
  </si>
  <si>
    <t>ulfhamr</t>
  </si>
  <si>
    <t>viking</t>
  </si>
  <si>
    <t>wab_priest</t>
  </si>
  <si>
    <t>witch_initiate</t>
  </si>
  <si>
    <t>wizard_apprentice</t>
  </si>
  <si>
    <t>woodsman</t>
  </si>
  <si>
    <t>classes</t>
  </si>
  <si>
    <t>Acolyte</t>
  </si>
  <si>
    <t>Amazon</t>
  </si>
  <si>
    <t>Apothecary</t>
  </si>
  <si>
    <t>Bandit</t>
  </si>
  <si>
    <t>Barbarian</t>
  </si>
  <si>
    <t>Bounty Hunter</t>
  </si>
  <si>
    <t>Bowman</t>
  </si>
  <si>
    <t>Burglar</t>
  </si>
  <si>
    <t>Cutpurse</t>
  </si>
  <si>
    <t>Cutthroat</t>
  </si>
  <si>
    <t>Demagogue</t>
  </si>
  <si>
    <t>Druid</t>
  </si>
  <si>
    <t>Duelist</t>
  </si>
  <si>
    <t>Enforcer</t>
  </si>
  <si>
    <t>Footsoldier</t>
  </si>
  <si>
    <t>Freebooter</t>
  </si>
  <si>
    <t>Gladiator</t>
  </si>
  <si>
    <t>Grave robber</t>
  </si>
  <si>
    <t>Gypsy</t>
  </si>
  <si>
    <t>Hood</t>
  </si>
  <si>
    <t>Illusionist Appretice</t>
  </si>
  <si>
    <t>Legionnaire</t>
  </si>
  <si>
    <t>Magician Apprentice</t>
  </si>
  <si>
    <t>Mercenary</t>
  </si>
  <si>
    <t>Monk</t>
  </si>
  <si>
    <t>Mountaineer</t>
  </si>
  <si>
    <t>Desert Nomad</t>
  </si>
  <si>
    <t>Plains Nomad</t>
  </si>
  <si>
    <t>Oracle</t>
  </si>
  <si>
    <t>Pearl Diver</t>
  </si>
  <si>
    <t>Peasant</t>
  </si>
  <si>
    <t>Pikesman</t>
  </si>
  <si>
    <t>Privateer</t>
  </si>
  <si>
    <t>Prospector</t>
  </si>
  <si>
    <t>Rogue</t>
  </si>
  <si>
    <t>Sailor</t>
  </si>
  <si>
    <t>Saracen Warrior</t>
  </si>
  <si>
    <t>Scout</t>
  </si>
  <si>
    <t>Second-Story Man</t>
  </si>
  <si>
    <t>Sectarian</t>
  </si>
  <si>
    <t>Smithy</t>
  </si>
  <si>
    <t>Smuggler</t>
  </si>
  <si>
    <t>Sorcerer's Apprentice</t>
  </si>
  <si>
    <t>Squire</t>
  </si>
  <si>
    <t>Street Thief</t>
  </si>
  <si>
    <t>Swindler</t>
  </si>
  <si>
    <t>Swordsman’s Apprentice</t>
  </si>
  <si>
    <t>Thug</t>
  </si>
  <si>
    <t>Torturer</t>
  </si>
  <si>
    <t>Trapper</t>
  </si>
  <si>
    <t>Ulfhamr</t>
  </si>
  <si>
    <t>Viking</t>
  </si>
  <si>
    <t>Wab-Priest</t>
  </si>
  <si>
    <t>Witch Initiate</t>
  </si>
  <si>
    <t>Wizard's Apprentice</t>
  </si>
  <si>
    <t>Woodsman</t>
  </si>
  <si>
    <t>high order class</t>
  </si>
  <si>
    <t>acrobat</t>
  </si>
  <si>
    <t>Acrobat</t>
  </si>
  <si>
    <t>aeromancer</t>
  </si>
  <si>
    <t>Aeromancer</t>
  </si>
  <si>
    <t>alchemist</t>
  </si>
  <si>
    <t>Alchemist</t>
  </si>
  <si>
    <t>alpine_explorer</t>
  </si>
  <si>
    <t>Alpine Explorer</t>
  </si>
  <si>
    <t>aquamancer</t>
  </si>
  <si>
    <t>Aquamancer</t>
  </si>
  <si>
    <t>archer</t>
  </si>
  <si>
    <t>Archer</t>
  </si>
  <si>
    <t>archmage</t>
  </si>
  <si>
    <t>Archmage</t>
  </si>
  <si>
    <t>argonaut</t>
  </si>
  <si>
    <t>Argonaut</t>
  </si>
  <si>
    <t>armorer</t>
  </si>
  <si>
    <t>Armorer</t>
  </si>
  <si>
    <t>Everything</t>
  </si>
  <si>
    <t>Everything minus gunpowder</t>
  </si>
  <si>
    <t>Arthurian legend</t>
  </si>
  <si>
    <t>Babylonian/Sumerian</t>
  </si>
  <si>
    <t>Celtic</t>
  </si>
  <si>
    <t>Dark ages</t>
  </si>
  <si>
    <t>Greek/Roman</t>
  </si>
  <si>
    <t>Egyptian</t>
  </si>
  <si>
    <t>Nordic</t>
  </si>
  <si>
    <t>Renaissance</t>
  </si>
  <si>
    <t>Slavonic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</si>
</sst>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1.0"/>
      <color rgb="FF000000"/>
      <name val="Sans-serif"/>
    </font>
    <font>
      <b/>
    </font>
    <font>
      <color rgb="FF551A8B"/>
      <name val="Arial"/>
    </font>
    <font>
      <color rgb="FF222222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readingOrder="0"/>
    </xf>
    <xf borderId="0" fillId="2" fontId="7" numFmtId="0" xfId="0" applyAlignment="1" applyFont="1">
      <alignment vertical="bottom"/>
    </xf>
    <xf borderId="0" fillId="0" fontId="6" numFmtId="0" xfId="0" applyFont="1"/>
    <xf borderId="0" fillId="2" fontId="8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43"/>
    <col customWidth="1" min="2" max="2" width="21.57"/>
  </cols>
  <sheetData>
    <row r="1">
      <c r="A1" s="2" t="s">
        <v>2</v>
      </c>
      <c r="B1" s="3" t="s">
        <v>4</v>
      </c>
    </row>
    <row r="2">
      <c r="A2" s="4" t="s">
        <v>6</v>
      </c>
      <c r="B2" s="4" t="s">
        <v>12</v>
      </c>
    </row>
    <row r="3">
      <c r="A3" s="4" t="s">
        <v>15</v>
      </c>
      <c r="B3" s="4" t="s">
        <v>16</v>
      </c>
    </row>
    <row r="4">
      <c r="A4" s="4" t="s">
        <v>18</v>
      </c>
      <c r="B4" s="4" t="s">
        <v>20</v>
      </c>
    </row>
    <row r="5">
      <c r="A5" s="4" t="s">
        <v>22</v>
      </c>
      <c r="B5" s="4" t="s">
        <v>24</v>
      </c>
    </row>
    <row r="6">
      <c r="A6" s="4" t="s">
        <v>26</v>
      </c>
      <c r="B6" s="6" t="s">
        <v>28</v>
      </c>
    </row>
    <row r="7">
      <c r="A7" s="12" t="s">
        <v>40</v>
      </c>
      <c r="B7" s="13" t="s">
        <v>79</v>
      </c>
    </row>
    <row r="8">
      <c r="A8" s="12" t="s">
        <v>85</v>
      </c>
      <c r="B8" s="12" t="s">
        <v>86</v>
      </c>
    </row>
    <row r="9">
      <c r="A9" s="4" t="s">
        <v>87</v>
      </c>
      <c r="B9" s="4" t="s">
        <v>88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186</v>
      </c>
    </row>
    <row r="2">
      <c r="A2" s="4" t="s">
        <v>822</v>
      </c>
    </row>
    <row r="3">
      <c r="A3" s="4" t="s">
        <v>823</v>
      </c>
    </row>
    <row r="4">
      <c r="A4" s="4" t="s">
        <v>824</v>
      </c>
    </row>
    <row r="5">
      <c r="A5" s="4" t="s">
        <v>825</v>
      </c>
    </row>
    <row r="6">
      <c r="A6" s="4" t="s">
        <v>826</v>
      </c>
    </row>
    <row r="7">
      <c r="A7" s="4" t="s">
        <v>827</v>
      </c>
    </row>
    <row r="8">
      <c r="A8" s="4" t="s">
        <v>828</v>
      </c>
    </row>
    <row r="9">
      <c r="A9" s="4" t="s">
        <v>829</v>
      </c>
    </row>
    <row r="10">
      <c r="A10" s="4" t="s">
        <v>830</v>
      </c>
    </row>
    <row r="11">
      <c r="A11" s="4" t="s">
        <v>831</v>
      </c>
    </row>
    <row r="12">
      <c r="A12" s="4" t="s">
        <v>832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8" width="19.29"/>
  </cols>
  <sheetData>
    <row r="1">
      <c r="A1" s="4" t="s">
        <v>186</v>
      </c>
      <c r="B1" s="4" t="s">
        <v>834</v>
      </c>
      <c r="C1" s="4" t="s">
        <v>835</v>
      </c>
      <c r="D1" s="4" t="s">
        <v>836</v>
      </c>
      <c r="E1" s="4" t="s">
        <v>837</v>
      </c>
      <c r="F1" s="4" t="s">
        <v>838</v>
      </c>
      <c r="G1" s="4" t="s">
        <v>839</v>
      </c>
      <c r="H1" s="4" t="s">
        <v>840</v>
      </c>
      <c r="I1" s="4" t="s">
        <v>841</v>
      </c>
      <c r="J1" s="4" t="s">
        <v>842</v>
      </c>
      <c r="K1" s="4" t="s">
        <v>227</v>
      </c>
      <c r="L1" s="4" t="s">
        <v>229</v>
      </c>
      <c r="M1" s="4" t="s">
        <v>231</v>
      </c>
      <c r="N1" s="4" t="s">
        <v>233</v>
      </c>
      <c r="O1" s="4" t="s">
        <v>234</v>
      </c>
      <c r="P1" s="4" t="s">
        <v>236</v>
      </c>
      <c r="Q1" s="4" t="s">
        <v>238</v>
      </c>
      <c r="R1" s="4" t="s">
        <v>240</v>
      </c>
      <c r="S1" s="4" t="s">
        <v>212</v>
      </c>
      <c r="T1" s="4" t="s">
        <v>213</v>
      </c>
      <c r="U1" s="4" t="s">
        <v>843</v>
      </c>
      <c r="V1" s="4" t="s">
        <v>844</v>
      </c>
      <c r="W1" s="4" t="s">
        <v>845</v>
      </c>
      <c r="X1" s="4" t="s">
        <v>199</v>
      </c>
      <c r="Y1" s="4" t="s">
        <v>208</v>
      </c>
    </row>
    <row r="2">
      <c r="A2" s="16" t="s">
        <v>846</v>
      </c>
      <c r="B2" s="16" t="b">
        <v>0</v>
      </c>
      <c r="C2" s="16" t="b">
        <v>0</v>
      </c>
      <c r="D2" s="16" t="b">
        <v>0</v>
      </c>
      <c r="E2" s="16" t="b">
        <v>0</v>
      </c>
      <c r="F2" s="16" t="b">
        <v>0</v>
      </c>
      <c r="G2" s="16" t="b">
        <v>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  <c r="T2" s="17"/>
      <c r="U2" s="17"/>
      <c r="V2" s="17"/>
      <c r="W2" s="17"/>
      <c r="X2" s="4"/>
      <c r="Y2" s="4"/>
      <c r="Z2" s="17"/>
      <c r="AA2" s="17"/>
      <c r="AB2" s="17"/>
      <c r="AC2" s="17"/>
      <c r="AD2" s="17"/>
      <c r="AE2" s="17"/>
    </row>
    <row r="3">
      <c r="A3" s="4" t="s">
        <v>848</v>
      </c>
      <c r="B3" s="4" t="b">
        <v>1</v>
      </c>
      <c r="C3" s="4" t="b">
        <v>0</v>
      </c>
      <c r="D3" s="4" t="b">
        <v>0</v>
      </c>
      <c r="E3" s="4" t="b">
        <v>1</v>
      </c>
      <c r="F3" s="4" t="b">
        <v>0</v>
      </c>
      <c r="G3" s="4" t="b">
        <v>0</v>
      </c>
      <c r="H3" s="4" t="s">
        <v>98</v>
      </c>
      <c r="I3" s="4" t="s">
        <v>96</v>
      </c>
      <c r="J3" s="4" t="s">
        <v>97</v>
      </c>
      <c r="K3" s="4" t="s">
        <v>284</v>
      </c>
      <c r="L3" s="4" t="s">
        <v>302</v>
      </c>
      <c r="M3" s="4" t="s">
        <v>284</v>
      </c>
      <c r="N3" s="4" t="s">
        <v>304</v>
      </c>
      <c r="O3" s="4" t="s">
        <v>284</v>
      </c>
      <c r="P3" s="4" t="s">
        <v>849</v>
      </c>
      <c r="Q3" s="4" t="s">
        <v>284</v>
      </c>
      <c r="R3" s="4" t="s">
        <v>299</v>
      </c>
      <c r="S3" s="4" t="s">
        <v>295</v>
      </c>
      <c r="T3" s="4" t="s">
        <v>294</v>
      </c>
      <c r="X3" s="4"/>
    </row>
    <row r="4">
      <c r="A4" s="16" t="s">
        <v>851</v>
      </c>
      <c r="B4" s="16" t="b">
        <v>1</v>
      </c>
      <c r="C4" s="16" t="b">
        <v>0</v>
      </c>
      <c r="D4" s="16" t="b">
        <v>0</v>
      </c>
      <c r="E4" s="16" t="b">
        <v>1</v>
      </c>
      <c r="F4" s="16" t="b">
        <v>0</v>
      </c>
      <c r="G4" s="16" t="b">
        <v>0</v>
      </c>
      <c r="H4" s="16" t="s">
        <v>98</v>
      </c>
      <c r="I4" s="16" t="s">
        <v>96</v>
      </c>
      <c r="J4" s="16" t="s">
        <v>97</v>
      </c>
      <c r="K4" s="16" t="s">
        <v>284</v>
      </c>
      <c r="L4" s="16" t="s">
        <v>301</v>
      </c>
      <c r="M4" s="16" t="s">
        <v>284</v>
      </c>
      <c r="N4" s="16" t="s">
        <v>299</v>
      </c>
      <c r="O4" s="16" t="s">
        <v>284</v>
      </c>
      <c r="P4" s="16" t="s">
        <v>327</v>
      </c>
      <c r="Q4" s="16"/>
      <c r="R4" s="16"/>
      <c r="S4" s="16" t="s">
        <v>295</v>
      </c>
      <c r="T4" s="16" t="s">
        <v>761</v>
      </c>
      <c r="U4" s="17"/>
      <c r="V4" s="17"/>
      <c r="W4" s="17"/>
      <c r="Z4" s="17"/>
      <c r="AA4" s="17"/>
      <c r="AB4" s="17"/>
      <c r="AC4" s="17"/>
      <c r="AD4" s="17"/>
      <c r="AE4" s="17"/>
    </row>
    <row r="5">
      <c r="A5" s="4" t="s">
        <v>852</v>
      </c>
      <c r="B5" s="4" t="b">
        <v>1</v>
      </c>
      <c r="C5" s="4" t="b">
        <v>0</v>
      </c>
      <c r="D5" s="4" t="b">
        <v>0</v>
      </c>
      <c r="E5" s="4" t="b">
        <v>1</v>
      </c>
      <c r="F5" s="4" t="b">
        <v>0</v>
      </c>
      <c r="G5" s="4" t="b">
        <v>0</v>
      </c>
      <c r="H5" s="4" t="s">
        <v>98</v>
      </c>
      <c r="I5" s="4" t="s">
        <v>96</v>
      </c>
      <c r="J5" s="4" t="s">
        <v>97</v>
      </c>
      <c r="K5" s="4" t="s">
        <v>284</v>
      </c>
      <c r="L5" s="4" t="s">
        <v>301</v>
      </c>
      <c r="M5" s="4" t="s">
        <v>284</v>
      </c>
      <c r="N5" s="4" t="s">
        <v>572</v>
      </c>
      <c r="O5" s="4" t="s">
        <v>284</v>
      </c>
      <c r="P5" s="4" t="s">
        <v>299</v>
      </c>
      <c r="Q5" s="4" t="s">
        <v>284</v>
      </c>
      <c r="R5" s="4" t="s">
        <v>298</v>
      </c>
      <c r="S5" s="4" t="s">
        <v>295</v>
      </c>
      <c r="T5" s="4" t="s">
        <v>343</v>
      </c>
      <c r="U5" s="4" t="s">
        <v>853</v>
      </c>
      <c r="X5" s="4"/>
      <c r="Y5" s="4"/>
    </row>
    <row r="6">
      <c r="A6" s="16" t="s">
        <v>854</v>
      </c>
      <c r="B6" s="16" t="b">
        <v>1</v>
      </c>
      <c r="C6" s="16" t="b">
        <v>0</v>
      </c>
      <c r="D6" s="16" t="b">
        <v>0</v>
      </c>
      <c r="E6" s="16" t="b">
        <v>1</v>
      </c>
      <c r="F6" s="16" t="b">
        <v>0</v>
      </c>
      <c r="G6" s="16" t="b">
        <v>0</v>
      </c>
      <c r="H6" s="16" t="s">
        <v>98</v>
      </c>
      <c r="I6" s="16" t="s">
        <v>96</v>
      </c>
      <c r="J6" s="16" t="s">
        <v>97</v>
      </c>
      <c r="K6" s="16" t="s">
        <v>284</v>
      </c>
      <c r="L6" s="16" t="s">
        <v>301</v>
      </c>
      <c r="M6" s="16" t="s">
        <v>284</v>
      </c>
      <c r="N6" s="16" t="s">
        <v>313</v>
      </c>
      <c r="O6" s="16" t="s">
        <v>284</v>
      </c>
      <c r="P6" s="16" t="s">
        <v>299</v>
      </c>
      <c r="Q6" s="16"/>
      <c r="R6" s="16"/>
      <c r="S6" s="16" t="s">
        <v>295</v>
      </c>
      <c r="T6" s="16" t="s">
        <v>654</v>
      </c>
      <c r="U6" s="17"/>
      <c r="V6" s="17"/>
      <c r="W6" s="17"/>
      <c r="Z6" s="17"/>
      <c r="AA6" s="17"/>
      <c r="AB6" s="17"/>
      <c r="AC6" s="17"/>
      <c r="AD6" s="17"/>
      <c r="AE6" s="17"/>
    </row>
    <row r="7">
      <c r="A7" s="4" t="s">
        <v>856</v>
      </c>
      <c r="B7" s="4" t="b">
        <v>1</v>
      </c>
      <c r="C7" s="4" t="b">
        <v>1</v>
      </c>
      <c r="D7" s="4" t="b">
        <v>0</v>
      </c>
      <c r="E7" s="4" t="b">
        <v>1</v>
      </c>
      <c r="F7" s="4" t="b">
        <v>0</v>
      </c>
      <c r="G7" s="4" t="b">
        <v>0</v>
      </c>
      <c r="H7" s="4" t="s">
        <v>98</v>
      </c>
      <c r="I7" s="4" t="s">
        <v>96</v>
      </c>
      <c r="J7" s="4" t="s">
        <v>97</v>
      </c>
      <c r="K7" s="4" t="s">
        <v>284</v>
      </c>
      <c r="L7" s="4" t="s">
        <v>857</v>
      </c>
      <c r="M7" s="4" t="s">
        <v>284</v>
      </c>
      <c r="N7" s="4" t="s">
        <v>550</v>
      </c>
      <c r="O7" s="4"/>
      <c r="P7" s="4"/>
      <c r="Q7" s="4"/>
      <c r="R7" s="4"/>
      <c r="S7" s="4" t="s">
        <v>696</v>
      </c>
      <c r="U7" s="4" t="s">
        <v>858</v>
      </c>
    </row>
    <row r="8">
      <c r="A8" s="16" t="s">
        <v>859</v>
      </c>
      <c r="B8" s="16" t="b">
        <v>1</v>
      </c>
      <c r="C8" s="16" t="b">
        <v>1</v>
      </c>
      <c r="D8" s="16" t="b">
        <v>0</v>
      </c>
      <c r="E8" s="16" t="b">
        <v>1</v>
      </c>
      <c r="F8" s="16" t="b">
        <v>0</v>
      </c>
      <c r="G8" s="16" t="b">
        <v>0</v>
      </c>
      <c r="H8" s="16" t="s">
        <v>860</v>
      </c>
      <c r="I8" s="16" t="s">
        <v>861</v>
      </c>
      <c r="J8" s="16" t="s">
        <v>862</v>
      </c>
      <c r="K8" s="16" t="s">
        <v>819</v>
      </c>
      <c r="L8" s="16" t="s">
        <v>521</v>
      </c>
      <c r="M8" s="16" t="s">
        <v>819</v>
      </c>
      <c r="N8" s="16" t="s">
        <v>301</v>
      </c>
      <c r="O8" s="16" t="s">
        <v>284</v>
      </c>
      <c r="P8" s="16" t="s">
        <v>313</v>
      </c>
      <c r="Q8" s="16"/>
      <c r="R8" s="16"/>
      <c r="S8" s="16" t="s">
        <v>277</v>
      </c>
      <c r="T8" s="16" t="s">
        <v>310</v>
      </c>
      <c r="U8" s="16" t="s">
        <v>863</v>
      </c>
      <c r="V8" s="16" t="s">
        <v>864</v>
      </c>
      <c r="W8" s="17"/>
      <c r="Z8" s="17"/>
      <c r="AA8" s="17"/>
      <c r="AB8" s="17"/>
      <c r="AC8" s="17"/>
      <c r="AD8" s="17"/>
      <c r="AE8" s="17"/>
    </row>
    <row r="9">
      <c r="A9" s="4" t="s">
        <v>865</v>
      </c>
      <c r="B9" s="4" t="b">
        <v>1</v>
      </c>
      <c r="C9" s="4" t="b">
        <v>0</v>
      </c>
      <c r="D9" s="4" t="b">
        <v>1</v>
      </c>
      <c r="E9" s="4" t="b">
        <v>1</v>
      </c>
      <c r="F9" s="4" t="b">
        <v>0</v>
      </c>
      <c r="G9" s="4" t="b">
        <v>0</v>
      </c>
      <c r="H9" s="4" t="s">
        <v>106</v>
      </c>
      <c r="I9" s="4" t="s">
        <v>104</v>
      </c>
      <c r="J9" s="4" t="s">
        <v>105</v>
      </c>
      <c r="K9" s="4" t="s">
        <v>284</v>
      </c>
      <c r="L9" s="4" t="s">
        <v>302</v>
      </c>
      <c r="M9" s="4" t="s">
        <v>284</v>
      </c>
      <c r="N9" s="4" t="s">
        <v>304</v>
      </c>
      <c r="O9" s="4" t="s">
        <v>284</v>
      </c>
      <c r="P9" s="4" t="s">
        <v>573</v>
      </c>
      <c r="Q9" s="4"/>
      <c r="R9" s="4"/>
      <c r="S9" s="4" t="s">
        <v>278</v>
      </c>
      <c r="U9" s="4" t="s">
        <v>866</v>
      </c>
      <c r="Y9" s="4"/>
    </row>
    <row r="10">
      <c r="A10" s="16" t="s">
        <v>867</v>
      </c>
      <c r="B10" s="16" t="b">
        <v>1</v>
      </c>
      <c r="C10" s="16" t="b">
        <v>0</v>
      </c>
      <c r="D10" s="16" t="b">
        <v>1</v>
      </c>
      <c r="E10" s="16" t="b">
        <v>1</v>
      </c>
      <c r="F10" s="16" t="b">
        <v>0</v>
      </c>
      <c r="G10" s="16" t="b">
        <v>0</v>
      </c>
      <c r="H10" s="16" t="s">
        <v>860</v>
      </c>
      <c r="I10" s="16" t="s">
        <v>861</v>
      </c>
      <c r="J10" s="16" t="s">
        <v>862</v>
      </c>
      <c r="K10" s="16" t="s">
        <v>284</v>
      </c>
      <c r="L10" s="16" t="s">
        <v>594</v>
      </c>
      <c r="M10" s="16" t="s">
        <v>284</v>
      </c>
      <c r="N10" s="16" t="s">
        <v>572</v>
      </c>
      <c r="O10" s="16" t="s">
        <v>284</v>
      </c>
      <c r="P10" s="16" t="s">
        <v>444</v>
      </c>
      <c r="Q10" s="16"/>
      <c r="R10" s="16"/>
      <c r="S10" s="16" t="s">
        <v>293</v>
      </c>
      <c r="T10" s="17"/>
      <c r="U10" s="16" t="s">
        <v>869</v>
      </c>
      <c r="V10" s="17"/>
      <c r="W10" s="17"/>
      <c r="Y10" s="4"/>
      <c r="Z10" s="17"/>
      <c r="AA10" s="17"/>
      <c r="AB10" s="17"/>
      <c r="AC10" s="17"/>
      <c r="AD10" s="17"/>
      <c r="AE10" s="17"/>
    </row>
    <row r="11">
      <c r="A11" s="4" t="s">
        <v>870</v>
      </c>
      <c r="B11" s="4" t="b">
        <v>1</v>
      </c>
      <c r="C11" s="4" t="b">
        <v>1</v>
      </c>
      <c r="D11" s="4" t="b">
        <v>0</v>
      </c>
      <c r="E11" s="4" t="b">
        <v>1</v>
      </c>
      <c r="F11" s="4" t="b">
        <v>0</v>
      </c>
      <c r="G11" s="4" t="b">
        <v>0</v>
      </c>
      <c r="H11" s="4" t="s">
        <v>860</v>
      </c>
      <c r="I11" s="4" t="s">
        <v>104</v>
      </c>
      <c r="J11" s="4" t="s">
        <v>862</v>
      </c>
      <c r="K11" s="4" t="s">
        <v>284</v>
      </c>
      <c r="L11" s="4" t="s">
        <v>594</v>
      </c>
      <c r="M11" s="4" t="s">
        <v>284</v>
      </c>
      <c r="N11" s="4" t="s">
        <v>572</v>
      </c>
      <c r="O11" s="4" t="s">
        <v>284</v>
      </c>
      <c r="P11" s="4" t="s">
        <v>318</v>
      </c>
      <c r="Q11" s="4"/>
      <c r="R11" s="4"/>
      <c r="U11" s="4" t="s">
        <v>871</v>
      </c>
      <c r="V11" s="4" t="s">
        <v>872</v>
      </c>
      <c r="X11" s="4"/>
    </row>
    <row r="12">
      <c r="A12" s="16" t="s">
        <v>873</v>
      </c>
      <c r="B12" s="16" t="b">
        <v>1</v>
      </c>
      <c r="C12" s="16" t="b">
        <v>0</v>
      </c>
      <c r="D12" s="16" t="b">
        <v>1</v>
      </c>
      <c r="E12" s="16" t="b">
        <v>1</v>
      </c>
      <c r="F12" s="16" t="b">
        <v>0</v>
      </c>
      <c r="G12" s="16" t="b">
        <v>0</v>
      </c>
      <c r="H12" s="16" t="s">
        <v>860</v>
      </c>
      <c r="I12" s="16" t="s">
        <v>861</v>
      </c>
      <c r="J12" s="16" t="s">
        <v>97</v>
      </c>
      <c r="K12" s="16" t="s">
        <v>284</v>
      </c>
      <c r="L12" s="16" t="s">
        <v>301</v>
      </c>
      <c r="M12" s="16" t="s">
        <v>284</v>
      </c>
      <c r="N12" s="16" t="s">
        <v>444</v>
      </c>
      <c r="O12" s="16"/>
      <c r="P12" s="16"/>
      <c r="Q12" s="16"/>
      <c r="R12" s="16"/>
      <c r="S12" s="17"/>
      <c r="T12" s="17"/>
      <c r="U12" s="16" t="s">
        <v>874</v>
      </c>
      <c r="V12" s="17"/>
      <c r="W12" s="17"/>
      <c r="X12" s="4"/>
      <c r="Z12" s="17"/>
      <c r="AA12" s="17"/>
      <c r="AB12" s="17"/>
      <c r="AC12" s="17"/>
      <c r="AD12" s="17"/>
      <c r="AE12" s="17"/>
    </row>
    <row r="13">
      <c r="A13" s="4" t="s">
        <v>875</v>
      </c>
      <c r="B13" s="4" t="b">
        <v>1</v>
      </c>
      <c r="C13" s="4" t="b">
        <v>1</v>
      </c>
      <c r="D13" s="4" t="b">
        <v>0</v>
      </c>
      <c r="E13" s="4" t="b">
        <v>1</v>
      </c>
      <c r="F13" s="4" t="b">
        <v>0</v>
      </c>
      <c r="G13" s="4" t="b">
        <v>0</v>
      </c>
      <c r="H13" s="4" t="s">
        <v>860</v>
      </c>
      <c r="I13" s="4" t="s">
        <v>861</v>
      </c>
      <c r="J13" s="4" t="s">
        <v>862</v>
      </c>
      <c r="K13" s="4" t="s">
        <v>284</v>
      </c>
      <c r="L13" s="4" t="s">
        <v>534</v>
      </c>
      <c r="M13" s="4" t="s">
        <v>284</v>
      </c>
      <c r="N13" s="4" t="s">
        <v>481</v>
      </c>
      <c r="O13" s="4"/>
      <c r="P13" s="4"/>
      <c r="Q13" s="4"/>
      <c r="R13" s="4"/>
      <c r="U13" s="4" t="s">
        <v>877</v>
      </c>
      <c r="V13" s="4" t="s">
        <v>878</v>
      </c>
      <c r="W13" s="4" t="s">
        <v>879</v>
      </c>
      <c r="X13" s="4"/>
    </row>
    <row r="14">
      <c r="A14" s="16" t="s">
        <v>880</v>
      </c>
      <c r="B14" s="16" t="b">
        <v>1</v>
      </c>
      <c r="C14" s="16" t="b">
        <v>1</v>
      </c>
      <c r="D14" s="16" t="b">
        <v>0</v>
      </c>
      <c r="E14" s="16" t="b">
        <v>1</v>
      </c>
      <c r="F14" s="16" t="b">
        <v>0</v>
      </c>
      <c r="G14" s="16" t="b">
        <v>0</v>
      </c>
      <c r="H14" s="16" t="s">
        <v>98</v>
      </c>
      <c r="I14" s="16" t="s">
        <v>861</v>
      </c>
      <c r="J14" s="16" t="s">
        <v>862</v>
      </c>
      <c r="K14" s="16" t="s">
        <v>284</v>
      </c>
      <c r="L14" s="16" t="s">
        <v>857</v>
      </c>
      <c r="M14" s="16"/>
      <c r="N14" s="16"/>
      <c r="O14" s="16"/>
      <c r="P14" s="16"/>
      <c r="Q14" s="16"/>
      <c r="R14" s="16"/>
      <c r="S14" s="16" t="s">
        <v>137</v>
      </c>
      <c r="T14" s="16" t="s">
        <v>511</v>
      </c>
      <c r="U14" s="17"/>
      <c r="V14" s="17"/>
      <c r="W14" s="17"/>
      <c r="X14" s="4"/>
      <c r="Z14" s="17"/>
      <c r="AA14" s="17"/>
      <c r="AB14" s="17"/>
      <c r="AC14" s="17"/>
      <c r="AD14" s="17"/>
      <c r="AE14" s="17"/>
    </row>
    <row r="15">
      <c r="A15" s="18" t="s">
        <v>881</v>
      </c>
      <c r="B15" s="18" t="b">
        <v>1</v>
      </c>
      <c r="C15" s="18" t="b">
        <v>0</v>
      </c>
      <c r="D15" s="18" t="b">
        <v>1</v>
      </c>
      <c r="E15" s="18" t="b">
        <v>0</v>
      </c>
      <c r="F15" s="18" t="b">
        <v>1</v>
      </c>
      <c r="G15" s="4" t="b">
        <v>0</v>
      </c>
      <c r="H15" s="4" t="s">
        <v>860</v>
      </c>
      <c r="I15" s="4" t="s">
        <v>104</v>
      </c>
      <c r="J15" s="4" t="s">
        <v>862</v>
      </c>
      <c r="K15" s="4" t="s">
        <v>284</v>
      </c>
      <c r="L15" s="4" t="s">
        <v>322</v>
      </c>
      <c r="M15" s="4" t="s">
        <v>284</v>
      </c>
      <c r="N15" s="4" t="s">
        <v>296</v>
      </c>
      <c r="O15" s="4"/>
      <c r="P15" s="4"/>
      <c r="Q15" s="4"/>
      <c r="R15" s="4"/>
      <c r="S15" s="4" t="s">
        <v>511</v>
      </c>
      <c r="T15" s="4" t="s">
        <v>373</v>
      </c>
      <c r="U15" s="4" t="s">
        <v>882</v>
      </c>
      <c r="X15" s="4" t="s">
        <v>290</v>
      </c>
    </row>
    <row r="16">
      <c r="A16" s="17"/>
      <c r="B16" s="16"/>
      <c r="C16" s="16"/>
      <c r="D16" s="16"/>
      <c r="E16" s="16"/>
      <c r="F16" s="16"/>
      <c r="G16" s="16"/>
      <c r="H16" s="16"/>
      <c r="I16" s="17"/>
      <c r="J16" s="17"/>
      <c r="K16" s="17"/>
      <c r="L16" s="17"/>
      <c r="M16" s="17"/>
      <c r="N16" s="16"/>
      <c r="O16" s="16"/>
      <c r="P16" s="16"/>
      <c r="Q16" s="16"/>
      <c r="R16" s="16"/>
      <c r="S16" s="17"/>
      <c r="T16" s="17"/>
      <c r="U16" s="17"/>
      <c r="V16" s="17"/>
      <c r="W16" s="17"/>
      <c r="Z16" s="17"/>
      <c r="AA16" s="17"/>
      <c r="AB16" s="17"/>
      <c r="AC16" s="17"/>
      <c r="AD16" s="17"/>
      <c r="AE16" s="17"/>
    </row>
    <row r="17">
      <c r="B17" s="4"/>
      <c r="C17" s="4"/>
      <c r="D17" s="4"/>
      <c r="E17" s="4"/>
      <c r="F17" s="4"/>
      <c r="G17" s="4"/>
      <c r="H17" s="4"/>
      <c r="N17" s="4"/>
      <c r="O17" s="4"/>
      <c r="P17" s="4"/>
      <c r="Q17" s="4"/>
      <c r="R17" s="4"/>
      <c r="X17" s="4"/>
    </row>
    <row r="18">
      <c r="A18" s="17"/>
      <c r="B18" s="16"/>
      <c r="C18" s="16"/>
      <c r="D18" s="16"/>
      <c r="E18" s="16"/>
      <c r="F18" s="16"/>
      <c r="G18" s="16"/>
      <c r="H18" s="16"/>
      <c r="I18" s="17"/>
      <c r="J18" s="17"/>
      <c r="K18" s="17"/>
      <c r="L18" s="17"/>
      <c r="M18" s="17"/>
      <c r="N18" s="16"/>
      <c r="O18" s="16"/>
      <c r="P18" s="16"/>
      <c r="Q18" s="16"/>
      <c r="R18" s="16"/>
      <c r="S18" s="17"/>
      <c r="T18" s="17"/>
      <c r="U18" s="17"/>
      <c r="V18" s="17"/>
      <c r="W18" s="17"/>
      <c r="Z18" s="17"/>
      <c r="AA18" s="17"/>
      <c r="AB18" s="17"/>
      <c r="AC18" s="17"/>
      <c r="AD18" s="17"/>
      <c r="AE18" s="17"/>
    </row>
    <row r="19">
      <c r="B19" s="4"/>
      <c r="C19" s="4"/>
      <c r="D19" s="4"/>
      <c r="E19" s="4"/>
      <c r="F19" s="4"/>
      <c r="G19" s="4"/>
      <c r="H19" s="4"/>
      <c r="N19" s="4"/>
      <c r="O19" s="4"/>
      <c r="P19" s="4"/>
      <c r="Q19" s="4"/>
      <c r="R19" s="4"/>
    </row>
    <row r="20">
      <c r="A20" s="17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7"/>
      <c r="M20" s="17"/>
      <c r="N20" s="16"/>
      <c r="O20" s="16"/>
      <c r="P20" s="16"/>
      <c r="Q20" s="16"/>
      <c r="R20" s="16"/>
      <c r="S20" s="17"/>
      <c r="T20" s="17"/>
      <c r="U20" s="17"/>
      <c r="V20" s="17"/>
      <c r="W20" s="17"/>
      <c r="Z20" s="17"/>
      <c r="AA20" s="17"/>
      <c r="AB20" s="17"/>
      <c r="AC20" s="17"/>
      <c r="AD20" s="17"/>
      <c r="AE20" s="17"/>
    </row>
    <row r="21">
      <c r="B21" s="4"/>
      <c r="C21" s="4"/>
      <c r="D21" s="4"/>
      <c r="E21" s="4"/>
      <c r="F21" s="4"/>
      <c r="G21" s="4"/>
      <c r="H21" s="4"/>
      <c r="N21" s="4"/>
      <c r="O21" s="4"/>
      <c r="P21" s="4"/>
      <c r="Q21" s="4"/>
      <c r="R21" s="4"/>
    </row>
    <row r="22">
      <c r="A22" s="17"/>
      <c r="B22" s="16"/>
      <c r="C22" s="16"/>
      <c r="D22" s="16"/>
      <c r="E22" s="16"/>
      <c r="F22" s="16"/>
      <c r="G22" s="16"/>
      <c r="H22" s="16"/>
      <c r="I22" s="17"/>
      <c r="J22" s="17"/>
      <c r="K22" s="17"/>
      <c r="L22" s="17"/>
      <c r="M22" s="17"/>
      <c r="N22" s="16"/>
      <c r="O22" s="16"/>
      <c r="P22" s="16"/>
      <c r="Q22" s="16"/>
      <c r="R22" s="16"/>
      <c r="S22" s="17"/>
      <c r="T22" s="17"/>
      <c r="U22" s="17"/>
      <c r="V22" s="17"/>
      <c r="W22" s="17"/>
      <c r="Z22" s="17"/>
      <c r="AA22" s="17"/>
      <c r="AB22" s="17"/>
      <c r="AC22" s="17"/>
      <c r="AD22" s="17"/>
      <c r="AE22" s="17"/>
    </row>
    <row r="23">
      <c r="B23" s="4"/>
      <c r="C23" s="4"/>
      <c r="D23" s="4"/>
      <c r="E23" s="4"/>
      <c r="F23" s="4"/>
      <c r="G23" s="4"/>
      <c r="H23" s="4"/>
      <c r="N23" s="4"/>
      <c r="O23" s="4"/>
      <c r="P23" s="4"/>
      <c r="Q23" s="4"/>
      <c r="R23" s="4"/>
    </row>
    <row r="24">
      <c r="A24" s="17"/>
      <c r="B24" s="16"/>
      <c r="C24" s="16"/>
      <c r="D24" s="16"/>
      <c r="E24" s="16"/>
      <c r="F24" s="16"/>
      <c r="G24" s="16"/>
      <c r="H24" s="16"/>
      <c r="I24" s="17"/>
      <c r="J24" s="17"/>
      <c r="K24" s="17"/>
      <c r="L24" s="17"/>
      <c r="M24" s="17"/>
      <c r="N24" s="16"/>
      <c r="O24" s="16"/>
      <c r="P24" s="16"/>
      <c r="Q24" s="16"/>
      <c r="R24" s="16"/>
      <c r="S24" s="17"/>
      <c r="T24" s="17"/>
      <c r="U24" s="17"/>
      <c r="V24" s="17"/>
      <c r="W24" s="17"/>
      <c r="Z24" s="17"/>
      <c r="AA24" s="17"/>
      <c r="AB24" s="17"/>
      <c r="AC24" s="17"/>
      <c r="AD24" s="17"/>
      <c r="AE24" s="17"/>
    </row>
    <row r="25">
      <c r="B25" s="4"/>
      <c r="C25" s="4"/>
      <c r="D25" s="4"/>
      <c r="E25" s="4"/>
      <c r="F25" s="4"/>
      <c r="G25" s="4"/>
      <c r="H25" s="4"/>
      <c r="N25" s="4"/>
      <c r="O25" s="4"/>
      <c r="P25" s="4"/>
      <c r="Q25" s="4"/>
      <c r="R25" s="4"/>
    </row>
    <row r="26">
      <c r="A26" s="17"/>
      <c r="B26" s="16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6"/>
      <c r="O26" s="16"/>
      <c r="P26" s="16"/>
      <c r="Q26" s="16"/>
      <c r="R26" s="16"/>
      <c r="S26" s="17"/>
      <c r="T26" s="17"/>
      <c r="U26" s="17"/>
      <c r="V26" s="17"/>
      <c r="W26" s="17"/>
      <c r="Z26" s="17"/>
      <c r="AA26" s="17"/>
      <c r="AB26" s="17"/>
      <c r="AC26" s="17"/>
      <c r="AD26" s="17"/>
      <c r="AE26" s="17"/>
    </row>
    <row r="27">
      <c r="B27" s="4"/>
      <c r="C27" s="4"/>
      <c r="D27" s="4"/>
      <c r="E27" s="4"/>
      <c r="F27" s="4"/>
      <c r="G27" s="4"/>
      <c r="H27" s="4"/>
      <c r="N27" s="4"/>
      <c r="O27" s="4"/>
      <c r="P27" s="4"/>
      <c r="Q27" s="4"/>
      <c r="R27" s="4"/>
    </row>
    <row r="28">
      <c r="A28" s="17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7"/>
      <c r="M28" s="17"/>
      <c r="N28" s="16"/>
      <c r="O28" s="16"/>
      <c r="P28" s="16"/>
      <c r="Q28" s="16"/>
      <c r="R28" s="16"/>
      <c r="S28" s="17"/>
      <c r="T28" s="17"/>
      <c r="U28" s="17"/>
      <c r="V28" s="17"/>
      <c r="W28" s="17"/>
      <c r="Z28" s="17"/>
      <c r="AA28" s="17"/>
      <c r="AB28" s="17"/>
      <c r="AC28" s="17"/>
      <c r="AD28" s="17"/>
      <c r="AE28" s="17"/>
    </row>
    <row r="29">
      <c r="B29" s="4"/>
      <c r="C29" s="4"/>
      <c r="D29" s="4"/>
      <c r="E29" s="4"/>
      <c r="F29" s="4"/>
      <c r="G29" s="4"/>
      <c r="H29" s="4"/>
      <c r="N29" s="4"/>
      <c r="O29" s="4"/>
      <c r="P29" s="4"/>
      <c r="Q29" s="4"/>
      <c r="R29" s="4"/>
    </row>
    <row r="30">
      <c r="B30" s="4"/>
      <c r="C30" s="4"/>
      <c r="D30" s="4"/>
      <c r="E30" s="4"/>
      <c r="F30" s="4"/>
      <c r="G30" s="4"/>
      <c r="H30" s="4"/>
      <c r="N30" s="4"/>
      <c r="O30" s="4"/>
      <c r="P30" s="4"/>
      <c r="Q30" s="4"/>
      <c r="R30" s="4"/>
    </row>
    <row r="31">
      <c r="B31" s="4"/>
      <c r="C31" s="4"/>
      <c r="D31" s="4"/>
      <c r="E31" s="4"/>
      <c r="F31" s="4"/>
      <c r="G31" s="4"/>
      <c r="H31" s="4"/>
      <c r="N31" s="4"/>
      <c r="O31" s="4"/>
      <c r="P31" s="4"/>
      <c r="Q31" s="4"/>
      <c r="R31" s="4"/>
    </row>
    <row r="32">
      <c r="B32" s="4"/>
      <c r="C32" s="4"/>
      <c r="D32" s="4"/>
      <c r="E32" s="4"/>
      <c r="F32" s="4"/>
      <c r="G32" s="4"/>
      <c r="H32" s="4"/>
      <c r="N32" s="4"/>
      <c r="O32" s="4"/>
      <c r="P32" s="4"/>
      <c r="Q32" s="4"/>
      <c r="R32" s="4"/>
    </row>
    <row r="33">
      <c r="B33" s="4"/>
      <c r="C33" s="4"/>
      <c r="D33" s="4"/>
      <c r="E33" s="4"/>
      <c r="F33" s="4"/>
      <c r="G33" s="4"/>
      <c r="H33" s="4"/>
      <c r="N33" s="4"/>
      <c r="O33" s="4"/>
      <c r="P33" s="4"/>
      <c r="Q33" s="4"/>
      <c r="R33" s="4"/>
    </row>
    <row r="34">
      <c r="B34" s="4"/>
      <c r="C34" s="4"/>
      <c r="D34" s="4"/>
      <c r="E34" s="4"/>
      <c r="F34" s="4"/>
      <c r="G34" s="4"/>
      <c r="H34" s="4"/>
      <c r="N34" s="4"/>
      <c r="O34" s="4"/>
      <c r="P34" s="4"/>
      <c r="Q34" s="4"/>
      <c r="R34" s="4"/>
    </row>
    <row r="35">
      <c r="B35" s="4"/>
      <c r="C35" s="4"/>
      <c r="D35" s="4"/>
      <c r="E35" s="4"/>
      <c r="F35" s="4"/>
      <c r="G35" s="4"/>
      <c r="H35" s="4"/>
      <c r="N35" s="4"/>
      <c r="O35" s="4"/>
      <c r="P35" s="4"/>
      <c r="Q35" s="4"/>
      <c r="R35" s="4"/>
    </row>
    <row r="36">
      <c r="B36" s="4"/>
      <c r="C36" s="4"/>
      <c r="D36" s="4"/>
      <c r="E36" s="4"/>
      <c r="F36" s="4"/>
      <c r="G36" s="4"/>
      <c r="H36" s="4"/>
      <c r="N36" s="4"/>
      <c r="O36" s="4"/>
      <c r="P36" s="4"/>
      <c r="Q36" s="4"/>
      <c r="R36" s="4"/>
    </row>
    <row r="37">
      <c r="N37" s="4"/>
      <c r="O37" s="4"/>
      <c r="P37" s="4"/>
      <c r="Q37" s="4"/>
      <c r="R37" s="4"/>
    </row>
    <row r="38">
      <c r="N38" s="4"/>
      <c r="O38" s="4"/>
      <c r="P38" s="4"/>
      <c r="Q38" s="4"/>
      <c r="R38" s="4"/>
    </row>
    <row r="39">
      <c r="N39" s="4"/>
      <c r="O39" s="4"/>
      <c r="P39" s="4"/>
      <c r="Q39" s="4"/>
      <c r="R39" s="4"/>
    </row>
    <row r="40">
      <c r="N40" s="4"/>
      <c r="O40" s="4"/>
      <c r="P40" s="4"/>
      <c r="Q40" s="4"/>
      <c r="R40" s="4"/>
    </row>
    <row r="41">
      <c r="N41" s="4"/>
      <c r="O41" s="4"/>
      <c r="P41" s="4"/>
      <c r="Q41" s="4"/>
      <c r="R41" s="4"/>
    </row>
    <row r="42">
      <c r="N42" s="4"/>
      <c r="O42" s="4"/>
      <c r="P42" s="4"/>
      <c r="Q42" s="4"/>
      <c r="R42" s="4"/>
    </row>
    <row r="43">
      <c r="N43" s="4"/>
      <c r="O43" s="4"/>
      <c r="P43" s="4"/>
      <c r="Q43" s="4"/>
      <c r="R43" s="4"/>
    </row>
    <row r="44">
      <c r="N44" s="4"/>
      <c r="O44" s="4"/>
      <c r="P44" s="4"/>
      <c r="Q44" s="4"/>
      <c r="R44" s="4"/>
    </row>
    <row r="45">
      <c r="N45" s="4"/>
      <c r="O45" s="4"/>
      <c r="P45" s="4"/>
      <c r="Q45" s="4"/>
      <c r="R45" s="4"/>
    </row>
    <row r="46">
      <c r="N46" s="4"/>
      <c r="O46" s="4"/>
      <c r="P46" s="4"/>
      <c r="Q46" s="4"/>
      <c r="R46" s="4"/>
    </row>
    <row r="47">
      <c r="N47" s="4"/>
      <c r="O47" s="4"/>
      <c r="P47" s="4"/>
      <c r="Q47" s="4"/>
      <c r="R47" s="4"/>
    </row>
    <row r="48">
      <c r="N48" s="4"/>
      <c r="O48" s="4"/>
      <c r="P48" s="4"/>
      <c r="Q48" s="4"/>
      <c r="R48" s="4"/>
    </row>
    <row r="49">
      <c r="N49" s="4"/>
      <c r="O49" s="4"/>
      <c r="P49" s="4"/>
      <c r="Q49" s="4"/>
      <c r="R49" s="4"/>
    </row>
    <row r="50">
      <c r="N50" s="4"/>
      <c r="O50" s="4"/>
      <c r="P50" s="4"/>
      <c r="Q50" s="4"/>
      <c r="R50" s="4"/>
    </row>
    <row r="51">
      <c r="N51" s="4"/>
      <c r="O51" s="4"/>
      <c r="P51" s="4"/>
      <c r="Q51" s="4"/>
      <c r="R51" s="4"/>
    </row>
    <row r="52">
      <c r="N52" s="4"/>
      <c r="O52" s="4"/>
      <c r="P52" s="4"/>
      <c r="Q52" s="4"/>
      <c r="R52" s="4"/>
    </row>
    <row r="53">
      <c r="N53" s="4"/>
      <c r="O53" s="4"/>
      <c r="P53" s="4"/>
      <c r="Q53" s="4"/>
      <c r="R53" s="4"/>
    </row>
    <row r="54">
      <c r="N54" s="4"/>
      <c r="O54" s="4"/>
      <c r="P54" s="4"/>
      <c r="Q54" s="4"/>
      <c r="R54" s="4"/>
    </row>
    <row r="55">
      <c r="N55" s="4"/>
      <c r="O55" s="4"/>
      <c r="P55" s="4"/>
      <c r="Q55" s="4"/>
      <c r="R55" s="4"/>
    </row>
    <row r="56">
      <c r="N56" s="4"/>
      <c r="O56" s="4"/>
      <c r="P56" s="4"/>
      <c r="Q56" s="4"/>
      <c r="R56" s="4"/>
    </row>
    <row r="57">
      <c r="N57" s="4"/>
      <c r="O57" s="4"/>
      <c r="P57" s="4"/>
      <c r="Q57" s="4"/>
      <c r="R57" s="4"/>
    </row>
    <row r="58">
      <c r="N58" s="4"/>
      <c r="O58" s="4"/>
      <c r="P58" s="4"/>
      <c r="Q58" s="4"/>
      <c r="R58" s="4"/>
    </row>
    <row r="59">
      <c r="N59" s="4"/>
      <c r="O59" s="4"/>
      <c r="P59" s="4"/>
      <c r="Q59" s="4"/>
      <c r="R59" s="4"/>
    </row>
    <row r="60">
      <c r="N60" s="4"/>
      <c r="O60" s="4"/>
      <c r="P60" s="4"/>
      <c r="Q60" s="4"/>
      <c r="R60" s="4"/>
    </row>
    <row r="61">
      <c r="N61" s="4"/>
      <c r="O61" s="4"/>
      <c r="P61" s="4"/>
      <c r="Q61" s="4"/>
      <c r="R61" s="4"/>
    </row>
    <row r="62">
      <c r="N62" s="4"/>
      <c r="O62" s="4"/>
      <c r="P62" s="4"/>
      <c r="Q62" s="4"/>
      <c r="R62" s="4"/>
    </row>
    <row r="63">
      <c r="N63" s="4"/>
      <c r="O63" s="4"/>
      <c r="P63" s="4"/>
      <c r="Q63" s="4"/>
      <c r="R63" s="4"/>
    </row>
    <row r="64">
      <c r="N64" s="4"/>
      <c r="O64" s="4"/>
      <c r="P64" s="4"/>
      <c r="Q64" s="4"/>
      <c r="R64" s="4"/>
    </row>
    <row r="65">
      <c r="N65" s="4"/>
      <c r="O65" s="4"/>
      <c r="P65" s="4"/>
      <c r="Q65" s="4"/>
      <c r="R65" s="4"/>
    </row>
    <row r="66">
      <c r="N66" s="4"/>
      <c r="O66" s="4"/>
      <c r="P66" s="4"/>
      <c r="Q66" s="4"/>
      <c r="R66" s="4"/>
    </row>
    <row r="67">
      <c r="N67" s="4"/>
      <c r="O67" s="4"/>
      <c r="P67" s="4"/>
      <c r="Q67" s="4"/>
      <c r="R67" s="4"/>
    </row>
    <row r="68">
      <c r="N68" s="4"/>
      <c r="O68" s="4"/>
      <c r="P68" s="4"/>
      <c r="Q68" s="4"/>
      <c r="R68" s="4"/>
    </row>
    <row r="69">
      <c r="N69" s="4"/>
      <c r="O69" s="4"/>
      <c r="P69" s="4"/>
      <c r="Q69" s="4"/>
      <c r="R69" s="4"/>
    </row>
    <row r="70">
      <c r="N70" s="4"/>
      <c r="O70" s="4"/>
      <c r="P70" s="4"/>
      <c r="Q70" s="4"/>
      <c r="R70" s="4"/>
    </row>
    <row r="71">
      <c r="N71" s="4"/>
      <c r="O71" s="4"/>
      <c r="P71" s="4"/>
      <c r="Q71" s="4"/>
      <c r="R71" s="4"/>
    </row>
    <row r="72">
      <c r="N72" s="4"/>
      <c r="O72" s="4"/>
      <c r="P72" s="4"/>
      <c r="Q72" s="4"/>
      <c r="R72" s="4"/>
    </row>
    <row r="73">
      <c r="N73" s="4"/>
      <c r="O73" s="4"/>
      <c r="P73" s="4"/>
      <c r="Q73" s="4"/>
      <c r="R73" s="4"/>
    </row>
    <row r="74">
      <c r="N74" s="4"/>
      <c r="O74" s="4"/>
      <c r="P74" s="4"/>
      <c r="Q74" s="4"/>
      <c r="R74" s="4"/>
    </row>
    <row r="75">
      <c r="N75" s="4"/>
      <c r="O75" s="4"/>
      <c r="P75" s="4"/>
      <c r="Q75" s="4"/>
      <c r="R75" s="4"/>
    </row>
    <row r="76">
      <c r="N76" s="4"/>
      <c r="O76" s="4"/>
      <c r="P76" s="4"/>
      <c r="Q76" s="4"/>
      <c r="R76" s="4"/>
    </row>
    <row r="77">
      <c r="N77" s="4"/>
      <c r="O77" s="4"/>
      <c r="P77" s="4"/>
      <c r="Q77" s="4"/>
      <c r="R77" s="4"/>
    </row>
    <row r="78">
      <c r="N78" s="4"/>
      <c r="O78" s="4"/>
      <c r="P78" s="4"/>
      <c r="Q78" s="4"/>
      <c r="R78" s="4"/>
    </row>
    <row r="79">
      <c r="N79" s="4"/>
      <c r="O79" s="4"/>
      <c r="P79" s="4"/>
      <c r="Q79" s="4"/>
      <c r="R79" s="4"/>
    </row>
    <row r="80">
      <c r="N80" s="4"/>
      <c r="O80" s="4"/>
      <c r="P80" s="4"/>
      <c r="Q80" s="4"/>
      <c r="R80" s="4"/>
    </row>
    <row r="81">
      <c r="N81" s="4"/>
      <c r="O81" s="4"/>
      <c r="P81" s="4"/>
      <c r="Q81" s="4"/>
      <c r="R81" s="4"/>
    </row>
    <row r="82">
      <c r="N82" s="4"/>
      <c r="O82" s="4"/>
      <c r="P82" s="4"/>
      <c r="Q82" s="4"/>
      <c r="R82" s="4"/>
    </row>
    <row r="83">
      <c r="N83" s="4"/>
      <c r="O83" s="4"/>
      <c r="P83" s="4"/>
      <c r="Q83" s="4"/>
      <c r="R83" s="4"/>
    </row>
    <row r="84">
      <c r="N84" s="4"/>
      <c r="O84" s="4"/>
      <c r="P84" s="4"/>
      <c r="Q84" s="4"/>
      <c r="R84" s="4"/>
    </row>
    <row r="85">
      <c r="N85" s="4"/>
      <c r="O85" s="4"/>
      <c r="P85" s="4"/>
      <c r="Q85" s="4"/>
      <c r="R85" s="4"/>
    </row>
    <row r="86">
      <c r="N86" s="4"/>
      <c r="O86" s="4"/>
      <c r="P86" s="4"/>
      <c r="Q86" s="4"/>
      <c r="R86" s="4"/>
    </row>
    <row r="87">
      <c r="N87" s="4"/>
      <c r="O87" s="4"/>
      <c r="P87" s="4"/>
      <c r="Q87" s="4"/>
      <c r="R87" s="4"/>
    </row>
    <row r="88">
      <c r="N88" s="4"/>
      <c r="O88" s="4"/>
      <c r="P88" s="4"/>
      <c r="Q88" s="4"/>
      <c r="R88" s="4"/>
    </row>
    <row r="89">
      <c r="N89" s="4"/>
      <c r="O89" s="4"/>
      <c r="P89" s="4"/>
      <c r="Q89" s="4"/>
      <c r="R89" s="4"/>
    </row>
    <row r="90">
      <c r="N90" s="4"/>
      <c r="O90" s="4"/>
      <c r="P90" s="4"/>
      <c r="Q90" s="4"/>
      <c r="R90" s="4"/>
    </row>
    <row r="91">
      <c r="N91" s="4"/>
      <c r="O91" s="4"/>
      <c r="P91" s="4"/>
      <c r="Q91" s="4"/>
      <c r="R91" s="4"/>
    </row>
    <row r="92">
      <c r="N92" s="4"/>
      <c r="O92" s="4"/>
      <c r="P92" s="4"/>
      <c r="Q92" s="4"/>
      <c r="R92" s="4"/>
    </row>
    <row r="93">
      <c r="N93" s="4"/>
      <c r="O93" s="4"/>
      <c r="P93" s="4"/>
      <c r="Q93" s="4"/>
      <c r="R93" s="4"/>
    </row>
    <row r="94">
      <c r="N94" s="4"/>
      <c r="O94" s="4"/>
      <c r="P94" s="4"/>
      <c r="Q94" s="4"/>
      <c r="R94" s="4"/>
    </row>
    <row r="95">
      <c r="N95" s="4"/>
      <c r="O95" s="4"/>
      <c r="P95" s="4"/>
      <c r="Q95" s="4"/>
      <c r="R95" s="4"/>
    </row>
    <row r="96">
      <c r="N96" s="4"/>
      <c r="O96" s="4"/>
      <c r="P96" s="4"/>
      <c r="Q96" s="4"/>
      <c r="R96" s="4"/>
    </row>
    <row r="97">
      <c r="N97" s="4"/>
      <c r="O97" s="4"/>
      <c r="P97" s="4"/>
      <c r="Q97" s="4"/>
      <c r="R97" s="4"/>
    </row>
    <row r="98">
      <c r="N98" s="4"/>
      <c r="O98" s="4"/>
      <c r="P98" s="4"/>
      <c r="Q98" s="4"/>
      <c r="R98" s="4"/>
    </row>
    <row r="99">
      <c r="N99" s="4"/>
      <c r="O99" s="4"/>
      <c r="P99" s="4"/>
      <c r="Q99" s="4"/>
      <c r="R99" s="4"/>
    </row>
    <row r="100">
      <c r="N100" s="4"/>
      <c r="O100" s="4"/>
      <c r="P100" s="4"/>
      <c r="Q100" s="4"/>
      <c r="R100" s="4"/>
    </row>
    <row r="101">
      <c r="N101" s="4"/>
      <c r="O101" s="4"/>
      <c r="P101" s="4"/>
      <c r="Q101" s="4"/>
      <c r="R101" s="4"/>
    </row>
    <row r="102">
      <c r="N102" s="4"/>
      <c r="O102" s="4"/>
      <c r="P102" s="4"/>
      <c r="Q102" s="4"/>
      <c r="R102" s="4"/>
    </row>
    <row r="103">
      <c r="N103" s="4"/>
      <c r="O103" s="4"/>
      <c r="P103" s="4"/>
      <c r="Q103" s="4"/>
      <c r="R103" s="4"/>
    </row>
    <row r="104">
      <c r="N104" s="4"/>
      <c r="O104" s="4"/>
      <c r="P104" s="4"/>
      <c r="Q104" s="4"/>
      <c r="R104" s="4"/>
    </row>
    <row r="105">
      <c r="N105" s="4"/>
      <c r="O105" s="4"/>
      <c r="P105" s="4"/>
      <c r="Q105" s="4"/>
      <c r="R105" s="4"/>
    </row>
    <row r="106">
      <c r="N106" s="4"/>
      <c r="O106" s="4"/>
      <c r="P106" s="4"/>
      <c r="Q106" s="4"/>
      <c r="R106" s="4"/>
    </row>
    <row r="107">
      <c r="N107" s="4"/>
      <c r="O107" s="4"/>
      <c r="P107" s="4"/>
      <c r="Q107" s="4"/>
      <c r="R107" s="4"/>
    </row>
    <row r="108">
      <c r="N108" s="4"/>
      <c r="O108" s="4"/>
      <c r="P108" s="4"/>
      <c r="Q108" s="4"/>
      <c r="R108" s="4"/>
    </row>
    <row r="109">
      <c r="N109" s="4"/>
      <c r="O109" s="4"/>
      <c r="P109" s="4"/>
      <c r="Q109" s="4"/>
      <c r="R109" s="4"/>
    </row>
    <row r="110">
      <c r="N110" s="4"/>
      <c r="O110" s="4"/>
      <c r="P110" s="4"/>
      <c r="Q110" s="4"/>
      <c r="R110" s="4"/>
    </row>
    <row r="111">
      <c r="N111" s="4"/>
      <c r="O111" s="4"/>
      <c r="P111" s="4"/>
      <c r="Q111" s="4"/>
      <c r="R111" s="4"/>
    </row>
    <row r="112">
      <c r="N112" s="4"/>
      <c r="O112" s="4"/>
      <c r="P112" s="4"/>
      <c r="Q112" s="4"/>
      <c r="R112" s="4"/>
    </row>
    <row r="113">
      <c r="N113" s="4"/>
      <c r="O113" s="4"/>
      <c r="P113" s="4"/>
      <c r="Q113" s="4"/>
      <c r="R113" s="4"/>
    </row>
    <row r="114">
      <c r="N114" s="4"/>
      <c r="O114" s="4"/>
      <c r="P114" s="4"/>
      <c r="Q114" s="4"/>
      <c r="R114" s="4"/>
    </row>
    <row r="115">
      <c r="N115" s="4"/>
      <c r="O115" s="4"/>
      <c r="P115" s="4"/>
      <c r="Q115" s="4"/>
      <c r="R115" s="4"/>
    </row>
    <row r="116">
      <c r="N116" s="4"/>
      <c r="O116" s="4"/>
      <c r="P116" s="4"/>
      <c r="Q116" s="4"/>
      <c r="R116" s="4"/>
    </row>
    <row r="117">
      <c r="N117" s="4"/>
      <c r="O117" s="4"/>
      <c r="P117" s="4"/>
      <c r="Q117" s="4"/>
      <c r="R117" s="4"/>
    </row>
    <row r="118">
      <c r="N118" s="4"/>
      <c r="O118" s="4"/>
      <c r="P118" s="4"/>
      <c r="Q118" s="4"/>
      <c r="R118" s="4"/>
    </row>
    <row r="119">
      <c r="N119" s="4"/>
      <c r="O119" s="4"/>
      <c r="P119" s="4"/>
      <c r="Q119" s="4"/>
      <c r="R119" s="4"/>
    </row>
    <row r="120">
      <c r="N120" s="4"/>
      <c r="O120" s="4"/>
      <c r="P120" s="4"/>
      <c r="Q120" s="4"/>
      <c r="R120" s="4"/>
    </row>
    <row r="121">
      <c r="N121" s="4"/>
      <c r="O121" s="4"/>
      <c r="P121" s="4"/>
      <c r="Q121" s="4"/>
      <c r="R121" s="4"/>
    </row>
    <row r="122">
      <c r="N122" s="4"/>
      <c r="O122" s="4"/>
      <c r="P122" s="4"/>
      <c r="Q122" s="4"/>
      <c r="R122" s="4"/>
    </row>
    <row r="123">
      <c r="N123" s="4"/>
      <c r="O123" s="4"/>
      <c r="P123" s="4"/>
      <c r="Q123" s="4"/>
      <c r="R123" s="4"/>
    </row>
    <row r="124">
      <c r="N124" s="4"/>
      <c r="O124" s="4"/>
      <c r="P124" s="4"/>
      <c r="Q124" s="4"/>
      <c r="R124" s="4"/>
    </row>
    <row r="125">
      <c r="N125" s="4"/>
      <c r="O125" s="4"/>
      <c r="P125" s="4"/>
      <c r="Q125" s="4"/>
      <c r="R125" s="4"/>
    </row>
    <row r="126">
      <c r="N126" s="4"/>
      <c r="O126" s="4"/>
      <c r="P126" s="4"/>
      <c r="Q126" s="4"/>
      <c r="R126" s="4"/>
    </row>
    <row r="127">
      <c r="N127" s="4"/>
      <c r="O127" s="4"/>
      <c r="P127" s="4"/>
      <c r="Q127" s="4"/>
      <c r="R127" s="4"/>
    </row>
    <row r="128">
      <c r="N128" s="4"/>
      <c r="O128" s="4"/>
      <c r="P128" s="4"/>
      <c r="Q128" s="4"/>
      <c r="R128" s="4"/>
    </row>
    <row r="129">
      <c r="N129" s="4"/>
      <c r="O129" s="4"/>
      <c r="P129" s="4"/>
      <c r="Q129" s="4"/>
      <c r="R129" s="4"/>
    </row>
    <row r="130">
      <c r="N130" s="4"/>
      <c r="O130" s="4"/>
      <c r="P130" s="4"/>
      <c r="Q130" s="4"/>
      <c r="R130" s="4"/>
    </row>
    <row r="131">
      <c r="N131" s="4"/>
      <c r="O131" s="4"/>
      <c r="P131" s="4"/>
      <c r="Q131" s="4"/>
      <c r="R131" s="4"/>
    </row>
    <row r="132">
      <c r="N132" s="4"/>
      <c r="O132" s="4"/>
      <c r="P132" s="4"/>
      <c r="Q132" s="4"/>
      <c r="R132" s="4"/>
    </row>
    <row r="133">
      <c r="N133" s="4"/>
      <c r="O133" s="4"/>
      <c r="P133" s="4"/>
      <c r="Q133" s="4"/>
      <c r="R133" s="4"/>
    </row>
    <row r="134">
      <c r="N134" s="4"/>
      <c r="O134" s="4"/>
      <c r="P134" s="4"/>
      <c r="Q134" s="4"/>
      <c r="R134" s="4"/>
    </row>
    <row r="135">
      <c r="N135" s="4"/>
      <c r="O135" s="4"/>
      <c r="P135" s="4"/>
      <c r="Q135" s="4"/>
      <c r="R135" s="4"/>
    </row>
    <row r="136">
      <c r="N136" s="4"/>
      <c r="O136" s="4"/>
      <c r="P136" s="4"/>
      <c r="Q136" s="4"/>
      <c r="R136" s="4"/>
    </row>
    <row r="137">
      <c r="N137" s="4"/>
      <c r="O137" s="4"/>
      <c r="P137" s="4"/>
      <c r="Q137" s="4"/>
      <c r="R137" s="4"/>
    </row>
    <row r="138">
      <c r="N138" s="4"/>
      <c r="O138" s="4"/>
      <c r="P138" s="4"/>
      <c r="Q138" s="4"/>
      <c r="R138" s="4"/>
    </row>
    <row r="139">
      <c r="N139" s="4"/>
      <c r="O139" s="4"/>
      <c r="P139" s="4"/>
      <c r="Q139" s="4"/>
      <c r="R139" s="4"/>
    </row>
    <row r="140">
      <c r="N140" s="4"/>
      <c r="O140" s="4"/>
      <c r="P140" s="4"/>
      <c r="Q140" s="4"/>
      <c r="R140" s="4"/>
    </row>
    <row r="141">
      <c r="N141" s="4"/>
      <c r="O141" s="4"/>
      <c r="P141" s="4"/>
      <c r="Q141" s="4"/>
      <c r="R141" s="4"/>
    </row>
    <row r="142">
      <c r="N142" s="4"/>
      <c r="O142" s="4"/>
      <c r="P142" s="4"/>
      <c r="Q142" s="4"/>
      <c r="R142" s="4"/>
    </row>
    <row r="143">
      <c r="N143" s="4"/>
      <c r="O143" s="4"/>
      <c r="P143" s="4"/>
      <c r="Q143" s="4"/>
      <c r="R143" s="4"/>
    </row>
    <row r="144">
      <c r="N144" s="4"/>
      <c r="O144" s="4"/>
      <c r="P144" s="4"/>
      <c r="Q144" s="4"/>
      <c r="R144" s="4"/>
    </row>
    <row r="145">
      <c r="N145" s="4"/>
      <c r="O145" s="4"/>
      <c r="P145" s="4"/>
      <c r="Q145" s="4"/>
      <c r="R145" s="4"/>
    </row>
    <row r="146">
      <c r="N146" s="4"/>
      <c r="O146" s="4"/>
      <c r="P146" s="4"/>
      <c r="Q146" s="4"/>
      <c r="R146" s="4"/>
    </row>
    <row r="147">
      <c r="N147" s="4"/>
      <c r="O147" s="4"/>
      <c r="P147" s="4"/>
      <c r="Q147" s="4"/>
      <c r="R147" s="4"/>
    </row>
    <row r="148">
      <c r="N148" s="4"/>
      <c r="O148" s="4"/>
      <c r="P148" s="4"/>
      <c r="Q148" s="4"/>
      <c r="R148" s="4"/>
    </row>
    <row r="149">
      <c r="N149" s="4"/>
      <c r="O149" s="4"/>
      <c r="P149" s="4"/>
      <c r="Q149" s="4"/>
      <c r="R149" s="4"/>
    </row>
    <row r="150">
      <c r="N150" s="4"/>
      <c r="O150" s="4"/>
      <c r="P150" s="4"/>
      <c r="Q150" s="4"/>
      <c r="R150" s="4"/>
    </row>
    <row r="151">
      <c r="N151" s="4"/>
      <c r="O151" s="4"/>
      <c r="P151" s="4"/>
      <c r="Q151" s="4"/>
      <c r="R151" s="4"/>
    </row>
    <row r="152">
      <c r="N152" s="4"/>
      <c r="O152" s="4"/>
      <c r="P152" s="4"/>
      <c r="Q152" s="4"/>
      <c r="R152" s="4"/>
    </row>
    <row r="153">
      <c r="N153" s="4"/>
      <c r="O153" s="4"/>
      <c r="P153" s="4"/>
      <c r="Q153" s="4"/>
      <c r="R153" s="4"/>
    </row>
    <row r="154">
      <c r="N154" s="4"/>
      <c r="O154" s="4"/>
      <c r="P154" s="4"/>
      <c r="Q154" s="4"/>
      <c r="R154" s="4"/>
    </row>
    <row r="155">
      <c r="N155" s="4"/>
      <c r="O155" s="4"/>
      <c r="P155" s="4"/>
      <c r="Q155" s="4"/>
      <c r="R155" s="4"/>
    </row>
    <row r="156">
      <c r="N156" s="4"/>
      <c r="O156" s="4"/>
      <c r="P156" s="4"/>
      <c r="Q156" s="4"/>
      <c r="R156" s="4"/>
    </row>
    <row r="157">
      <c r="N157" s="4"/>
      <c r="O157" s="4"/>
      <c r="P157" s="4"/>
      <c r="Q157" s="4"/>
      <c r="R157" s="4"/>
    </row>
    <row r="158">
      <c r="N158" s="4"/>
      <c r="O158" s="4"/>
      <c r="P158" s="4"/>
      <c r="Q158" s="4"/>
      <c r="R158" s="4"/>
    </row>
    <row r="159">
      <c r="N159" s="4"/>
      <c r="O159" s="4"/>
      <c r="P159" s="4"/>
      <c r="Q159" s="4"/>
      <c r="R159" s="4"/>
    </row>
    <row r="160">
      <c r="N160" s="4"/>
      <c r="O160" s="4"/>
      <c r="P160" s="4"/>
      <c r="Q160" s="4"/>
      <c r="R160" s="4"/>
    </row>
    <row r="161">
      <c r="N161" s="4"/>
      <c r="O161" s="4"/>
      <c r="P161" s="4"/>
      <c r="Q161" s="4"/>
      <c r="R161" s="4"/>
    </row>
    <row r="162">
      <c r="N162" s="4"/>
      <c r="O162" s="4"/>
      <c r="P162" s="4"/>
      <c r="Q162" s="4"/>
      <c r="R162" s="4"/>
    </row>
    <row r="163">
      <c r="N163" s="4"/>
      <c r="O163" s="4"/>
      <c r="P163" s="4"/>
      <c r="Q163" s="4"/>
      <c r="R163" s="4"/>
    </row>
    <row r="164">
      <c r="N164" s="4"/>
      <c r="O164" s="4"/>
      <c r="P164" s="4"/>
      <c r="Q164" s="4"/>
      <c r="R164" s="4"/>
    </row>
    <row r="165">
      <c r="N165" s="4"/>
      <c r="O165" s="4"/>
      <c r="P165" s="4"/>
      <c r="Q165" s="4"/>
      <c r="R165" s="4"/>
    </row>
    <row r="166">
      <c r="N166" s="4"/>
      <c r="O166" s="4"/>
      <c r="P166" s="4"/>
      <c r="Q166" s="4"/>
      <c r="R166" s="4"/>
    </row>
    <row r="167">
      <c r="N167" s="4"/>
      <c r="O167" s="4"/>
      <c r="P167" s="4"/>
      <c r="Q167" s="4"/>
      <c r="R167" s="4"/>
    </row>
    <row r="168">
      <c r="N168" s="4"/>
      <c r="O168" s="4"/>
      <c r="P168" s="4"/>
      <c r="Q168" s="4"/>
      <c r="R168" s="4"/>
    </row>
    <row r="169">
      <c r="N169" s="4"/>
      <c r="O169" s="4"/>
      <c r="P169" s="4"/>
      <c r="Q169" s="4"/>
      <c r="R169" s="4"/>
    </row>
    <row r="170">
      <c r="N170" s="4"/>
      <c r="O170" s="4"/>
      <c r="P170" s="4"/>
      <c r="Q170" s="4"/>
      <c r="R170" s="4"/>
    </row>
    <row r="171">
      <c r="N171" s="4"/>
      <c r="O171" s="4"/>
      <c r="P171" s="4"/>
      <c r="Q171" s="4"/>
      <c r="R171" s="4"/>
    </row>
    <row r="172">
      <c r="N172" s="4"/>
      <c r="O172" s="4"/>
      <c r="P172" s="4"/>
      <c r="Q172" s="4"/>
      <c r="R172" s="4"/>
    </row>
    <row r="173">
      <c r="N173" s="4"/>
      <c r="O173" s="4"/>
      <c r="P173" s="4"/>
      <c r="Q173" s="4"/>
      <c r="R173" s="4"/>
    </row>
    <row r="174">
      <c r="N174" s="4"/>
      <c r="O174" s="4"/>
      <c r="P174" s="4"/>
      <c r="Q174" s="4"/>
      <c r="R174" s="4"/>
    </row>
    <row r="175">
      <c r="N175" s="4"/>
      <c r="O175" s="4"/>
      <c r="P175" s="4"/>
      <c r="Q175" s="4"/>
      <c r="R175" s="4"/>
    </row>
    <row r="176">
      <c r="N176" s="4"/>
      <c r="O176" s="4"/>
      <c r="P176" s="4"/>
      <c r="Q176" s="4"/>
      <c r="R176" s="4"/>
    </row>
    <row r="177">
      <c r="N177" s="4"/>
      <c r="O177" s="4"/>
      <c r="P177" s="4"/>
      <c r="Q177" s="4"/>
      <c r="R177" s="4"/>
    </row>
    <row r="178">
      <c r="N178" s="4"/>
      <c r="O178" s="4"/>
      <c r="P178" s="4"/>
      <c r="Q178" s="4"/>
      <c r="R178" s="4"/>
    </row>
    <row r="179">
      <c r="N179" s="4"/>
      <c r="O179" s="4"/>
      <c r="P179" s="4"/>
      <c r="Q179" s="4"/>
      <c r="R179" s="4"/>
    </row>
    <row r="180">
      <c r="N180" s="4"/>
      <c r="O180" s="4"/>
      <c r="P180" s="4"/>
      <c r="Q180" s="4"/>
      <c r="R180" s="4"/>
    </row>
    <row r="181">
      <c r="N181" s="4"/>
      <c r="O181" s="4"/>
      <c r="P181" s="4"/>
      <c r="Q181" s="4"/>
      <c r="R181" s="4"/>
    </row>
    <row r="182">
      <c r="N182" s="4"/>
      <c r="O182" s="4"/>
      <c r="P182" s="4"/>
      <c r="Q182" s="4"/>
      <c r="R182" s="4"/>
    </row>
    <row r="183">
      <c r="N183" s="4"/>
      <c r="O183" s="4"/>
      <c r="P183" s="4"/>
      <c r="Q183" s="4"/>
      <c r="R183" s="4"/>
    </row>
    <row r="184">
      <c r="N184" s="4"/>
      <c r="O184" s="4"/>
      <c r="P184" s="4"/>
      <c r="Q184" s="4"/>
      <c r="R184" s="4"/>
    </row>
    <row r="185">
      <c r="N185" s="4"/>
      <c r="O185" s="4"/>
      <c r="P185" s="4"/>
      <c r="Q185" s="4"/>
      <c r="R185" s="4"/>
    </row>
    <row r="186">
      <c r="N186" s="4"/>
      <c r="O186" s="4"/>
      <c r="P186" s="4"/>
      <c r="Q186" s="4"/>
      <c r="R186" s="4"/>
    </row>
    <row r="187">
      <c r="N187" s="4"/>
      <c r="O187" s="4"/>
      <c r="P187" s="4"/>
      <c r="Q187" s="4"/>
      <c r="R187" s="4"/>
    </row>
    <row r="188">
      <c r="N188" s="4"/>
      <c r="O188" s="4"/>
      <c r="P188" s="4"/>
      <c r="Q188" s="4"/>
      <c r="R188" s="4"/>
    </row>
    <row r="189">
      <c r="N189" s="4"/>
      <c r="O189" s="4"/>
      <c r="P189" s="4"/>
      <c r="Q189" s="4"/>
      <c r="R189" s="4"/>
    </row>
    <row r="190">
      <c r="N190" s="4"/>
      <c r="O190" s="4"/>
      <c r="P190" s="4"/>
      <c r="Q190" s="4"/>
      <c r="R190" s="4"/>
    </row>
    <row r="191">
      <c r="N191" s="4"/>
      <c r="O191" s="4"/>
      <c r="P191" s="4"/>
      <c r="Q191" s="4"/>
      <c r="R191" s="4"/>
    </row>
    <row r="192">
      <c r="N192" s="4"/>
      <c r="O192" s="4"/>
      <c r="P192" s="4"/>
      <c r="Q192" s="4"/>
      <c r="R192" s="4"/>
    </row>
    <row r="193">
      <c r="N193" s="4"/>
      <c r="O193" s="4"/>
      <c r="P193" s="4"/>
      <c r="Q193" s="4"/>
      <c r="R193" s="4"/>
    </row>
    <row r="194">
      <c r="N194" s="4"/>
      <c r="O194" s="4"/>
      <c r="P194" s="4"/>
      <c r="Q194" s="4"/>
      <c r="R194" s="4"/>
    </row>
    <row r="195">
      <c r="N195" s="4"/>
      <c r="O195" s="4"/>
      <c r="P195" s="4"/>
      <c r="Q195" s="4"/>
      <c r="R195" s="4"/>
    </row>
    <row r="196">
      <c r="N196" s="4"/>
      <c r="O196" s="4"/>
      <c r="P196" s="4"/>
      <c r="Q196" s="4"/>
      <c r="R196" s="4"/>
    </row>
    <row r="197">
      <c r="N197" s="4"/>
      <c r="O197" s="4"/>
      <c r="P197" s="4"/>
      <c r="Q197" s="4"/>
      <c r="R197" s="4"/>
    </row>
    <row r="198">
      <c r="N198" s="4"/>
      <c r="O198" s="4"/>
      <c r="P198" s="4"/>
      <c r="Q198" s="4"/>
      <c r="R198" s="4"/>
    </row>
    <row r="199">
      <c r="N199" s="4"/>
      <c r="O199" s="4"/>
      <c r="P199" s="4"/>
      <c r="Q199" s="4"/>
      <c r="R199" s="4"/>
    </row>
    <row r="200">
      <c r="N200" s="4"/>
      <c r="O200" s="4"/>
      <c r="P200" s="4"/>
      <c r="Q200" s="4"/>
      <c r="R200" s="4"/>
    </row>
    <row r="201">
      <c r="N201" s="4"/>
      <c r="O201" s="4"/>
      <c r="P201" s="4"/>
      <c r="Q201" s="4"/>
      <c r="R201" s="4"/>
    </row>
    <row r="202">
      <c r="N202" s="4"/>
      <c r="O202" s="4"/>
      <c r="P202" s="4"/>
      <c r="Q202" s="4"/>
      <c r="R202" s="4"/>
    </row>
    <row r="203">
      <c r="N203" s="4"/>
      <c r="O203" s="4"/>
      <c r="P203" s="4"/>
      <c r="Q203" s="4"/>
      <c r="R203" s="4"/>
    </row>
    <row r="204">
      <c r="N204" s="4"/>
      <c r="O204" s="4"/>
      <c r="P204" s="4"/>
      <c r="Q204" s="4"/>
      <c r="R204" s="4"/>
    </row>
    <row r="205">
      <c r="N205" s="4"/>
      <c r="O205" s="4"/>
      <c r="P205" s="4"/>
      <c r="Q205" s="4"/>
      <c r="R205" s="4"/>
    </row>
    <row r="206">
      <c r="N206" s="4"/>
      <c r="O206" s="4"/>
      <c r="P206" s="4"/>
      <c r="Q206" s="4"/>
      <c r="R206" s="4"/>
    </row>
    <row r="207">
      <c r="N207" s="4"/>
      <c r="O207" s="4"/>
      <c r="P207" s="4"/>
      <c r="Q207" s="4"/>
      <c r="R207" s="4"/>
    </row>
    <row r="208">
      <c r="N208" s="4"/>
      <c r="O208" s="4"/>
      <c r="P208" s="4"/>
      <c r="Q208" s="4"/>
      <c r="R208" s="4"/>
    </row>
    <row r="209">
      <c r="N209" s="4"/>
      <c r="O209" s="4"/>
      <c r="P209" s="4"/>
      <c r="Q209" s="4"/>
      <c r="R209" s="4"/>
    </row>
    <row r="210">
      <c r="N210" s="4"/>
      <c r="O210" s="4"/>
      <c r="P210" s="4"/>
      <c r="Q210" s="4"/>
      <c r="R210" s="4"/>
    </row>
    <row r="211">
      <c r="N211" s="4"/>
      <c r="O211" s="4"/>
      <c r="P211" s="4"/>
      <c r="Q211" s="4"/>
      <c r="R211" s="4"/>
    </row>
    <row r="212">
      <c r="N212" s="4"/>
      <c r="O212" s="4"/>
      <c r="P212" s="4"/>
      <c r="Q212" s="4"/>
      <c r="R212" s="4"/>
    </row>
    <row r="213">
      <c r="N213" s="4"/>
      <c r="O213" s="4"/>
      <c r="P213" s="4"/>
      <c r="Q213" s="4"/>
      <c r="R213" s="4"/>
    </row>
    <row r="214">
      <c r="N214" s="4"/>
      <c r="O214" s="4"/>
      <c r="P214" s="4"/>
      <c r="Q214" s="4"/>
      <c r="R214" s="4"/>
    </row>
    <row r="215">
      <c r="N215" s="4"/>
      <c r="O215" s="4"/>
      <c r="P215" s="4"/>
      <c r="Q215" s="4"/>
      <c r="R215" s="4"/>
    </row>
    <row r="216">
      <c r="N216" s="4"/>
      <c r="O216" s="4"/>
      <c r="P216" s="4"/>
      <c r="Q216" s="4"/>
      <c r="R216" s="4"/>
    </row>
    <row r="217">
      <c r="N217" s="4"/>
      <c r="O217" s="4"/>
      <c r="P217" s="4"/>
      <c r="Q217" s="4"/>
      <c r="R217" s="4"/>
    </row>
    <row r="218">
      <c r="N218" s="4"/>
      <c r="O218" s="4"/>
      <c r="P218" s="4"/>
      <c r="Q218" s="4"/>
      <c r="R218" s="4"/>
    </row>
    <row r="219">
      <c r="N219" s="4"/>
      <c r="O219" s="4"/>
      <c r="P219" s="4"/>
      <c r="Q219" s="4"/>
      <c r="R219" s="4"/>
    </row>
    <row r="220">
      <c r="N220" s="4"/>
      <c r="O220" s="4"/>
      <c r="P220" s="4"/>
      <c r="Q220" s="4"/>
      <c r="R220" s="4"/>
    </row>
    <row r="221">
      <c r="N221" s="4"/>
      <c r="O221" s="4"/>
      <c r="P221" s="4"/>
      <c r="Q221" s="4"/>
      <c r="R221" s="4"/>
    </row>
    <row r="222">
      <c r="N222" s="4"/>
      <c r="O222" s="4"/>
      <c r="P222" s="4"/>
      <c r="Q222" s="4"/>
      <c r="R222" s="4"/>
    </row>
    <row r="223">
      <c r="N223" s="4"/>
      <c r="O223" s="4"/>
      <c r="P223" s="4"/>
      <c r="Q223" s="4"/>
      <c r="R223" s="4"/>
    </row>
    <row r="224">
      <c r="N224" s="4"/>
      <c r="O224" s="4"/>
      <c r="P224" s="4"/>
      <c r="Q224" s="4"/>
      <c r="R224" s="4"/>
    </row>
    <row r="225">
      <c r="N225" s="4"/>
      <c r="O225" s="4"/>
      <c r="P225" s="4"/>
      <c r="Q225" s="4"/>
      <c r="R225" s="4"/>
    </row>
    <row r="226">
      <c r="N226" s="4"/>
      <c r="O226" s="4"/>
      <c r="P226" s="4"/>
      <c r="Q226" s="4"/>
      <c r="R226" s="4"/>
    </row>
    <row r="227">
      <c r="N227" s="4"/>
      <c r="O227" s="4"/>
      <c r="P227" s="4"/>
      <c r="Q227" s="4"/>
      <c r="R227" s="4"/>
    </row>
    <row r="228">
      <c r="N228" s="4"/>
      <c r="O228" s="4"/>
      <c r="P228" s="4"/>
      <c r="Q228" s="4"/>
      <c r="R228" s="4"/>
    </row>
    <row r="229">
      <c r="N229" s="4"/>
      <c r="O229" s="4"/>
      <c r="P229" s="4"/>
      <c r="Q229" s="4"/>
      <c r="R229" s="4"/>
    </row>
    <row r="230">
      <c r="N230" s="4"/>
      <c r="O230" s="4"/>
      <c r="P230" s="4"/>
      <c r="Q230" s="4"/>
      <c r="R230" s="4"/>
    </row>
    <row r="231">
      <c r="N231" s="4"/>
      <c r="O231" s="4"/>
      <c r="P231" s="4"/>
      <c r="Q231" s="4"/>
      <c r="R231" s="4"/>
    </row>
    <row r="232">
      <c r="N232" s="4"/>
      <c r="O232" s="4"/>
      <c r="P232" s="4"/>
      <c r="Q232" s="4"/>
      <c r="R232" s="4"/>
    </row>
    <row r="233">
      <c r="N233" s="4"/>
      <c r="O233" s="4"/>
      <c r="P233" s="4"/>
      <c r="Q233" s="4"/>
      <c r="R233" s="4"/>
    </row>
    <row r="234">
      <c r="N234" s="4"/>
      <c r="O234" s="4"/>
      <c r="P234" s="4"/>
      <c r="Q234" s="4"/>
      <c r="R234" s="4"/>
    </row>
    <row r="235">
      <c r="N235" s="4"/>
      <c r="O235" s="4"/>
      <c r="P235" s="4"/>
      <c r="Q235" s="4"/>
      <c r="R235" s="4"/>
    </row>
    <row r="236">
      <c r="N236" s="4"/>
      <c r="O236" s="4"/>
      <c r="P236" s="4"/>
      <c r="Q236" s="4"/>
      <c r="R236" s="4"/>
    </row>
    <row r="237">
      <c r="N237" s="4"/>
      <c r="O237" s="4"/>
      <c r="P237" s="4"/>
      <c r="Q237" s="4"/>
      <c r="R237" s="4"/>
    </row>
    <row r="238">
      <c r="N238" s="4"/>
      <c r="O238" s="4"/>
      <c r="P238" s="4"/>
      <c r="Q238" s="4"/>
      <c r="R238" s="4"/>
    </row>
    <row r="239">
      <c r="N239" s="4"/>
      <c r="O239" s="4"/>
      <c r="P239" s="4"/>
      <c r="Q239" s="4"/>
      <c r="R239" s="4"/>
    </row>
    <row r="240">
      <c r="N240" s="4"/>
      <c r="O240" s="4"/>
      <c r="P240" s="4"/>
      <c r="Q240" s="4"/>
      <c r="R240" s="4"/>
    </row>
    <row r="241">
      <c r="N241" s="4"/>
      <c r="O241" s="4"/>
      <c r="P241" s="4"/>
      <c r="Q241" s="4"/>
      <c r="R241" s="4"/>
    </row>
    <row r="242">
      <c r="N242" s="4"/>
      <c r="O242" s="4"/>
      <c r="P242" s="4"/>
      <c r="Q242" s="4"/>
      <c r="R242" s="4"/>
    </row>
    <row r="243">
      <c r="N243" s="4"/>
      <c r="O243" s="4"/>
      <c r="P243" s="4"/>
      <c r="Q243" s="4"/>
      <c r="R243" s="4"/>
    </row>
    <row r="244">
      <c r="N244" s="4"/>
      <c r="O244" s="4"/>
      <c r="P244" s="4"/>
      <c r="Q244" s="4"/>
      <c r="R244" s="4"/>
    </row>
    <row r="245">
      <c r="N245" s="4"/>
      <c r="O245" s="4"/>
      <c r="P245" s="4"/>
      <c r="Q245" s="4"/>
      <c r="R245" s="4"/>
    </row>
    <row r="246">
      <c r="N246" s="4"/>
      <c r="O246" s="4"/>
      <c r="P246" s="4"/>
      <c r="Q246" s="4"/>
      <c r="R246" s="4"/>
    </row>
    <row r="247">
      <c r="N247" s="4"/>
      <c r="O247" s="4"/>
      <c r="P247" s="4"/>
      <c r="Q247" s="4"/>
      <c r="R247" s="4"/>
    </row>
    <row r="248">
      <c r="N248" s="4"/>
      <c r="O248" s="4"/>
      <c r="P248" s="4"/>
      <c r="Q248" s="4"/>
      <c r="R248" s="4"/>
    </row>
    <row r="249">
      <c r="N249" s="4"/>
      <c r="O249" s="4"/>
      <c r="P249" s="4"/>
      <c r="Q249" s="4"/>
      <c r="R249" s="4"/>
    </row>
    <row r="250">
      <c r="N250" s="4"/>
      <c r="O250" s="4"/>
      <c r="P250" s="4"/>
      <c r="Q250" s="4"/>
      <c r="R250" s="4"/>
    </row>
    <row r="251">
      <c r="N251" s="4"/>
      <c r="O251" s="4"/>
      <c r="P251" s="4"/>
      <c r="Q251" s="4"/>
      <c r="R251" s="4"/>
    </row>
    <row r="252">
      <c r="N252" s="4"/>
      <c r="O252" s="4"/>
      <c r="P252" s="4"/>
      <c r="Q252" s="4"/>
      <c r="R252" s="4"/>
    </row>
    <row r="253">
      <c r="N253" s="4"/>
      <c r="O253" s="4"/>
      <c r="P253" s="4"/>
      <c r="Q253" s="4"/>
      <c r="R253" s="4"/>
    </row>
    <row r="254">
      <c r="N254" s="4"/>
      <c r="O254" s="4"/>
      <c r="P254" s="4"/>
      <c r="Q254" s="4"/>
      <c r="R254" s="4"/>
    </row>
    <row r="255">
      <c r="N255" s="4"/>
      <c r="O255" s="4"/>
      <c r="P255" s="4"/>
      <c r="Q255" s="4"/>
      <c r="R255" s="4"/>
    </row>
    <row r="256">
      <c r="N256" s="4"/>
      <c r="O256" s="4"/>
      <c r="P256" s="4"/>
      <c r="Q256" s="4"/>
      <c r="R256" s="4"/>
    </row>
    <row r="257">
      <c r="N257" s="4"/>
      <c r="O257" s="4"/>
      <c r="P257" s="4"/>
      <c r="Q257" s="4"/>
      <c r="R257" s="4"/>
    </row>
    <row r="258">
      <c r="N258" s="4"/>
      <c r="O258" s="4"/>
      <c r="P258" s="4"/>
      <c r="Q258" s="4"/>
      <c r="R258" s="4"/>
    </row>
    <row r="259">
      <c r="N259" s="4"/>
      <c r="O259" s="4"/>
      <c r="P259" s="4"/>
      <c r="Q259" s="4"/>
      <c r="R259" s="4"/>
    </row>
    <row r="260">
      <c r="N260" s="4"/>
      <c r="O260" s="4"/>
      <c r="P260" s="4"/>
      <c r="Q260" s="4"/>
      <c r="R260" s="4"/>
    </row>
    <row r="261">
      <c r="N261" s="4"/>
      <c r="O261" s="4"/>
      <c r="P261" s="4"/>
      <c r="Q261" s="4"/>
      <c r="R261" s="4"/>
    </row>
    <row r="262">
      <c r="N262" s="4"/>
      <c r="O262" s="4"/>
      <c r="P262" s="4"/>
      <c r="Q262" s="4"/>
      <c r="R262" s="4"/>
    </row>
    <row r="263">
      <c r="N263" s="4"/>
      <c r="O263" s="4"/>
      <c r="P263" s="4"/>
      <c r="Q263" s="4"/>
      <c r="R263" s="4"/>
    </row>
    <row r="264">
      <c r="N264" s="4"/>
      <c r="O264" s="4"/>
      <c r="P264" s="4"/>
      <c r="Q264" s="4"/>
      <c r="R264" s="4"/>
    </row>
    <row r="265">
      <c r="N265" s="4"/>
      <c r="O265" s="4"/>
      <c r="P265" s="4"/>
      <c r="Q265" s="4"/>
      <c r="R265" s="4"/>
    </row>
    <row r="266">
      <c r="N266" s="4"/>
      <c r="O266" s="4"/>
      <c r="P266" s="4"/>
      <c r="Q266" s="4"/>
      <c r="R266" s="4"/>
    </row>
    <row r="267">
      <c r="N267" s="4"/>
      <c r="O267" s="4"/>
      <c r="P267" s="4"/>
      <c r="Q267" s="4"/>
      <c r="R267" s="4"/>
    </row>
    <row r="268">
      <c r="N268" s="4"/>
      <c r="O268" s="4"/>
      <c r="P268" s="4"/>
      <c r="Q268" s="4"/>
      <c r="R268" s="4"/>
    </row>
    <row r="269">
      <c r="N269" s="4"/>
      <c r="O269" s="4"/>
      <c r="P269" s="4"/>
      <c r="Q269" s="4"/>
      <c r="R269" s="4"/>
    </row>
    <row r="270">
      <c r="N270" s="4"/>
      <c r="O270" s="4"/>
      <c r="P270" s="4"/>
      <c r="Q270" s="4"/>
      <c r="R270" s="4"/>
    </row>
    <row r="271">
      <c r="N271" s="4"/>
      <c r="O271" s="4"/>
      <c r="P271" s="4"/>
      <c r="Q271" s="4"/>
      <c r="R271" s="4"/>
    </row>
    <row r="272">
      <c r="N272" s="4"/>
      <c r="O272" s="4"/>
      <c r="P272" s="4"/>
      <c r="Q272" s="4"/>
      <c r="R272" s="4"/>
    </row>
    <row r="273">
      <c r="N273" s="4"/>
      <c r="O273" s="4"/>
      <c r="P273" s="4"/>
      <c r="Q273" s="4"/>
      <c r="R273" s="4"/>
    </row>
    <row r="274">
      <c r="N274" s="4"/>
      <c r="O274" s="4"/>
      <c r="P274" s="4"/>
      <c r="Q274" s="4"/>
      <c r="R274" s="4"/>
    </row>
    <row r="275">
      <c r="N275" s="4"/>
      <c r="O275" s="4"/>
      <c r="P275" s="4"/>
      <c r="Q275" s="4"/>
      <c r="R275" s="4"/>
    </row>
    <row r="276">
      <c r="N276" s="4"/>
      <c r="O276" s="4"/>
      <c r="P276" s="4"/>
      <c r="Q276" s="4"/>
      <c r="R276" s="4"/>
    </row>
    <row r="277">
      <c r="N277" s="4"/>
      <c r="O277" s="4"/>
      <c r="P277" s="4"/>
      <c r="Q277" s="4"/>
      <c r="R277" s="4"/>
    </row>
    <row r="278">
      <c r="N278" s="4"/>
      <c r="O278" s="4"/>
      <c r="P278" s="4"/>
      <c r="Q278" s="4"/>
      <c r="R278" s="4"/>
    </row>
    <row r="279">
      <c r="N279" s="4"/>
      <c r="O279" s="4"/>
      <c r="P279" s="4"/>
      <c r="Q279" s="4"/>
      <c r="R279" s="4"/>
    </row>
    <row r="280">
      <c r="N280" s="4"/>
      <c r="O280" s="4"/>
      <c r="P280" s="4"/>
      <c r="Q280" s="4"/>
      <c r="R280" s="4"/>
    </row>
    <row r="281">
      <c r="N281" s="4"/>
      <c r="O281" s="4"/>
      <c r="P281" s="4"/>
      <c r="Q281" s="4"/>
      <c r="R281" s="4"/>
    </row>
    <row r="282">
      <c r="N282" s="4"/>
      <c r="O282" s="4"/>
      <c r="P282" s="4"/>
      <c r="Q282" s="4"/>
      <c r="R282" s="4"/>
    </row>
    <row r="283">
      <c r="N283" s="4"/>
      <c r="O283" s="4"/>
      <c r="P283" s="4"/>
      <c r="Q283" s="4"/>
      <c r="R283" s="4"/>
    </row>
    <row r="284">
      <c r="N284" s="4"/>
      <c r="O284" s="4"/>
      <c r="P284" s="4"/>
      <c r="Q284" s="4"/>
      <c r="R284" s="4"/>
    </row>
    <row r="285">
      <c r="N285" s="4"/>
      <c r="O285" s="4"/>
      <c r="P285" s="4"/>
      <c r="Q285" s="4"/>
      <c r="R285" s="4"/>
    </row>
    <row r="286">
      <c r="N286" s="4"/>
      <c r="O286" s="4"/>
      <c r="P286" s="4"/>
      <c r="Q286" s="4"/>
      <c r="R286" s="4"/>
    </row>
    <row r="287">
      <c r="N287" s="4"/>
      <c r="O287" s="4"/>
      <c r="P287" s="4"/>
      <c r="Q287" s="4"/>
      <c r="R287" s="4"/>
    </row>
    <row r="288">
      <c r="N288" s="4"/>
      <c r="O288" s="4"/>
      <c r="P288" s="4"/>
      <c r="Q288" s="4"/>
      <c r="R288" s="4"/>
    </row>
    <row r="289">
      <c r="N289" s="4"/>
      <c r="O289" s="4"/>
      <c r="P289" s="4"/>
      <c r="Q289" s="4"/>
      <c r="R289" s="4"/>
    </row>
    <row r="290">
      <c r="N290" s="4"/>
      <c r="O290" s="4"/>
      <c r="P290" s="4"/>
      <c r="Q290" s="4"/>
      <c r="R290" s="4"/>
    </row>
    <row r="291">
      <c r="N291" s="4"/>
      <c r="O291" s="4"/>
      <c r="P291" s="4"/>
      <c r="Q291" s="4"/>
      <c r="R291" s="4"/>
    </row>
    <row r="292">
      <c r="N292" s="4"/>
      <c r="O292" s="4"/>
      <c r="P292" s="4"/>
      <c r="Q292" s="4"/>
      <c r="R292" s="4"/>
    </row>
    <row r="293">
      <c r="N293" s="4"/>
      <c r="O293" s="4"/>
      <c r="P293" s="4"/>
      <c r="Q293" s="4"/>
      <c r="R293" s="4"/>
    </row>
    <row r="294">
      <c r="N294" s="4"/>
      <c r="O294" s="4"/>
      <c r="P294" s="4"/>
      <c r="Q294" s="4"/>
      <c r="R294" s="4"/>
    </row>
    <row r="295">
      <c r="N295" s="4"/>
      <c r="O295" s="4"/>
      <c r="P295" s="4"/>
      <c r="Q295" s="4"/>
      <c r="R295" s="4"/>
    </row>
    <row r="296">
      <c r="N296" s="4"/>
      <c r="O296" s="4"/>
      <c r="P296" s="4"/>
      <c r="Q296" s="4"/>
      <c r="R296" s="4"/>
    </row>
    <row r="297">
      <c r="N297" s="4"/>
      <c r="O297" s="4"/>
      <c r="P297" s="4"/>
      <c r="Q297" s="4"/>
      <c r="R297" s="4"/>
    </row>
    <row r="298">
      <c r="N298" s="4"/>
      <c r="O298" s="4"/>
      <c r="P298" s="4"/>
      <c r="Q298" s="4"/>
      <c r="R298" s="4"/>
    </row>
    <row r="299">
      <c r="N299" s="4"/>
      <c r="O299" s="4"/>
      <c r="P299" s="4"/>
      <c r="Q299" s="4"/>
      <c r="R299" s="4"/>
    </row>
    <row r="300">
      <c r="N300" s="4"/>
      <c r="O300" s="4"/>
      <c r="P300" s="4"/>
      <c r="Q300" s="4"/>
      <c r="R300" s="4"/>
    </row>
    <row r="301">
      <c r="N301" s="4"/>
      <c r="O301" s="4"/>
      <c r="P301" s="4"/>
      <c r="Q301" s="4"/>
      <c r="R301" s="4"/>
    </row>
    <row r="302">
      <c r="N302" s="4"/>
      <c r="O302" s="4"/>
      <c r="P302" s="4"/>
      <c r="Q302" s="4"/>
      <c r="R302" s="4"/>
    </row>
    <row r="303">
      <c r="N303" s="4"/>
      <c r="O303" s="4"/>
      <c r="P303" s="4"/>
      <c r="Q303" s="4"/>
      <c r="R303" s="4"/>
    </row>
    <row r="304">
      <c r="N304" s="4"/>
      <c r="O304" s="4"/>
      <c r="P304" s="4"/>
      <c r="Q304" s="4"/>
      <c r="R304" s="4"/>
    </row>
    <row r="305">
      <c r="N305" s="4"/>
      <c r="O305" s="4"/>
      <c r="P305" s="4"/>
      <c r="Q305" s="4"/>
      <c r="R305" s="4"/>
    </row>
    <row r="306">
      <c r="N306" s="4"/>
      <c r="O306" s="4"/>
      <c r="P306" s="4"/>
      <c r="Q306" s="4"/>
      <c r="R306" s="4"/>
    </row>
    <row r="307">
      <c r="N307" s="4"/>
      <c r="O307" s="4"/>
      <c r="P307" s="4"/>
      <c r="Q307" s="4"/>
      <c r="R307" s="4"/>
    </row>
    <row r="308">
      <c r="N308" s="4"/>
      <c r="O308" s="4"/>
      <c r="P308" s="4"/>
      <c r="Q308" s="4"/>
      <c r="R308" s="4"/>
    </row>
    <row r="309">
      <c r="N309" s="4"/>
      <c r="O309" s="4"/>
      <c r="P309" s="4"/>
      <c r="Q309" s="4"/>
      <c r="R309" s="4"/>
    </row>
    <row r="310">
      <c r="N310" s="4"/>
      <c r="O310" s="4"/>
      <c r="P310" s="4"/>
      <c r="Q310" s="4"/>
      <c r="R310" s="4"/>
    </row>
    <row r="311">
      <c r="N311" s="4"/>
      <c r="O311" s="4"/>
      <c r="P311" s="4"/>
      <c r="Q311" s="4"/>
      <c r="R311" s="4"/>
    </row>
    <row r="312">
      <c r="N312" s="4"/>
      <c r="O312" s="4"/>
      <c r="P312" s="4"/>
      <c r="Q312" s="4"/>
      <c r="R312" s="4"/>
    </row>
    <row r="313">
      <c r="N313" s="4"/>
      <c r="O313" s="4"/>
      <c r="P313" s="4"/>
      <c r="Q313" s="4"/>
      <c r="R313" s="4"/>
    </row>
    <row r="314">
      <c r="N314" s="4"/>
      <c r="O314" s="4"/>
      <c r="P314" s="4"/>
      <c r="Q314" s="4"/>
      <c r="R314" s="4"/>
    </row>
    <row r="315">
      <c r="N315" s="4"/>
      <c r="O315" s="4"/>
      <c r="P315" s="4"/>
      <c r="Q315" s="4"/>
      <c r="R315" s="4"/>
    </row>
    <row r="316">
      <c r="N316" s="4"/>
      <c r="O316" s="4"/>
      <c r="P316" s="4"/>
      <c r="Q316" s="4"/>
      <c r="R316" s="4"/>
    </row>
    <row r="317">
      <c r="N317" s="4"/>
      <c r="O317" s="4"/>
      <c r="P317" s="4"/>
      <c r="Q317" s="4"/>
      <c r="R317" s="4"/>
    </row>
    <row r="318">
      <c r="N318" s="4"/>
      <c r="O318" s="4"/>
      <c r="P318" s="4"/>
      <c r="Q318" s="4"/>
      <c r="R318" s="4"/>
    </row>
    <row r="319">
      <c r="N319" s="4"/>
      <c r="O319" s="4"/>
      <c r="P319" s="4"/>
      <c r="Q319" s="4"/>
      <c r="R319" s="4"/>
    </row>
    <row r="320">
      <c r="N320" s="4"/>
      <c r="O320" s="4"/>
      <c r="P320" s="4"/>
      <c r="Q320" s="4"/>
      <c r="R320" s="4"/>
    </row>
    <row r="321">
      <c r="N321" s="4"/>
      <c r="O321" s="4"/>
      <c r="P321" s="4"/>
      <c r="Q321" s="4"/>
      <c r="R321" s="4"/>
    </row>
    <row r="322">
      <c r="N322" s="4"/>
      <c r="O322" s="4"/>
      <c r="P322" s="4"/>
      <c r="Q322" s="4"/>
      <c r="R322" s="4"/>
    </row>
    <row r="323">
      <c r="N323" s="4"/>
      <c r="O323" s="4"/>
      <c r="P323" s="4"/>
      <c r="Q323" s="4"/>
      <c r="R323" s="4"/>
    </row>
    <row r="324">
      <c r="N324" s="4"/>
      <c r="O324" s="4"/>
      <c r="P324" s="4"/>
      <c r="Q324" s="4"/>
      <c r="R324" s="4"/>
    </row>
    <row r="325">
      <c r="N325" s="4"/>
      <c r="O325" s="4"/>
      <c r="P325" s="4"/>
      <c r="Q325" s="4"/>
      <c r="R325" s="4"/>
    </row>
    <row r="326">
      <c r="N326" s="4"/>
      <c r="O326" s="4"/>
      <c r="P326" s="4"/>
      <c r="Q326" s="4"/>
      <c r="R326" s="4"/>
    </row>
    <row r="327">
      <c r="N327" s="4"/>
      <c r="O327" s="4"/>
      <c r="P327" s="4"/>
      <c r="Q327" s="4"/>
      <c r="R327" s="4"/>
    </row>
    <row r="328">
      <c r="N328" s="4"/>
      <c r="O328" s="4"/>
      <c r="P328" s="4"/>
      <c r="Q328" s="4"/>
      <c r="R328" s="4"/>
    </row>
    <row r="329">
      <c r="N329" s="4"/>
      <c r="O329" s="4"/>
      <c r="P329" s="4"/>
      <c r="Q329" s="4"/>
      <c r="R329" s="4"/>
    </row>
    <row r="330">
      <c r="N330" s="4"/>
      <c r="O330" s="4"/>
      <c r="P330" s="4"/>
      <c r="Q330" s="4"/>
      <c r="R330" s="4"/>
    </row>
    <row r="331">
      <c r="N331" s="4"/>
      <c r="O331" s="4"/>
      <c r="P331" s="4"/>
      <c r="Q331" s="4"/>
      <c r="R331" s="4"/>
    </row>
    <row r="332">
      <c r="N332" s="4"/>
      <c r="O332" s="4"/>
      <c r="P332" s="4"/>
      <c r="Q332" s="4"/>
      <c r="R332" s="4"/>
    </row>
    <row r="333">
      <c r="N333" s="4"/>
      <c r="O333" s="4"/>
      <c r="P333" s="4"/>
      <c r="Q333" s="4"/>
      <c r="R333" s="4"/>
    </row>
    <row r="334">
      <c r="N334" s="4"/>
      <c r="O334" s="4"/>
      <c r="P334" s="4"/>
      <c r="Q334" s="4"/>
      <c r="R334" s="4"/>
    </row>
    <row r="335">
      <c r="N335" s="4"/>
      <c r="O335" s="4"/>
      <c r="P335" s="4"/>
      <c r="Q335" s="4"/>
      <c r="R335" s="4"/>
    </row>
    <row r="336">
      <c r="N336" s="4"/>
      <c r="O336" s="4"/>
      <c r="P336" s="4"/>
      <c r="Q336" s="4"/>
      <c r="R336" s="4"/>
    </row>
    <row r="337">
      <c r="N337" s="4"/>
      <c r="O337" s="4"/>
      <c r="P337" s="4"/>
      <c r="Q337" s="4"/>
      <c r="R337" s="4"/>
    </row>
    <row r="338">
      <c r="N338" s="4"/>
      <c r="O338" s="4"/>
      <c r="P338" s="4"/>
      <c r="Q338" s="4"/>
      <c r="R338" s="4"/>
    </row>
    <row r="339">
      <c r="N339" s="4"/>
      <c r="O339" s="4"/>
      <c r="P339" s="4"/>
      <c r="Q339" s="4"/>
      <c r="R339" s="4"/>
    </row>
    <row r="340">
      <c r="N340" s="4"/>
      <c r="O340" s="4"/>
      <c r="P340" s="4"/>
      <c r="Q340" s="4"/>
      <c r="R340" s="4"/>
    </row>
    <row r="341">
      <c r="N341" s="4"/>
      <c r="O341" s="4"/>
      <c r="P341" s="4"/>
      <c r="Q341" s="4"/>
      <c r="R341" s="4"/>
    </row>
    <row r="342">
      <c r="N342" s="4"/>
      <c r="O342" s="4"/>
      <c r="P342" s="4"/>
      <c r="Q342" s="4"/>
      <c r="R342" s="4"/>
    </row>
    <row r="343">
      <c r="N343" s="4"/>
      <c r="O343" s="4"/>
      <c r="P343" s="4"/>
      <c r="Q343" s="4"/>
      <c r="R343" s="4"/>
    </row>
    <row r="344">
      <c r="N344" s="4"/>
      <c r="O344" s="4"/>
      <c r="P344" s="4"/>
      <c r="Q344" s="4"/>
      <c r="R344" s="4"/>
    </row>
    <row r="345">
      <c r="N345" s="4"/>
      <c r="O345" s="4"/>
      <c r="P345" s="4"/>
      <c r="Q345" s="4"/>
      <c r="R345" s="4"/>
    </row>
    <row r="346">
      <c r="N346" s="4"/>
      <c r="O346" s="4"/>
      <c r="P346" s="4"/>
      <c r="Q346" s="4"/>
      <c r="R346" s="4"/>
    </row>
    <row r="347">
      <c r="N347" s="4"/>
      <c r="O347" s="4"/>
      <c r="P347" s="4"/>
      <c r="Q347" s="4"/>
      <c r="R347" s="4"/>
    </row>
    <row r="348">
      <c r="N348" s="4"/>
      <c r="O348" s="4"/>
      <c r="P348" s="4"/>
      <c r="Q348" s="4"/>
      <c r="R348" s="4"/>
    </row>
    <row r="349">
      <c r="N349" s="4"/>
      <c r="O349" s="4"/>
      <c r="P349" s="4"/>
      <c r="Q349" s="4"/>
      <c r="R349" s="4"/>
    </row>
    <row r="350">
      <c r="N350" s="4"/>
      <c r="O350" s="4"/>
      <c r="P350" s="4"/>
      <c r="Q350" s="4"/>
      <c r="R350" s="4"/>
    </row>
    <row r="351">
      <c r="N351" s="4"/>
      <c r="O351" s="4"/>
      <c r="P351" s="4"/>
      <c r="Q351" s="4"/>
      <c r="R351" s="4"/>
    </row>
    <row r="352">
      <c r="N352" s="4"/>
      <c r="O352" s="4"/>
      <c r="P352" s="4"/>
      <c r="Q352" s="4"/>
      <c r="R352" s="4"/>
    </row>
    <row r="353">
      <c r="N353" s="4"/>
      <c r="O353" s="4"/>
      <c r="P353" s="4"/>
      <c r="Q353" s="4"/>
      <c r="R353" s="4"/>
    </row>
    <row r="354">
      <c r="N354" s="4"/>
      <c r="O354" s="4"/>
      <c r="P354" s="4"/>
      <c r="Q354" s="4"/>
      <c r="R354" s="4"/>
    </row>
    <row r="355">
      <c r="N355" s="4"/>
      <c r="O355" s="4"/>
      <c r="P355" s="4"/>
      <c r="Q355" s="4"/>
      <c r="R355" s="4"/>
    </row>
    <row r="356">
      <c r="N356" s="4"/>
      <c r="O356" s="4"/>
      <c r="P356" s="4"/>
      <c r="Q356" s="4"/>
      <c r="R356" s="4"/>
    </row>
    <row r="357">
      <c r="N357" s="4"/>
      <c r="O357" s="4"/>
      <c r="P357" s="4"/>
      <c r="Q357" s="4"/>
      <c r="R357" s="4"/>
    </row>
    <row r="358">
      <c r="N358" s="4"/>
      <c r="O358" s="4"/>
      <c r="P358" s="4"/>
      <c r="Q358" s="4"/>
      <c r="R358" s="4"/>
    </row>
    <row r="359">
      <c r="N359" s="4"/>
      <c r="O359" s="4"/>
      <c r="P359" s="4"/>
      <c r="Q359" s="4"/>
      <c r="R359" s="4"/>
    </row>
    <row r="360">
      <c r="N360" s="4"/>
      <c r="O360" s="4"/>
      <c r="P360" s="4"/>
      <c r="Q360" s="4"/>
      <c r="R360" s="4"/>
    </row>
    <row r="361">
      <c r="N361" s="4"/>
      <c r="O361" s="4"/>
      <c r="P361" s="4"/>
      <c r="Q361" s="4"/>
      <c r="R361" s="4"/>
    </row>
    <row r="362">
      <c r="N362" s="4"/>
      <c r="O362" s="4"/>
      <c r="P362" s="4"/>
      <c r="Q362" s="4"/>
      <c r="R362" s="4"/>
    </row>
    <row r="363">
      <c r="N363" s="4"/>
      <c r="O363" s="4"/>
      <c r="P363" s="4"/>
      <c r="Q363" s="4"/>
      <c r="R363" s="4"/>
    </row>
    <row r="364">
      <c r="N364" s="4"/>
      <c r="O364" s="4"/>
      <c r="P364" s="4"/>
      <c r="Q364" s="4"/>
      <c r="R364" s="4"/>
    </row>
    <row r="365">
      <c r="N365" s="4"/>
      <c r="O365" s="4"/>
      <c r="P365" s="4"/>
      <c r="Q365" s="4"/>
      <c r="R365" s="4"/>
    </row>
    <row r="366">
      <c r="N366" s="4"/>
      <c r="O366" s="4"/>
      <c r="P366" s="4"/>
      <c r="Q366" s="4"/>
      <c r="R366" s="4"/>
    </row>
    <row r="367">
      <c r="N367" s="4"/>
      <c r="O367" s="4"/>
      <c r="P367" s="4"/>
      <c r="Q367" s="4"/>
      <c r="R367" s="4"/>
    </row>
    <row r="368">
      <c r="N368" s="4"/>
      <c r="O368" s="4"/>
      <c r="P368" s="4"/>
      <c r="Q368" s="4"/>
      <c r="R368" s="4"/>
    </row>
    <row r="369">
      <c r="N369" s="4"/>
      <c r="O369" s="4"/>
      <c r="P369" s="4"/>
      <c r="Q369" s="4"/>
      <c r="R369" s="4"/>
    </row>
    <row r="370">
      <c r="N370" s="4"/>
      <c r="O370" s="4"/>
      <c r="P370" s="4"/>
      <c r="Q370" s="4"/>
      <c r="R370" s="4"/>
    </row>
    <row r="371">
      <c r="N371" s="4"/>
      <c r="O371" s="4"/>
      <c r="P371" s="4"/>
      <c r="Q371" s="4"/>
      <c r="R371" s="4"/>
    </row>
    <row r="372">
      <c r="N372" s="4"/>
      <c r="O372" s="4"/>
      <c r="P372" s="4"/>
      <c r="Q372" s="4"/>
      <c r="R372" s="4"/>
    </row>
    <row r="373">
      <c r="N373" s="4"/>
      <c r="O373" s="4"/>
      <c r="P373" s="4"/>
      <c r="Q373" s="4"/>
      <c r="R373" s="4"/>
    </row>
    <row r="374">
      <c r="N374" s="4"/>
      <c r="O374" s="4"/>
      <c r="P374" s="4"/>
      <c r="Q374" s="4"/>
      <c r="R374" s="4"/>
    </row>
    <row r="375">
      <c r="N375" s="4"/>
      <c r="O375" s="4"/>
      <c r="P375" s="4"/>
      <c r="Q375" s="4"/>
      <c r="R375" s="4"/>
    </row>
    <row r="376">
      <c r="N376" s="4"/>
      <c r="O376" s="4"/>
      <c r="P376" s="4"/>
      <c r="Q376" s="4"/>
      <c r="R376" s="4"/>
    </row>
    <row r="377">
      <c r="N377" s="4"/>
      <c r="O377" s="4"/>
      <c r="P377" s="4"/>
      <c r="Q377" s="4"/>
      <c r="R377" s="4"/>
    </row>
    <row r="378">
      <c r="N378" s="4"/>
      <c r="O378" s="4"/>
      <c r="P378" s="4"/>
      <c r="Q378" s="4"/>
      <c r="R378" s="4"/>
    </row>
    <row r="379">
      <c r="N379" s="4"/>
      <c r="O379" s="4"/>
      <c r="P379" s="4"/>
      <c r="Q379" s="4"/>
      <c r="R379" s="4"/>
    </row>
    <row r="380">
      <c r="N380" s="4"/>
      <c r="O380" s="4"/>
      <c r="P380" s="4"/>
      <c r="Q380" s="4"/>
      <c r="R380" s="4"/>
    </row>
    <row r="381">
      <c r="N381" s="4"/>
      <c r="O381" s="4"/>
      <c r="P381" s="4"/>
      <c r="Q381" s="4"/>
      <c r="R381" s="4"/>
    </row>
    <row r="382">
      <c r="N382" s="4"/>
      <c r="O382" s="4"/>
      <c r="P382" s="4"/>
      <c r="Q382" s="4"/>
      <c r="R382" s="4"/>
    </row>
    <row r="383">
      <c r="N383" s="4"/>
      <c r="O383" s="4"/>
      <c r="P383" s="4"/>
      <c r="Q383" s="4"/>
      <c r="R383" s="4"/>
    </row>
    <row r="384">
      <c r="N384" s="4"/>
      <c r="O384" s="4"/>
      <c r="P384" s="4"/>
      <c r="Q384" s="4"/>
      <c r="R384" s="4"/>
    </row>
    <row r="385">
      <c r="N385" s="4"/>
      <c r="O385" s="4"/>
      <c r="P385" s="4"/>
      <c r="Q385" s="4"/>
      <c r="R385" s="4"/>
    </row>
    <row r="386">
      <c r="N386" s="4"/>
      <c r="O386" s="4"/>
      <c r="P386" s="4"/>
      <c r="Q386" s="4"/>
      <c r="R386" s="4"/>
    </row>
    <row r="387">
      <c r="N387" s="4"/>
      <c r="O387" s="4"/>
      <c r="P387" s="4"/>
      <c r="Q387" s="4"/>
      <c r="R387" s="4"/>
    </row>
    <row r="388">
      <c r="N388" s="4"/>
      <c r="O388" s="4"/>
      <c r="P388" s="4"/>
      <c r="Q388" s="4"/>
      <c r="R388" s="4"/>
    </row>
    <row r="389">
      <c r="N389" s="4"/>
      <c r="O389" s="4"/>
      <c r="P389" s="4"/>
      <c r="Q389" s="4"/>
      <c r="R389" s="4"/>
    </row>
    <row r="390">
      <c r="N390" s="4"/>
      <c r="O390" s="4"/>
      <c r="P390" s="4"/>
      <c r="Q390" s="4"/>
      <c r="R390" s="4"/>
    </row>
    <row r="391">
      <c r="N391" s="4"/>
      <c r="O391" s="4"/>
      <c r="P391" s="4"/>
      <c r="Q391" s="4"/>
      <c r="R391" s="4"/>
    </row>
    <row r="392">
      <c r="N392" s="4"/>
      <c r="O392" s="4"/>
      <c r="P392" s="4"/>
      <c r="Q392" s="4"/>
      <c r="R392" s="4"/>
    </row>
    <row r="393">
      <c r="N393" s="4"/>
      <c r="O393" s="4"/>
      <c r="P393" s="4"/>
      <c r="Q393" s="4"/>
      <c r="R393" s="4"/>
    </row>
    <row r="394">
      <c r="N394" s="4"/>
      <c r="O394" s="4"/>
      <c r="P394" s="4"/>
      <c r="Q394" s="4"/>
      <c r="R394" s="4"/>
    </row>
    <row r="395">
      <c r="N395" s="4"/>
      <c r="O395" s="4"/>
      <c r="P395" s="4"/>
      <c r="Q395" s="4"/>
      <c r="R395" s="4"/>
    </row>
    <row r="396">
      <c r="N396" s="4"/>
      <c r="O396" s="4"/>
      <c r="P396" s="4"/>
      <c r="Q396" s="4"/>
      <c r="R396" s="4"/>
    </row>
    <row r="397">
      <c r="N397" s="4"/>
      <c r="O397" s="4"/>
      <c r="P397" s="4"/>
      <c r="Q397" s="4"/>
      <c r="R397" s="4"/>
    </row>
    <row r="398">
      <c r="N398" s="4"/>
      <c r="O398" s="4"/>
      <c r="P398" s="4"/>
      <c r="Q398" s="4"/>
      <c r="R398" s="4"/>
    </row>
    <row r="399">
      <c r="N399" s="4"/>
      <c r="O399" s="4"/>
      <c r="P399" s="4"/>
      <c r="Q399" s="4"/>
      <c r="R399" s="4"/>
    </row>
    <row r="400">
      <c r="N400" s="4"/>
      <c r="O400" s="4"/>
      <c r="P400" s="4"/>
      <c r="Q400" s="4"/>
      <c r="R400" s="4"/>
    </row>
    <row r="401">
      <c r="N401" s="4"/>
      <c r="O401" s="4"/>
      <c r="P401" s="4"/>
      <c r="Q401" s="4"/>
      <c r="R401" s="4"/>
    </row>
    <row r="402">
      <c r="N402" s="4"/>
      <c r="O402" s="4"/>
      <c r="P402" s="4"/>
      <c r="Q402" s="4"/>
      <c r="R402" s="4"/>
    </row>
    <row r="403">
      <c r="N403" s="4"/>
      <c r="O403" s="4"/>
      <c r="P403" s="4"/>
      <c r="Q403" s="4"/>
      <c r="R403" s="4"/>
    </row>
    <row r="404">
      <c r="N404" s="4"/>
      <c r="O404" s="4"/>
      <c r="P404" s="4"/>
      <c r="Q404" s="4"/>
      <c r="R404" s="4"/>
    </row>
    <row r="405">
      <c r="N405" s="4"/>
      <c r="O405" s="4"/>
      <c r="P405" s="4"/>
      <c r="Q405" s="4"/>
      <c r="R405" s="4"/>
    </row>
    <row r="406">
      <c r="N406" s="4"/>
      <c r="O406" s="4"/>
      <c r="P406" s="4"/>
      <c r="Q406" s="4"/>
      <c r="R406" s="4"/>
    </row>
    <row r="407">
      <c r="N407" s="4"/>
      <c r="O407" s="4"/>
      <c r="P407" s="4"/>
      <c r="Q407" s="4"/>
      <c r="R407" s="4"/>
    </row>
    <row r="408">
      <c r="N408" s="4"/>
      <c r="O408" s="4"/>
      <c r="P408" s="4"/>
      <c r="Q408" s="4"/>
      <c r="R408" s="4"/>
    </row>
    <row r="409">
      <c r="N409" s="4"/>
      <c r="O409" s="4"/>
      <c r="P409" s="4"/>
      <c r="Q409" s="4"/>
      <c r="R409" s="4"/>
    </row>
    <row r="410">
      <c r="N410" s="4"/>
      <c r="O410" s="4"/>
      <c r="P410" s="4"/>
      <c r="Q410" s="4"/>
      <c r="R410" s="4"/>
    </row>
    <row r="411">
      <c r="N411" s="4"/>
      <c r="O411" s="4"/>
      <c r="P411" s="4"/>
      <c r="Q411" s="4"/>
      <c r="R411" s="4"/>
    </row>
    <row r="412">
      <c r="N412" s="4"/>
      <c r="O412" s="4"/>
      <c r="P412" s="4"/>
      <c r="Q412" s="4"/>
      <c r="R412" s="4"/>
    </row>
    <row r="413">
      <c r="N413" s="4"/>
      <c r="O413" s="4"/>
      <c r="P413" s="4"/>
      <c r="Q413" s="4"/>
      <c r="R413" s="4"/>
    </row>
    <row r="414">
      <c r="N414" s="4"/>
      <c r="O414" s="4"/>
      <c r="P414" s="4"/>
      <c r="Q414" s="4"/>
      <c r="R414" s="4"/>
    </row>
    <row r="415">
      <c r="N415" s="4"/>
      <c r="O415" s="4"/>
      <c r="P415" s="4"/>
      <c r="Q415" s="4"/>
      <c r="R415" s="4"/>
    </row>
    <row r="416">
      <c r="N416" s="4"/>
      <c r="O416" s="4"/>
      <c r="P416" s="4"/>
      <c r="Q416" s="4"/>
      <c r="R416" s="4"/>
    </row>
    <row r="417">
      <c r="N417" s="4"/>
      <c r="O417" s="4"/>
      <c r="P417" s="4"/>
      <c r="Q417" s="4"/>
      <c r="R417" s="4"/>
    </row>
    <row r="418">
      <c r="N418" s="4"/>
      <c r="O418" s="4"/>
      <c r="P418" s="4"/>
      <c r="Q418" s="4"/>
      <c r="R418" s="4"/>
    </row>
    <row r="419">
      <c r="N419" s="4"/>
      <c r="O419" s="4"/>
      <c r="P419" s="4"/>
      <c r="Q419" s="4"/>
      <c r="R419" s="4"/>
    </row>
    <row r="420">
      <c r="N420" s="4"/>
      <c r="O420" s="4"/>
      <c r="P420" s="4"/>
      <c r="Q420" s="4"/>
      <c r="R420" s="4"/>
    </row>
    <row r="421">
      <c r="N421" s="4"/>
      <c r="O421" s="4"/>
      <c r="P421" s="4"/>
      <c r="Q421" s="4"/>
      <c r="R421" s="4"/>
    </row>
    <row r="422">
      <c r="N422" s="4"/>
      <c r="O422" s="4"/>
      <c r="P422" s="4"/>
      <c r="Q422" s="4"/>
      <c r="R422" s="4"/>
    </row>
    <row r="423">
      <c r="N423" s="4"/>
      <c r="O423" s="4"/>
      <c r="P423" s="4"/>
      <c r="Q423" s="4"/>
      <c r="R423" s="4"/>
    </row>
    <row r="424">
      <c r="N424" s="4"/>
      <c r="O424" s="4"/>
      <c r="P424" s="4"/>
      <c r="Q424" s="4"/>
      <c r="R424" s="4"/>
    </row>
    <row r="425">
      <c r="N425" s="4"/>
      <c r="O425" s="4"/>
      <c r="P425" s="4"/>
      <c r="Q425" s="4"/>
      <c r="R425" s="4"/>
    </row>
    <row r="426">
      <c r="N426" s="4"/>
      <c r="O426" s="4"/>
      <c r="P426" s="4"/>
      <c r="Q426" s="4"/>
      <c r="R426" s="4"/>
    </row>
    <row r="427">
      <c r="N427" s="4"/>
      <c r="O427" s="4"/>
      <c r="P427" s="4"/>
      <c r="Q427" s="4"/>
      <c r="R427" s="4"/>
    </row>
    <row r="428">
      <c r="N428" s="4"/>
      <c r="O428" s="4"/>
      <c r="P428" s="4"/>
      <c r="Q428" s="4"/>
      <c r="R428" s="4"/>
    </row>
    <row r="429">
      <c r="N429" s="4"/>
      <c r="O429" s="4"/>
      <c r="P429" s="4"/>
      <c r="Q429" s="4"/>
      <c r="R429" s="4"/>
    </row>
    <row r="430">
      <c r="N430" s="4"/>
      <c r="O430" s="4"/>
      <c r="P430" s="4"/>
      <c r="Q430" s="4"/>
      <c r="R430" s="4"/>
    </row>
    <row r="431">
      <c r="N431" s="4"/>
      <c r="O431" s="4"/>
      <c r="P431" s="4"/>
      <c r="Q431" s="4"/>
      <c r="R431" s="4"/>
    </row>
    <row r="432">
      <c r="N432" s="4"/>
      <c r="O432" s="4"/>
      <c r="P432" s="4"/>
      <c r="Q432" s="4"/>
      <c r="R432" s="4"/>
    </row>
    <row r="433">
      <c r="N433" s="4"/>
      <c r="O433" s="4"/>
      <c r="P433" s="4"/>
      <c r="Q433" s="4"/>
      <c r="R433" s="4"/>
    </row>
    <row r="434">
      <c r="N434" s="4"/>
      <c r="O434" s="4"/>
      <c r="P434" s="4"/>
      <c r="Q434" s="4"/>
      <c r="R434" s="4"/>
    </row>
    <row r="435">
      <c r="N435" s="4"/>
      <c r="O435" s="4"/>
      <c r="P435" s="4"/>
      <c r="Q435" s="4"/>
      <c r="R435" s="4"/>
    </row>
    <row r="436">
      <c r="N436" s="4"/>
      <c r="O436" s="4"/>
      <c r="P436" s="4"/>
      <c r="Q436" s="4"/>
      <c r="R436" s="4"/>
    </row>
    <row r="437">
      <c r="N437" s="4"/>
      <c r="O437" s="4"/>
      <c r="P437" s="4"/>
      <c r="Q437" s="4"/>
      <c r="R437" s="4"/>
    </row>
    <row r="438">
      <c r="N438" s="4"/>
      <c r="O438" s="4"/>
      <c r="P438" s="4"/>
      <c r="Q438" s="4"/>
      <c r="R438" s="4"/>
    </row>
    <row r="439">
      <c r="N439" s="4"/>
      <c r="O439" s="4"/>
      <c r="P439" s="4"/>
      <c r="Q439" s="4"/>
      <c r="R439" s="4"/>
    </row>
    <row r="440">
      <c r="N440" s="4"/>
      <c r="O440" s="4"/>
      <c r="P440" s="4"/>
      <c r="Q440" s="4"/>
      <c r="R440" s="4"/>
    </row>
    <row r="441">
      <c r="N441" s="4"/>
      <c r="O441" s="4"/>
      <c r="P441" s="4"/>
      <c r="Q441" s="4"/>
      <c r="R441" s="4"/>
    </row>
    <row r="442">
      <c r="N442" s="4"/>
      <c r="O442" s="4"/>
      <c r="P442" s="4"/>
      <c r="Q442" s="4"/>
      <c r="R442" s="4"/>
    </row>
    <row r="443">
      <c r="N443" s="4"/>
      <c r="O443" s="4"/>
      <c r="P443" s="4"/>
      <c r="Q443" s="4"/>
      <c r="R443" s="4"/>
    </row>
    <row r="444">
      <c r="N444" s="4"/>
      <c r="O444" s="4"/>
      <c r="P444" s="4"/>
      <c r="Q444" s="4"/>
      <c r="R444" s="4"/>
    </row>
    <row r="445">
      <c r="N445" s="4"/>
      <c r="O445" s="4"/>
      <c r="P445" s="4"/>
      <c r="Q445" s="4"/>
      <c r="R445" s="4"/>
    </row>
    <row r="446">
      <c r="N446" s="4"/>
      <c r="O446" s="4"/>
      <c r="P446" s="4"/>
      <c r="Q446" s="4"/>
      <c r="R446" s="4"/>
    </row>
    <row r="447">
      <c r="N447" s="4"/>
      <c r="O447" s="4"/>
      <c r="P447" s="4"/>
      <c r="Q447" s="4"/>
      <c r="R447" s="4"/>
    </row>
    <row r="448">
      <c r="N448" s="4"/>
      <c r="O448" s="4"/>
      <c r="P448" s="4"/>
      <c r="Q448" s="4"/>
      <c r="R448" s="4"/>
    </row>
    <row r="449">
      <c r="N449" s="4"/>
      <c r="O449" s="4"/>
      <c r="P449" s="4"/>
      <c r="Q449" s="4"/>
      <c r="R449" s="4"/>
    </row>
    <row r="450">
      <c r="N450" s="4"/>
      <c r="O450" s="4"/>
      <c r="P450" s="4"/>
      <c r="Q450" s="4"/>
      <c r="R450" s="4"/>
    </row>
    <row r="451">
      <c r="N451" s="4"/>
      <c r="O451" s="4"/>
      <c r="P451" s="4"/>
      <c r="Q451" s="4"/>
      <c r="R451" s="4"/>
    </row>
    <row r="452">
      <c r="N452" s="4"/>
      <c r="O452" s="4"/>
      <c r="P452" s="4"/>
      <c r="Q452" s="4"/>
      <c r="R452" s="4"/>
    </row>
    <row r="453">
      <c r="N453" s="4"/>
      <c r="O453" s="4"/>
      <c r="P453" s="4"/>
      <c r="Q453" s="4"/>
      <c r="R453" s="4"/>
    </row>
    <row r="454">
      <c r="N454" s="4"/>
      <c r="O454" s="4"/>
      <c r="P454" s="4"/>
      <c r="Q454" s="4"/>
      <c r="R454" s="4"/>
    </row>
    <row r="455">
      <c r="N455" s="4"/>
      <c r="O455" s="4"/>
      <c r="P455" s="4"/>
      <c r="Q455" s="4"/>
      <c r="R455" s="4"/>
    </row>
    <row r="456">
      <c r="N456" s="4"/>
      <c r="O456" s="4"/>
      <c r="P456" s="4"/>
      <c r="Q456" s="4"/>
      <c r="R456" s="4"/>
    </row>
    <row r="457">
      <c r="N457" s="4"/>
      <c r="O457" s="4"/>
      <c r="P457" s="4"/>
      <c r="Q457" s="4"/>
      <c r="R457" s="4"/>
    </row>
    <row r="458">
      <c r="N458" s="4"/>
      <c r="O458" s="4"/>
      <c r="P458" s="4"/>
      <c r="Q458" s="4"/>
      <c r="R458" s="4"/>
    </row>
    <row r="459">
      <c r="N459" s="4"/>
      <c r="O459" s="4"/>
      <c r="P459" s="4"/>
      <c r="Q459" s="4"/>
      <c r="R459" s="4"/>
    </row>
    <row r="460">
      <c r="N460" s="4"/>
      <c r="O460" s="4"/>
      <c r="P460" s="4"/>
      <c r="Q460" s="4"/>
      <c r="R460" s="4"/>
    </row>
    <row r="461">
      <c r="N461" s="4"/>
      <c r="O461" s="4"/>
      <c r="P461" s="4"/>
      <c r="Q461" s="4"/>
      <c r="R461" s="4"/>
    </row>
    <row r="462">
      <c r="N462" s="4"/>
      <c r="O462" s="4"/>
      <c r="P462" s="4"/>
      <c r="Q462" s="4"/>
      <c r="R462" s="4"/>
    </row>
    <row r="463">
      <c r="N463" s="4"/>
      <c r="O463" s="4"/>
      <c r="P463" s="4"/>
      <c r="Q463" s="4"/>
      <c r="R463" s="4"/>
    </row>
    <row r="464">
      <c r="N464" s="4"/>
      <c r="O464" s="4"/>
      <c r="P464" s="4"/>
      <c r="Q464" s="4"/>
      <c r="R464" s="4"/>
    </row>
    <row r="465">
      <c r="N465" s="4"/>
      <c r="O465" s="4"/>
      <c r="P465" s="4"/>
      <c r="Q465" s="4"/>
      <c r="R465" s="4"/>
    </row>
    <row r="466">
      <c r="N466" s="4"/>
      <c r="O466" s="4"/>
      <c r="P466" s="4"/>
      <c r="Q466" s="4"/>
      <c r="R466" s="4"/>
    </row>
    <row r="467">
      <c r="N467" s="4"/>
      <c r="O467" s="4"/>
      <c r="P467" s="4"/>
      <c r="Q467" s="4"/>
      <c r="R467" s="4"/>
    </row>
    <row r="468">
      <c r="N468" s="4"/>
      <c r="O468" s="4"/>
      <c r="P468" s="4"/>
      <c r="Q468" s="4"/>
      <c r="R468" s="4"/>
    </row>
    <row r="469">
      <c r="N469" s="4"/>
      <c r="O469" s="4"/>
      <c r="P469" s="4"/>
      <c r="Q469" s="4"/>
      <c r="R469" s="4"/>
    </row>
    <row r="470">
      <c r="N470" s="4"/>
      <c r="O470" s="4"/>
      <c r="P470" s="4"/>
      <c r="Q470" s="4"/>
      <c r="R470" s="4"/>
    </row>
    <row r="471">
      <c r="N471" s="4"/>
      <c r="O471" s="4"/>
      <c r="P471" s="4"/>
      <c r="Q471" s="4"/>
      <c r="R471" s="4"/>
    </row>
    <row r="472">
      <c r="N472" s="4"/>
      <c r="O472" s="4"/>
      <c r="P472" s="4"/>
      <c r="Q472" s="4"/>
      <c r="R472" s="4"/>
    </row>
    <row r="473">
      <c r="N473" s="4"/>
      <c r="O473" s="4"/>
      <c r="P473" s="4"/>
      <c r="Q473" s="4"/>
      <c r="R473" s="4"/>
    </row>
    <row r="474">
      <c r="N474" s="4"/>
      <c r="O474" s="4"/>
      <c r="P474" s="4"/>
      <c r="Q474" s="4"/>
      <c r="R474" s="4"/>
    </row>
    <row r="475">
      <c r="N475" s="4"/>
      <c r="O475" s="4"/>
      <c r="P475" s="4"/>
      <c r="Q475" s="4"/>
      <c r="R475" s="4"/>
    </row>
    <row r="476">
      <c r="N476" s="4"/>
      <c r="O476" s="4"/>
      <c r="P476" s="4"/>
      <c r="Q476" s="4"/>
      <c r="R476" s="4"/>
    </row>
    <row r="477">
      <c r="N477" s="4"/>
      <c r="O477" s="4"/>
      <c r="P477" s="4"/>
      <c r="Q477" s="4"/>
      <c r="R477" s="4"/>
    </row>
    <row r="478">
      <c r="N478" s="4"/>
      <c r="O478" s="4"/>
      <c r="P478" s="4"/>
      <c r="Q478" s="4"/>
      <c r="R478" s="4"/>
    </row>
    <row r="479">
      <c r="N479" s="4"/>
      <c r="O479" s="4"/>
      <c r="P479" s="4"/>
      <c r="Q479" s="4"/>
      <c r="R479" s="4"/>
    </row>
    <row r="480">
      <c r="N480" s="4"/>
      <c r="O480" s="4"/>
      <c r="P480" s="4"/>
      <c r="Q480" s="4"/>
      <c r="R480" s="4"/>
    </row>
    <row r="481">
      <c r="N481" s="4"/>
      <c r="O481" s="4"/>
      <c r="P481" s="4"/>
      <c r="Q481" s="4"/>
      <c r="R481" s="4"/>
    </row>
    <row r="482">
      <c r="N482" s="4"/>
      <c r="O482" s="4"/>
      <c r="P482" s="4"/>
      <c r="Q482" s="4"/>
      <c r="R482" s="4"/>
    </row>
    <row r="483">
      <c r="N483" s="4"/>
      <c r="O483" s="4"/>
      <c r="P483" s="4"/>
      <c r="Q483" s="4"/>
      <c r="R483" s="4"/>
    </row>
    <row r="484">
      <c r="N484" s="4"/>
      <c r="O484" s="4"/>
      <c r="P484" s="4"/>
      <c r="Q484" s="4"/>
      <c r="R484" s="4"/>
    </row>
    <row r="485">
      <c r="N485" s="4"/>
      <c r="O485" s="4"/>
      <c r="P485" s="4"/>
      <c r="Q485" s="4"/>
      <c r="R485" s="4"/>
    </row>
    <row r="486">
      <c r="N486" s="4"/>
      <c r="O486" s="4"/>
      <c r="P486" s="4"/>
      <c r="Q486" s="4"/>
      <c r="R486" s="4"/>
    </row>
    <row r="487">
      <c r="N487" s="4"/>
      <c r="O487" s="4"/>
      <c r="P487" s="4"/>
      <c r="Q487" s="4"/>
      <c r="R487" s="4"/>
    </row>
    <row r="488">
      <c r="N488" s="4"/>
      <c r="O488" s="4"/>
      <c r="P488" s="4"/>
      <c r="Q488" s="4"/>
      <c r="R488" s="4"/>
    </row>
    <row r="489">
      <c r="N489" s="4"/>
      <c r="O489" s="4"/>
      <c r="P489" s="4"/>
      <c r="Q489" s="4"/>
      <c r="R489" s="4"/>
    </row>
    <row r="490">
      <c r="N490" s="4"/>
      <c r="O490" s="4"/>
      <c r="P490" s="4"/>
      <c r="Q490" s="4"/>
      <c r="R490" s="4"/>
    </row>
    <row r="491">
      <c r="N491" s="4"/>
      <c r="O491" s="4"/>
      <c r="P491" s="4"/>
      <c r="Q491" s="4"/>
      <c r="R491" s="4"/>
    </row>
    <row r="492">
      <c r="N492" s="4"/>
      <c r="O492" s="4"/>
      <c r="P492" s="4"/>
      <c r="Q492" s="4"/>
      <c r="R492" s="4"/>
    </row>
    <row r="493">
      <c r="N493" s="4"/>
      <c r="O493" s="4"/>
      <c r="P493" s="4"/>
      <c r="Q493" s="4"/>
      <c r="R493" s="4"/>
    </row>
    <row r="494">
      <c r="N494" s="4"/>
      <c r="O494" s="4"/>
      <c r="P494" s="4"/>
      <c r="Q494" s="4"/>
      <c r="R494" s="4"/>
    </row>
    <row r="495">
      <c r="N495" s="4"/>
      <c r="O495" s="4"/>
      <c r="P495" s="4"/>
      <c r="Q495" s="4"/>
      <c r="R495" s="4"/>
    </row>
    <row r="496">
      <c r="N496" s="4"/>
      <c r="O496" s="4"/>
      <c r="P496" s="4"/>
      <c r="Q496" s="4"/>
      <c r="R496" s="4"/>
    </row>
    <row r="497">
      <c r="N497" s="4"/>
      <c r="O497" s="4"/>
      <c r="P497" s="4"/>
      <c r="Q497" s="4"/>
      <c r="R497" s="4"/>
    </row>
    <row r="498">
      <c r="N498" s="4"/>
      <c r="O498" s="4"/>
      <c r="P498" s="4"/>
      <c r="Q498" s="4"/>
      <c r="R498" s="4"/>
    </row>
    <row r="499">
      <c r="N499" s="4"/>
      <c r="O499" s="4"/>
      <c r="P499" s="4"/>
      <c r="Q499" s="4"/>
      <c r="R499" s="4"/>
    </row>
    <row r="500">
      <c r="N500" s="4"/>
      <c r="O500" s="4"/>
      <c r="P500" s="4"/>
      <c r="Q500" s="4"/>
      <c r="R500" s="4"/>
    </row>
    <row r="501">
      <c r="N501" s="4"/>
      <c r="O501" s="4"/>
      <c r="P501" s="4"/>
      <c r="Q501" s="4"/>
      <c r="R501" s="4"/>
    </row>
    <row r="502">
      <c r="N502" s="4"/>
      <c r="O502" s="4"/>
      <c r="P502" s="4"/>
      <c r="Q502" s="4"/>
      <c r="R502" s="4"/>
    </row>
    <row r="503">
      <c r="N503" s="4"/>
      <c r="O503" s="4"/>
      <c r="P503" s="4"/>
      <c r="Q503" s="4"/>
      <c r="R503" s="4"/>
    </row>
    <row r="504">
      <c r="N504" s="4"/>
      <c r="O504" s="4"/>
      <c r="P504" s="4"/>
      <c r="Q504" s="4"/>
      <c r="R504" s="4"/>
    </row>
    <row r="505">
      <c r="N505" s="4"/>
      <c r="O505" s="4"/>
      <c r="P505" s="4"/>
      <c r="Q505" s="4"/>
      <c r="R505" s="4"/>
    </row>
    <row r="506">
      <c r="N506" s="4"/>
      <c r="O506" s="4"/>
      <c r="P506" s="4"/>
      <c r="Q506" s="4"/>
      <c r="R506" s="4"/>
    </row>
    <row r="507">
      <c r="N507" s="4"/>
      <c r="O507" s="4"/>
      <c r="P507" s="4"/>
      <c r="Q507" s="4"/>
      <c r="R507" s="4"/>
    </row>
    <row r="508">
      <c r="N508" s="4"/>
      <c r="O508" s="4"/>
      <c r="P508" s="4"/>
      <c r="Q508" s="4"/>
      <c r="R508" s="4"/>
    </row>
    <row r="509">
      <c r="N509" s="4"/>
      <c r="O509" s="4"/>
      <c r="P509" s="4"/>
      <c r="Q509" s="4"/>
      <c r="R509" s="4"/>
    </row>
    <row r="510">
      <c r="N510" s="4"/>
      <c r="O510" s="4"/>
      <c r="P510" s="4"/>
      <c r="Q510" s="4"/>
      <c r="R510" s="4"/>
    </row>
    <row r="511">
      <c r="N511" s="4"/>
      <c r="O511" s="4"/>
      <c r="P511" s="4"/>
      <c r="Q511" s="4"/>
      <c r="R511" s="4"/>
    </row>
    <row r="512">
      <c r="N512" s="4"/>
      <c r="O512" s="4"/>
      <c r="P512" s="4"/>
      <c r="Q512" s="4"/>
      <c r="R512" s="4"/>
    </row>
    <row r="513">
      <c r="N513" s="4"/>
      <c r="O513" s="4"/>
      <c r="P513" s="4"/>
      <c r="Q513" s="4"/>
      <c r="R513" s="4"/>
    </row>
    <row r="514">
      <c r="N514" s="4"/>
      <c r="O514" s="4"/>
      <c r="P514" s="4"/>
      <c r="Q514" s="4"/>
      <c r="R514" s="4"/>
    </row>
    <row r="515">
      <c r="N515" s="4"/>
      <c r="O515" s="4"/>
      <c r="P515" s="4"/>
      <c r="Q515" s="4"/>
      <c r="R515" s="4"/>
    </row>
    <row r="516">
      <c r="N516" s="4"/>
      <c r="O516" s="4"/>
      <c r="P516" s="4"/>
      <c r="Q516" s="4"/>
      <c r="R516" s="4"/>
    </row>
    <row r="517">
      <c r="N517" s="4"/>
      <c r="O517" s="4"/>
      <c r="P517" s="4"/>
      <c r="Q517" s="4"/>
      <c r="R517" s="4"/>
    </row>
    <row r="518">
      <c r="N518" s="4"/>
      <c r="O518" s="4"/>
      <c r="P518" s="4"/>
      <c r="Q518" s="4"/>
      <c r="R518" s="4"/>
    </row>
    <row r="519">
      <c r="N519" s="4"/>
      <c r="O519" s="4"/>
      <c r="P519" s="4"/>
      <c r="Q519" s="4"/>
      <c r="R519" s="4"/>
    </row>
    <row r="520">
      <c r="N520" s="4"/>
      <c r="O520" s="4"/>
      <c r="P520" s="4"/>
      <c r="Q520" s="4"/>
      <c r="R520" s="4"/>
    </row>
    <row r="521">
      <c r="N521" s="4"/>
      <c r="O521" s="4"/>
      <c r="P521" s="4"/>
      <c r="Q521" s="4"/>
      <c r="R521" s="4"/>
    </row>
    <row r="522">
      <c r="N522" s="4"/>
      <c r="O522" s="4"/>
      <c r="P522" s="4"/>
      <c r="Q522" s="4"/>
      <c r="R522" s="4"/>
    </row>
    <row r="523">
      <c r="N523" s="4"/>
      <c r="O523" s="4"/>
      <c r="P523" s="4"/>
      <c r="Q523" s="4"/>
      <c r="R523" s="4"/>
    </row>
    <row r="524">
      <c r="N524" s="4"/>
      <c r="O524" s="4"/>
      <c r="P524" s="4"/>
      <c r="Q524" s="4"/>
      <c r="R524" s="4"/>
    </row>
    <row r="525">
      <c r="N525" s="4"/>
      <c r="O525" s="4"/>
      <c r="P525" s="4"/>
      <c r="Q525" s="4"/>
      <c r="R525" s="4"/>
    </row>
    <row r="526">
      <c r="N526" s="4"/>
      <c r="O526" s="4"/>
      <c r="P526" s="4"/>
      <c r="Q526" s="4"/>
      <c r="R526" s="4"/>
    </row>
    <row r="527">
      <c r="N527" s="4"/>
      <c r="O527" s="4"/>
      <c r="P527" s="4"/>
      <c r="Q527" s="4"/>
      <c r="R527" s="4"/>
    </row>
    <row r="528">
      <c r="N528" s="4"/>
      <c r="O528" s="4"/>
      <c r="P528" s="4"/>
      <c r="Q528" s="4"/>
      <c r="R528" s="4"/>
    </row>
    <row r="529">
      <c r="N529" s="4"/>
      <c r="O529" s="4"/>
      <c r="P529" s="4"/>
      <c r="Q529" s="4"/>
      <c r="R529" s="4"/>
    </row>
    <row r="530">
      <c r="N530" s="4"/>
      <c r="O530" s="4"/>
      <c r="P530" s="4"/>
      <c r="Q530" s="4"/>
      <c r="R530" s="4"/>
    </row>
    <row r="531">
      <c r="N531" s="4"/>
      <c r="O531" s="4"/>
      <c r="P531" s="4"/>
      <c r="Q531" s="4"/>
      <c r="R531" s="4"/>
    </row>
    <row r="532">
      <c r="N532" s="4"/>
      <c r="O532" s="4"/>
      <c r="P532" s="4"/>
      <c r="Q532" s="4"/>
      <c r="R532" s="4"/>
    </row>
    <row r="533">
      <c r="N533" s="4"/>
      <c r="O533" s="4"/>
      <c r="P533" s="4"/>
      <c r="Q533" s="4"/>
      <c r="R533" s="4"/>
    </row>
    <row r="534">
      <c r="N534" s="4"/>
      <c r="O534" s="4"/>
      <c r="P534" s="4"/>
      <c r="Q534" s="4"/>
      <c r="R534" s="4"/>
    </row>
    <row r="535">
      <c r="N535" s="4"/>
      <c r="O535" s="4"/>
      <c r="P535" s="4"/>
      <c r="Q535" s="4"/>
      <c r="R535" s="4"/>
    </row>
    <row r="536">
      <c r="N536" s="4"/>
      <c r="O536" s="4"/>
      <c r="P536" s="4"/>
      <c r="Q536" s="4"/>
      <c r="R536" s="4"/>
    </row>
    <row r="537">
      <c r="N537" s="4"/>
      <c r="O537" s="4"/>
      <c r="P537" s="4"/>
      <c r="Q537" s="4"/>
      <c r="R537" s="4"/>
    </row>
    <row r="538">
      <c r="N538" s="4"/>
      <c r="O538" s="4"/>
      <c r="P538" s="4"/>
      <c r="Q538" s="4"/>
      <c r="R538" s="4"/>
    </row>
    <row r="539">
      <c r="N539" s="4"/>
      <c r="O539" s="4"/>
      <c r="P539" s="4"/>
      <c r="Q539" s="4"/>
      <c r="R539" s="4"/>
    </row>
    <row r="540">
      <c r="N540" s="4"/>
      <c r="O540" s="4"/>
      <c r="P540" s="4"/>
      <c r="Q540" s="4"/>
      <c r="R540" s="4"/>
    </row>
    <row r="541">
      <c r="N541" s="4"/>
      <c r="O541" s="4"/>
      <c r="P541" s="4"/>
      <c r="Q541" s="4"/>
      <c r="R541" s="4"/>
    </row>
    <row r="542">
      <c r="N542" s="4"/>
      <c r="O542" s="4"/>
      <c r="P542" s="4"/>
      <c r="Q542" s="4"/>
      <c r="R542" s="4"/>
    </row>
    <row r="543">
      <c r="N543" s="4"/>
      <c r="O543" s="4"/>
      <c r="P543" s="4"/>
      <c r="Q543" s="4"/>
      <c r="R543" s="4"/>
    </row>
    <row r="544">
      <c r="N544" s="4"/>
      <c r="O544" s="4"/>
      <c r="P544" s="4"/>
      <c r="Q544" s="4"/>
      <c r="R544" s="4"/>
    </row>
    <row r="545">
      <c r="N545" s="4"/>
      <c r="O545" s="4"/>
      <c r="P545" s="4"/>
      <c r="Q545" s="4"/>
      <c r="R545" s="4"/>
    </row>
    <row r="546">
      <c r="N546" s="4"/>
      <c r="O546" s="4"/>
      <c r="P546" s="4"/>
      <c r="Q546" s="4"/>
      <c r="R546" s="4"/>
    </row>
    <row r="547">
      <c r="N547" s="4"/>
      <c r="O547" s="4"/>
      <c r="P547" s="4"/>
      <c r="Q547" s="4"/>
      <c r="R547" s="4"/>
    </row>
    <row r="548">
      <c r="N548" s="4"/>
      <c r="O548" s="4"/>
      <c r="P548" s="4"/>
      <c r="Q548" s="4"/>
      <c r="R548" s="4"/>
    </row>
    <row r="549">
      <c r="N549" s="4"/>
      <c r="O549" s="4"/>
      <c r="P549" s="4"/>
      <c r="Q549" s="4"/>
      <c r="R549" s="4"/>
    </row>
    <row r="550">
      <c r="N550" s="4"/>
      <c r="O550" s="4"/>
      <c r="P550" s="4"/>
      <c r="Q550" s="4"/>
      <c r="R550" s="4"/>
    </row>
    <row r="551">
      <c r="N551" s="4"/>
      <c r="O551" s="4"/>
      <c r="P551" s="4"/>
      <c r="Q551" s="4"/>
      <c r="R551" s="4"/>
    </row>
    <row r="552">
      <c r="N552" s="4"/>
      <c r="O552" s="4"/>
      <c r="P552" s="4"/>
      <c r="Q552" s="4"/>
      <c r="R552" s="4"/>
    </row>
    <row r="553">
      <c r="N553" s="4"/>
      <c r="O553" s="4"/>
      <c r="P553" s="4"/>
      <c r="Q553" s="4"/>
      <c r="R553" s="4"/>
    </row>
    <row r="554">
      <c r="N554" s="4"/>
      <c r="O554" s="4"/>
      <c r="P554" s="4"/>
      <c r="Q554" s="4"/>
      <c r="R554" s="4"/>
    </row>
    <row r="555">
      <c r="N555" s="4"/>
      <c r="O555" s="4"/>
      <c r="P555" s="4"/>
      <c r="Q555" s="4"/>
      <c r="R555" s="4"/>
    </row>
    <row r="556">
      <c r="N556" s="4"/>
      <c r="O556" s="4"/>
      <c r="P556" s="4"/>
      <c r="Q556" s="4"/>
      <c r="R556" s="4"/>
    </row>
    <row r="557">
      <c r="N557" s="4"/>
      <c r="O557" s="4"/>
      <c r="P557" s="4"/>
      <c r="Q557" s="4"/>
      <c r="R557" s="4"/>
    </row>
    <row r="558">
      <c r="N558" s="4"/>
      <c r="O558" s="4"/>
      <c r="P558" s="4"/>
      <c r="Q558" s="4"/>
      <c r="R558" s="4"/>
    </row>
    <row r="559">
      <c r="N559" s="4"/>
      <c r="O559" s="4"/>
      <c r="P559" s="4"/>
      <c r="Q559" s="4"/>
      <c r="R559" s="4"/>
    </row>
    <row r="560">
      <c r="N560" s="4"/>
      <c r="O560" s="4"/>
      <c r="P560" s="4"/>
      <c r="Q560" s="4"/>
      <c r="R560" s="4"/>
    </row>
    <row r="561">
      <c r="N561" s="4"/>
      <c r="O561" s="4"/>
      <c r="P561" s="4"/>
      <c r="Q561" s="4"/>
      <c r="R561" s="4"/>
    </row>
    <row r="562">
      <c r="N562" s="4"/>
      <c r="O562" s="4"/>
      <c r="P562" s="4"/>
      <c r="Q562" s="4"/>
      <c r="R562" s="4"/>
    </row>
    <row r="563">
      <c r="N563" s="4"/>
      <c r="O563" s="4"/>
      <c r="P563" s="4"/>
      <c r="Q563" s="4"/>
      <c r="R563" s="4"/>
    </row>
    <row r="564">
      <c r="N564" s="4"/>
      <c r="O564" s="4"/>
      <c r="P564" s="4"/>
      <c r="Q564" s="4"/>
      <c r="R564" s="4"/>
    </row>
    <row r="565">
      <c r="N565" s="4"/>
      <c r="O565" s="4"/>
      <c r="P565" s="4"/>
      <c r="Q565" s="4"/>
      <c r="R565" s="4"/>
    </row>
    <row r="566">
      <c r="N566" s="4"/>
      <c r="O566" s="4"/>
      <c r="P566" s="4"/>
      <c r="Q566" s="4"/>
      <c r="R566" s="4"/>
    </row>
    <row r="567">
      <c r="N567" s="4"/>
      <c r="O567" s="4"/>
      <c r="P567" s="4"/>
      <c r="Q567" s="4"/>
      <c r="R567" s="4"/>
    </row>
    <row r="568">
      <c r="N568" s="4"/>
      <c r="O568" s="4"/>
      <c r="P568" s="4"/>
      <c r="Q568" s="4"/>
      <c r="R568" s="4"/>
    </row>
    <row r="569">
      <c r="N569" s="4"/>
      <c r="O569" s="4"/>
      <c r="P569" s="4"/>
      <c r="Q569" s="4"/>
      <c r="R569" s="4"/>
    </row>
    <row r="570">
      <c r="N570" s="4"/>
      <c r="O570" s="4"/>
      <c r="P570" s="4"/>
      <c r="Q570" s="4"/>
      <c r="R570" s="4"/>
    </row>
    <row r="571">
      <c r="N571" s="4"/>
      <c r="O571" s="4"/>
      <c r="P571" s="4"/>
      <c r="Q571" s="4"/>
      <c r="R571" s="4"/>
    </row>
    <row r="572">
      <c r="N572" s="4"/>
      <c r="O572" s="4"/>
      <c r="P572" s="4"/>
      <c r="Q572" s="4"/>
      <c r="R572" s="4"/>
    </row>
    <row r="573">
      <c r="N573" s="4"/>
      <c r="O573" s="4"/>
      <c r="P573" s="4"/>
      <c r="Q573" s="4"/>
      <c r="R573" s="4"/>
    </row>
    <row r="574">
      <c r="N574" s="4"/>
      <c r="O574" s="4"/>
      <c r="P574" s="4"/>
      <c r="Q574" s="4"/>
      <c r="R574" s="4"/>
    </row>
    <row r="575">
      <c r="N575" s="4"/>
      <c r="O575" s="4"/>
      <c r="P575" s="4"/>
      <c r="Q575" s="4"/>
      <c r="R575" s="4"/>
    </row>
    <row r="576">
      <c r="N576" s="4"/>
      <c r="O576" s="4"/>
      <c r="P576" s="4"/>
      <c r="Q576" s="4"/>
      <c r="R576" s="4"/>
    </row>
    <row r="577">
      <c r="N577" s="4"/>
      <c r="O577" s="4"/>
      <c r="P577" s="4"/>
      <c r="Q577" s="4"/>
      <c r="R577" s="4"/>
    </row>
    <row r="578">
      <c r="N578" s="4"/>
      <c r="O578" s="4"/>
      <c r="P578" s="4"/>
      <c r="Q578" s="4"/>
      <c r="R578" s="4"/>
    </row>
    <row r="579">
      <c r="N579" s="4"/>
      <c r="O579" s="4"/>
      <c r="P579" s="4"/>
      <c r="Q579" s="4"/>
      <c r="R579" s="4"/>
    </row>
    <row r="580">
      <c r="N580" s="4"/>
      <c r="O580" s="4"/>
      <c r="P580" s="4"/>
      <c r="Q580" s="4"/>
      <c r="R580" s="4"/>
    </row>
    <row r="581">
      <c r="N581" s="4"/>
      <c r="O581" s="4"/>
      <c r="P581" s="4"/>
      <c r="Q581" s="4"/>
      <c r="R581" s="4"/>
    </row>
    <row r="582">
      <c r="N582" s="4"/>
      <c r="O582" s="4"/>
      <c r="P582" s="4"/>
      <c r="Q582" s="4"/>
      <c r="R582" s="4"/>
    </row>
    <row r="583">
      <c r="N583" s="4"/>
      <c r="O583" s="4"/>
      <c r="P583" s="4"/>
      <c r="Q583" s="4"/>
      <c r="R583" s="4"/>
    </row>
    <row r="584">
      <c r="N584" s="4"/>
      <c r="O584" s="4"/>
      <c r="P584" s="4"/>
      <c r="Q584" s="4"/>
      <c r="R584" s="4"/>
    </row>
    <row r="585">
      <c r="N585" s="4"/>
      <c r="O585" s="4"/>
      <c r="P585" s="4"/>
      <c r="Q585" s="4"/>
      <c r="R585" s="4"/>
    </row>
    <row r="586">
      <c r="N586" s="4"/>
      <c r="O586" s="4"/>
      <c r="P586" s="4"/>
      <c r="Q586" s="4"/>
      <c r="R586" s="4"/>
    </row>
    <row r="587">
      <c r="N587" s="4"/>
      <c r="O587" s="4"/>
      <c r="P587" s="4"/>
      <c r="Q587" s="4"/>
      <c r="R587" s="4"/>
    </row>
    <row r="588">
      <c r="N588" s="4"/>
      <c r="O588" s="4"/>
      <c r="P588" s="4"/>
      <c r="Q588" s="4"/>
      <c r="R588" s="4"/>
    </row>
    <row r="589">
      <c r="N589" s="4"/>
      <c r="O589" s="4"/>
      <c r="P589" s="4"/>
      <c r="Q589" s="4"/>
      <c r="R589" s="4"/>
    </row>
    <row r="590">
      <c r="N590" s="4"/>
      <c r="O590" s="4"/>
      <c r="P590" s="4"/>
      <c r="Q590" s="4"/>
      <c r="R590" s="4"/>
    </row>
    <row r="591">
      <c r="N591" s="4"/>
      <c r="O591" s="4"/>
      <c r="P591" s="4"/>
      <c r="Q591" s="4"/>
      <c r="R591" s="4"/>
    </row>
    <row r="592">
      <c r="N592" s="4"/>
      <c r="O592" s="4"/>
      <c r="P592" s="4"/>
      <c r="Q592" s="4"/>
      <c r="R592" s="4"/>
    </row>
    <row r="593">
      <c r="N593" s="4"/>
      <c r="O593" s="4"/>
      <c r="P593" s="4"/>
      <c r="Q593" s="4"/>
      <c r="R593" s="4"/>
    </row>
    <row r="594">
      <c r="N594" s="4"/>
      <c r="O594" s="4"/>
      <c r="P594" s="4"/>
      <c r="Q594" s="4"/>
      <c r="R594" s="4"/>
    </row>
    <row r="595">
      <c r="N595" s="4"/>
      <c r="O595" s="4"/>
      <c r="P595" s="4"/>
      <c r="Q595" s="4"/>
      <c r="R595" s="4"/>
    </row>
    <row r="596">
      <c r="N596" s="4"/>
      <c r="O596" s="4"/>
      <c r="P596" s="4"/>
      <c r="Q596" s="4"/>
      <c r="R596" s="4"/>
    </row>
    <row r="597">
      <c r="N597" s="4"/>
      <c r="O597" s="4"/>
      <c r="P597" s="4"/>
      <c r="Q597" s="4"/>
      <c r="R597" s="4"/>
    </row>
    <row r="598">
      <c r="N598" s="4"/>
      <c r="O598" s="4"/>
      <c r="P598" s="4"/>
      <c r="Q598" s="4"/>
      <c r="R598" s="4"/>
    </row>
    <row r="599">
      <c r="N599" s="4"/>
      <c r="O599" s="4"/>
      <c r="P599" s="4"/>
      <c r="Q599" s="4"/>
      <c r="R599" s="4"/>
    </row>
    <row r="600">
      <c r="N600" s="4"/>
      <c r="O600" s="4"/>
      <c r="P600" s="4"/>
      <c r="Q600" s="4"/>
      <c r="R600" s="4"/>
    </row>
    <row r="601">
      <c r="N601" s="4"/>
      <c r="O601" s="4"/>
      <c r="P601" s="4"/>
      <c r="Q601" s="4"/>
      <c r="R601" s="4"/>
    </row>
    <row r="602">
      <c r="N602" s="4"/>
      <c r="O602" s="4"/>
      <c r="P602" s="4"/>
      <c r="Q602" s="4"/>
      <c r="R602" s="4"/>
    </row>
    <row r="603">
      <c r="N603" s="4"/>
      <c r="O603" s="4"/>
      <c r="P603" s="4"/>
      <c r="Q603" s="4"/>
      <c r="R603" s="4"/>
    </row>
    <row r="604">
      <c r="N604" s="4"/>
      <c r="O604" s="4"/>
      <c r="P604" s="4"/>
      <c r="Q604" s="4"/>
      <c r="R604" s="4"/>
    </row>
    <row r="605">
      <c r="N605" s="4"/>
      <c r="O605" s="4"/>
      <c r="P605" s="4"/>
      <c r="Q605" s="4"/>
      <c r="R605" s="4"/>
    </row>
    <row r="606">
      <c r="N606" s="4"/>
      <c r="O606" s="4"/>
      <c r="P606" s="4"/>
      <c r="Q606" s="4"/>
      <c r="R606" s="4"/>
    </row>
    <row r="607">
      <c r="N607" s="4"/>
      <c r="O607" s="4"/>
      <c r="P607" s="4"/>
      <c r="Q607" s="4"/>
      <c r="R607" s="4"/>
    </row>
    <row r="608">
      <c r="N608" s="4"/>
      <c r="O608" s="4"/>
      <c r="P608" s="4"/>
      <c r="Q608" s="4"/>
      <c r="R608" s="4"/>
    </row>
    <row r="609">
      <c r="N609" s="4"/>
      <c r="O609" s="4"/>
      <c r="P609" s="4"/>
      <c r="Q609" s="4"/>
      <c r="R609" s="4"/>
    </row>
    <row r="610">
      <c r="N610" s="4"/>
      <c r="O610" s="4"/>
      <c r="P610" s="4"/>
      <c r="Q610" s="4"/>
      <c r="R610" s="4"/>
    </row>
    <row r="611">
      <c r="N611" s="4"/>
      <c r="O611" s="4"/>
      <c r="P611" s="4"/>
      <c r="Q611" s="4"/>
      <c r="R611" s="4"/>
    </row>
    <row r="612">
      <c r="N612" s="4"/>
      <c r="O612" s="4"/>
      <c r="P612" s="4"/>
      <c r="Q612" s="4"/>
      <c r="R612" s="4"/>
    </row>
    <row r="613">
      <c r="N613" s="4"/>
      <c r="O613" s="4"/>
      <c r="P613" s="4"/>
      <c r="Q613" s="4"/>
      <c r="R613" s="4"/>
    </row>
    <row r="614">
      <c r="N614" s="4"/>
      <c r="O614" s="4"/>
      <c r="P614" s="4"/>
      <c r="Q614" s="4"/>
      <c r="R614" s="4"/>
    </row>
    <row r="615">
      <c r="N615" s="4"/>
      <c r="O615" s="4"/>
      <c r="P615" s="4"/>
      <c r="Q615" s="4"/>
      <c r="R615" s="4"/>
    </row>
    <row r="616">
      <c r="N616" s="4"/>
      <c r="O616" s="4"/>
      <c r="P616" s="4"/>
      <c r="Q616" s="4"/>
      <c r="R616" s="4"/>
    </row>
    <row r="617">
      <c r="N617" s="4"/>
      <c r="O617" s="4"/>
      <c r="P617" s="4"/>
      <c r="Q617" s="4"/>
      <c r="R617" s="4"/>
    </row>
    <row r="618">
      <c r="N618" s="4"/>
      <c r="O618" s="4"/>
      <c r="P618" s="4"/>
      <c r="Q618" s="4"/>
      <c r="R618" s="4"/>
    </row>
    <row r="619">
      <c r="N619" s="4"/>
      <c r="O619" s="4"/>
      <c r="P619" s="4"/>
      <c r="Q619" s="4"/>
      <c r="R619" s="4"/>
    </row>
    <row r="620">
      <c r="N620" s="4"/>
      <c r="O620" s="4"/>
      <c r="P620" s="4"/>
      <c r="Q620" s="4"/>
      <c r="R620" s="4"/>
    </row>
    <row r="621">
      <c r="N621" s="4"/>
      <c r="O621" s="4"/>
      <c r="P621" s="4"/>
      <c r="Q621" s="4"/>
      <c r="R621" s="4"/>
    </row>
    <row r="622">
      <c r="N622" s="4"/>
      <c r="O622" s="4"/>
      <c r="P622" s="4"/>
      <c r="Q622" s="4"/>
      <c r="R622" s="4"/>
    </row>
    <row r="623">
      <c r="N623" s="4"/>
      <c r="O623" s="4"/>
      <c r="P623" s="4"/>
      <c r="Q623" s="4"/>
      <c r="R623" s="4"/>
    </row>
    <row r="624">
      <c r="N624" s="4"/>
      <c r="O624" s="4"/>
      <c r="P624" s="4"/>
      <c r="Q624" s="4"/>
      <c r="R624" s="4"/>
    </row>
    <row r="625">
      <c r="N625" s="4"/>
      <c r="O625" s="4"/>
      <c r="P625" s="4"/>
      <c r="Q625" s="4"/>
      <c r="R625" s="4"/>
    </row>
    <row r="626">
      <c r="N626" s="4"/>
      <c r="O626" s="4"/>
      <c r="P626" s="4"/>
      <c r="Q626" s="4"/>
      <c r="R626" s="4"/>
    </row>
    <row r="627">
      <c r="N627" s="4"/>
      <c r="O627" s="4"/>
      <c r="P627" s="4"/>
      <c r="Q627" s="4"/>
      <c r="R627" s="4"/>
    </row>
    <row r="628">
      <c r="N628" s="4"/>
      <c r="O628" s="4"/>
      <c r="P628" s="4"/>
      <c r="Q628" s="4"/>
      <c r="R628" s="4"/>
    </row>
    <row r="629">
      <c r="N629" s="4"/>
      <c r="O629" s="4"/>
      <c r="P629" s="4"/>
      <c r="Q629" s="4"/>
      <c r="R629" s="4"/>
    </row>
    <row r="630">
      <c r="N630" s="4"/>
      <c r="O630" s="4"/>
      <c r="P630" s="4"/>
      <c r="Q630" s="4"/>
      <c r="R630" s="4"/>
    </row>
    <row r="631">
      <c r="N631" s="4"/>
      <c r="O631" s="4"/>
      <c r="P631" s="4"/>
      <c r="Q631" s="4"/>
      <c r="R631" s="4"/>
    </row>
    <row r="632">
      <c r="N632" s="4"/>
      <c r="O632" s="4"/>
      <c r="P632" s="4"/>
      <c r="Q632" s="4"/>
      <c r="R632" s="4"/>
    </row>
    <row r="633">
      <c r="N633" s="4"/>
      <c r="O633" s="4"/>
      <c r="P633" s="4"/>
      <c r="Q633" s="4"/>
      <c r="R633" s="4"/>
    </row>
    <row r="634">
      <c r="N634" s="4"/>
      <c r="O634" s="4"/>
      <c r="P634" s="4"/>
      <c r="Q634" s="4"/>
      <c r="R634" s="4"/>
    </row>
    <row r="635">
      <c r="N635" s="4"/>
      <c r="O635" s="4"/>
      <c r="P635" s="4"/>
      <c r="Q635" s="4"/>
      <c r="R635" s="4"/>
    </row>
    <row r="636">
      <c r="N636" s="4"/>
      <c r="O636" s="4"/>
      <c r="P636" s="4"/>
      <c r="Q636" s="4"/>
      <c r="R636" s="4"/>
    </row>
    <row r="637">
      <c r="N637" s="4"/>
      <c r="O637" s="4"/>
      <c r="P637" s="4"/>
      <c r="Q637" s="4"/>
      <c r="R637" s="4"/>
    </row>
    <row r="638">
      <c r="N638" s="4"/>
      <c r="O638" s="4"/>
      <c r="P638" s="4"/>
      <c r="Q638" s="4"/>
      <c r="R638" s="4"/>
    </row>
    <row r="639">
      <c r="N639" s="4"/>
      <c r="O639" s="4"/>
      <c r="P639" s="4"/>
      <c r="Q639" s="4"/>
      <c r="R639" s="4"/>
    </row>
    <row r="640">
      <c r="N640" s="4"/>
      <c r="O640" s="4"/>
      <c r="P640" s="4"/>
      <c r="Q640" s="4"/>
      <c r="R640" s="4"/>
    </row>
    <row r="641">
      <c r="N641" s="4"/>
      <c r="O641" s="4"/>
      <c r="P641" s="4"/>
      <c r="Q641" s="4"/>
      <c r="R641" s="4"/>
    </row>
    <row r="642">
      <c r="N642" s="4"/>
      <c r="O642" s="4"/>
      <c r="P642" s="4"/>
      <c r="Q642" s="4"/>
      <c r="R642" s="4"/>
    </row>
    <row r="643">
      <c r="N643" s="4"/>
      <c r="O643" s="4"/>
      <c r="P643" s="4"/>
      <c r="Q643" s="4"/>
      <c r="R643" s="4"/>
    </row>
    <row r="644">
      <c r="N644" s="4"/>
      <c r="O644" s="4"/>
      <c r="P644" s="4"/>
      <c r="Q644" s="4"/>
      <c r="R644" s="4"/>
    </row>
    <row r="645">
      <c r="N645" s="4"/>
      <c r="O645" s="4"/>
      <c r="P645" s="4"/>
      <c r="Q645" s="4"/>
      <c r="R645" s="4"/>
    </row>
    <row r="646">
      <c r="N646" s="4"/>
      <c r="O646" s="4"/>
      <c r="P646" s="4"/>
      <c r="Q646" s="4"/>
      <c r="R646" s="4"/>
    </row>
    <row r="647">
      <c r="N647" s="4"/>
      <c r="O647" s="4"/>
      <c r="P647" s="4"/>
      <c r="Q647" s="4"/>
      <c r="R647" s="4"/>
    </row>
    <row r="648">
      <c r="N648" s="4"/>
      <c r="O648" s="4"/>
      <c r="P648" s="4"/>
      <c r="Q648" s="4"/>
      <c r="R648" s="4"/>
    </row>
    <row r="649">
      <c r="N649" s="4"/>
      <c r="O649" s="4"/>
      <c r="P649" s="4"/>
      <c r="Q649" s="4"/>
      <c r="R649" s="4"/>
    </row>
    <row r="650">
      <c r="N650" s="4"/>
      <c r="O650" s="4"/>
      <c r="P650" s="4"/>
      <c r="Q650" s="4"/>
      <c r="R650" s="4"/>
    </row>
    <row r="651">
      <c r="N651" s="4"/>
      <c r="O651" s="4"/>
      <c r="P651" s="4"/>
      <c r="Q651" s="4"/>
      <c r="R651" s="4"/>
    </row>
    <row r="652">
      <c r="N652" s="4"/>
      <c r="O652" s="4"/>
      <c r="P652" s="4"/>
      <c r="Q652" s="4"/>
      <c r="R652" s="4"/>
    </row>
    <row r="653">
      <c r="N653" s="4"/>
      <c r="O653" s="4"/>
      <c r="P653" s="4"/>
      <c r="Q653" s="4"/>
      <c r="R653" s="4"/>
    </row>
    <row r="654">
      <c r="N654" s="4"/>
      <c r="O654" s="4"/>
      <c r="P654" s="4"/>
      <c r="Q654" s="4"/>
      <c r="R654" s="4"/>
    </row>
    <row r="655">
      <c r="N655" s="4"/>
      <c r="O655" s="4"/>
      <c r="P655" s="4"/>
      <c r="Q655" s="4"/>
      <c r="R655" s="4"/>
    </row>
    <row r="656">
      <c r="N656" s="4"/>
      <c r="O656" s="4"/>
      <c r="P656" s="4"/>
      <c r="Q656" s="4"/>
      <c r="R656" s="4"/>
    </row>
    <row r="657">
      <c r="N657" s="4"/>
      <c r="O657" s="4"/>
      <c r="P657" s="4"/>
      <c r="Q657" s="4"/>
      <c r="R657" s="4"/>
    </row>
    <row r="658">
      <c r="N658" s="4"/>
      <c r="O658" s="4"/>
      <c r="P658" s="4"/>
      <c r="Q658" s="4"/>
      <c r="R658" s="4"/>
    </row>
    <row r="659">
      <c r="N659" s="4"/>
      <c r="O659" s="4"/>
      <c r="P659" s="4"/>
      <c r="Q659" s="4"/>
      <c r="R659" s="4"/>
    </row>
    <row r="660">
      <c r="N660" s="4"/>
      <c r="O660" s="4"/>
      <c r="P660" s="4"/>
      <c r="Q660" s="4"/>
      <c r="R660" s="4"/>
    </row>
    <row r="661">
      <c r="N661" s="4"/>
      <c r="O661" s="4"/>
      <c r="P661" s="4"/>
      <c r="Q661" s="4"/>
      <c r="R661" s="4"/>
    </row>
    <row r="662">
      <c r="N662" s="4"/>
      <c r="O662" s="4"/>
      <c r="P662" s="4"/>
      <c r="Q662" s="4"/>
      <c r="R662" s="4"/>
    </row>
    <row r="663">
      <c r="N663" s="4"/>
      <c r="O663" s="4"/>
      <c r="P663" s="4"/>
      <c r="Q663" s="4"/>
      <c r="R663" s="4"/>
    </row>
    <row r="664">
      <c r="N664" s="4"/>
      <c r="O664" s="4"/>
      <c r="P664" s="4"/>
      <c r="Q664" s="4"/>
      <c r="R664" s="4"/>
    </row>
    <row r="665">
      <c r="N665" s="4"/>
      <c r="O665" s="4"/>
      <c r="P665" s="4"/>
      <c r="Q665" s="4"/>
      <c r="R665" s="4"/>
    </row>
    <row r="666">
      <c r="N666" s="4"/>
      <c r="O666" s="4"/>
      <c r="P666" s="4"/>
      <c r="Q666" s="4"/>
      <c r="R666" s="4"/>
    </row>
    <row r="667">
      <c r="N667" s="4"/>
      <c r="O667" s="4"/>
      <c r="P667" s="4"/>
      <c r="Q667" s="4"/>
      <c r="R667" s="4"/>
    </row>
    <row r="668">
      <c r="N668" s="4"/>
      <c r="O668" s="4"/>
      <c r="P668" s="4"/>
      <c r="Q668" s="4"/>
      <c r="R668" s="4"/>
    </row>
    <row r="669">
      <c r="N669" s="4"/>
      <c r="O669" s="4"/>
      <c r="P669" s="4"/>
      <c r="Q669" s="4"/>
      <c r="R669" s="4"/>
    </row>
    <row r="670">
      <c r="N670" s="4"/>
      <c r="O670" s="4"/>
      <c r="P670" s="4"/>
      <c r="Q670" s="4"/>
      <c r="R670" s="4"/>
    </row>
    <row r="671">
      <c r="N671" s="4"/>
      <c r="O671" s="4"/>
      <c r="P671" s="4"/>
      <c r="Q671" s="4"/>
      <c r="R671" s="4"/>
    </row>
    <row r="672">
      <c r="N672" s="4"/>
      <c r="O672" s="4"/>
      <c r="P672" s="4"/>
      <c r="Q672" s="4"/>
      <c r="R672" s="4"/>
    </row>
    <row r="673">
      <c r="N673" s="4"/>
      <c r="O673" s="4"/>
      <c r="P673" s="4"/>
      <c r="Q673" s="4"/>
      <c r="R673" s="4"/>
    </row>
    <row r="674">
      <c r="N674" s="4"/>
      <c r="O674" s="4"/>
      <c r="P674" s="4"/>
      <c r="Q674" s="4"/>
      <c r="R674" s="4"/>
    </row>
    <row r="675">
      <c r="N675" s="4"/>
      <c r="O675" s="4"/>
      <c r="P675" s="4"/>
      <c r="Q675" s="4"/>
      <c r="R675" s="4"/>
    </row>
    <row r="676">
      <c r="N676" s="4"/>
      <c r="O676" s="4"/>
      <c r="P676" s="4"/>
      <c r="Q676" s="4"/>
      <c r="R676" s="4"/>
    </row>
    <row r="677">
      <c r="N677" s="4"/>
      <c r="O677" s="4"/>
      <c r="P677" s="4"/>
      <c r="Q677" s="4"/>
      <c r="R677" s="4"/>
    </row>
    <row r="678">
      <c r="N678" s="4"/>
      <c r="O678" s="4"/>
      <c r="P678" s="4"/>
      <c r="Q678" s="4"/>
      <c r="R678" s="4"/>
    </row>
    <row r="679">
      <c r="N679" s="4"/>
      <c r="O679" s="4"/>
      <c r="P679" s="4"/>
      <c r="Q679" s="4"/>
      <c r="R679" s="4"/>
    </row>
    <row r="680">
      <c r="N680" s="4"/>
      <c r="O680" s="4"/>
      <c r="P680" s="4"/>
      <c r="Q680" s="4"/>
      <c r="R680" s="4"/>
    </row>
    <row r="681">
      <c r="N681" s="4"/>
      <c r="O681" s="4"/>
      <c r="P681" s="4"/>
      <c r="Q681" s="4"/>
      <c r="R681" s="4"/>
    </row>
    <row r="682">
      <c r="N682" s="4"/>
      <c r="O682" s="4"/>
      <c r="P682" s="4"/>
      <c r="Q682" s="4"/>
      <c r="R682" s="4"/>
    </row>
    <row r="683">
      <c r="N683" s="4"/>
      <c r="O683" s="4"/>
      <c r="P683" s="4"/>
      <c r="Q683" s="4"/>
      <c r="R683" s="4"/>
    </row>
    <row r="684">
      <c r="N684" s="4"/>
      <c r="O684" s="4"/>
      <c r="P684" s="4"/>
      <c r="Q684" s="4"/>
      <c r="R684" s="4"/>
    </row>
    <row r="685">
      <c r="N685" s="4"/>
      <c r="O685" s="4"/>
      <c r="P685" s="4"/>
      <c r="Q685" s="4"/>
      <c r="R685" s="4"/>
    </row>
    <row r="686">
      <c r="N686" s="4"/>
      <c r="O686" s="4"/>
      <c r="P686" s="4"/>
      <c r="Q686" s="4"/>
      <c r="R686" s="4"/>
    </row>
    <row r="687">
      <c r="N687" s="4"/>
      <c r="O687" s="4"/>
      <c r="P687" s="4"/>
      <c r="Q687" s="4"/>
      <c r="R687" s="4"/>
    </row>
    <row r="688">
      <c r="N688" s="4"/>
      <c r="O688" s="4"/>
      <c r="P688" s="4"/>
      <c r="Q688" s="4"/>
      <c r="R688" s="4"/>
    </row>
    <row r="689">
      <c r="N689" s="4"/>
      <c r="O689" s="4"/>
      <c r="P689" s="4"/>
      <c r="Q689" s="4"/>
      <c r="R689" s="4"/>
    </row>
    <row r="690">
      <c r="N690" s="4"/>
      <c r="O690" s="4"/>
      <c r="P690" s="4"/>
      <c r="Q690" s="4"/>
      <c r="R690" s="4"/>
    </row>
    <row r="691">
      <c r="N691" s="4"/>
      <c r="O691" s="4"/>
      <c r="P691" s="4"/>
      <c r="Q691" s="4"/>
      <c r="R691" s="4"/>
    </row>
    <row r="692">
      <c r="N692" s="4"/>
      <c r="O692" s="4"/>
      <c r="P692" s="4"/>
      <c r="Q692" s="4"/>
      <c r="R692" s="4"/>
    </row>
    <row r="693">
      <c r="N693" s="4"/>
      <c r="O693" s="4"/>
      <c r="P693" s="4"/>
      <c r="Q693" s="4"/>
      <c r="R693" s="4"/>
    </row>
    <row r="694">
      <c r="N694" s="4"/>
      <c r="O694" s="4"/>
      <c r="P694" s="4"/>
      <c r="Q694" s="4"/>
      <c r="R694" s="4"/>
    </row>
    <row r="695">
      <c r="N695" s="4"/>
      <c r="O695" s="4"/>
      <c r="P695" s="4"/>
      <c r="Q695" s="4"/>
      <c r="R695" s="4"/>
    </row>
    <row r="696">
      <c r="N696" s="4"/>
      <c r="O696" s="4"/>
      <c r="P696" s="4"/>
      <c r="Q696" s="4"/>
      <c r="R696" s="4"/>
    </row>
    <row r="697">
      <c r="N697" s="4"/>
      <c r="O697" s="4"/>
      <c r="P697" s="4"/>
      <c r="Q697" s="4"/>
      <c r="R697" s="4"/>
    </row>
    <row r="698">
      <c r="N698" s="4"/>
      <c r="O698" s="4"/>
      <c r="P698" s="4"/>
      <c r="Q698" s="4"/>
      <c r="R698" s="4"/>
    </row>
    <row r="699">
      <c r="N699" s="4"/>
      <c r="O699" s="4"/>
      <c r="P699" s="4"/>
      <c r="Q699" s="4"/>
      <c r="R699" s="4"/>
    </row>
    <row r="700">
      <c r="N700" s="4"/>
      <c r="O700" s="4"/>
      <c r="P700" s="4"/>
      <c r="Q700" s="4"/>
      <c r="R700" s="4"/>
    </row>
    <row r="701">
      <c r="N701" s="4"/>
      <c r="O701" s="4"/>
      <c r="P701" s="4"/>
      <c r="Q701" s="4"/>
      <c r="R701" s="4"/>
    </row>
    <row r="702">
      <c r="N702" s="4"/>
      <c r="O702" s="4"/>
      <c r="P702" s="4"/>
      <c r="Q702" s="4"/>
      <c r="R702" s="4"/>
    </row>
    <row r="703">
      <c r="N703" s="4"/>
      <c r="O703" s="4"/>
      <c r="P703" s="4"/>
      <c r="Q703" s="4"/>
      <c r="R703" s="4"/>
    </row>
    <row r="704">
      <c r="N704" s="4"/>
      <c r="O704" s="4"/>
      <c r="P704" s="4"/>
      <c r="Q704" s="4"/>
      <c r="R704" s="4"/>
    </row>
    <row r="705">
      <c r="N705" s="4"/>
      <c r="O705" s="4"/>
      <c r="P705" s="4"/>
      <c r="Q705" s="4"/>
      <c r="R705" s="4"/>
    </row>
    <row r="706">
      <c r="N706" s="4"/>
      <c r="O706" s="4"/>
      <c r="P706" s="4"/>
      <c r="Q706" s="4"/>
      <c r="R706" s="4"/>
    </row>
    <row r="707">
      <c r="N707" s="4"/>
      <c r="O707" s="4"/>
      <c r="P707" s="4"/>
      <c r="Q707" s="4"/>
      <c r="R707" s="4"/>
    </row>
    <row r="708">
      <c r="N708" s="4"/>
      <c r="O708" s="4"/>
      <c r="P708" s="4"/>
      <c r="Q708" s="4"/>
      <c r="R708" s="4"/>
    </row>
    <row r="709">
      <c r="N709" s="4"/>
      <c r="O709" s="4"/>
      <c r="P709" s="4"/>
      <c r="Q709" s="4"/>
      <c r="R709" s="4"/>
    </row>
    <row r="710">
      <c r="N710" s="4"/>
      <c r="O710" s="4"/>
      <c r="P710" s="4"/>
      <c r="Q710" s="4"/>
      <c r="R710" s="4"/>
    </row>
    <row r="711">
      <c r="N711" s="4"/>
      <c r="O711" s="4"/>
      <c r="P711" s="4"/>
      <c r="Q711" s="4"/>
      <c r="R711" s="4"/>
    </row>
    <row r="712">
      <c r="N712" s="4"/>
      <c r="O712" s="4"/>
      <c r="P712" s="4"/>
      <c r="Q712" s="4"/>
      <c r="R712" s="4"/>
    </row>
    <row r="713">
      <c r="N713" s="4"/>
      <c r="O713" s="4"/>
      <c r="P713" s="4"/>
      <c r="Q713" s="4"/>
      <c r="R713" s="4"/>
    </row>
    <row r="714">
      <c r="N714" s="4"/>
      <c r="O714" s="4"/>
      <c r="P714" s="4"/>
      <c r="Q714" s="4"/>
      <c r="R714" s="4"/>
    </row>
    <row r="715">
      <c r="N715" s="4"/>
      <c r="O715" s="4"/>
      <c r="P715" s="4"/>
      <c r="Q715" s="4"/>
      <c r="R715" s="4"/>
    </row>
    <row r="716">
      <c r="N716" s="4"/>
      <c r="O716" s="4"/>
      <c r="P716" s="4"/>
      <c r="Q716" s="4"/>
      <c r="R716" s="4"/>
    </row>
    <row r="717">
      <c r="N717" s="4"/>
      <c r="O717" s="4"/>
      <c r="P717" s="4"/>
      <c r="Q717" s="4"/>
      <c r="R717" s="4"/>
    </row>
    <row r="718">
      <c r="N718" s="4"/>
      <c r="O718" s="4"/>
      <c r="P718" s="4"/>
      <c r="Q718" s="4"/>
      <c r="R718" s="4"/>
    </row>
    <row r="719">
      <c r="N719" s="4"/>
      <c r="O719" s="4"/>
      <c r="P719" s="4"/>
      <c r="Q719" s="4"/>
      <c r="R719" s="4"/>
    </row>
    <row r="720">
      <c r="N720" s="4"/>
      <c r="O720" s="4"/>
      <c r="P720" s="4"/>
      <c r="Q720" s="4"/>
      <c r="R720" s="4"/>
    </row>
    <row r="721">
      <c r="N721" s="4"/>
      <c r="O721" s="4"/>
      <c r="P721" s="4"/>
      <c r="Q721" s="4"/>
      <c r="R721" s="4"/>
    </row>
    <row r="722">
      <c r="N722" s="4"/>
      <c r="O722" s="4"/>
      <c r="P722" s="4"/>
      <c r="Q722" s="4"/>
      <c r="R722" s="4"/>
    </row>
    <row r="723">
      <c r="N723" s="4"/>
      <c r="O723" s="4"/>
      <c r="P723" s="4"/>
      <c r="Q723" s="4"/>
      <c r="R723" s="4"/>
    </row>
    <row r="724">
      <c r="N724" s="4"/>
      <c r="O724" s="4"/>
      <c r="P724" s="4"/>
      <c r="Q724" s="4"/>
      <c r="R724" s="4"/>
    </row>
    <row r="725">
      <c r="N725" s="4"/>
      <c r="O725" s="4"/>
      <c r="P725" s="4"/>
      <c r="Q725" s="4"/>
      <c r="R725" s="4"/>
    </row>
    <row r="726">
      <c r="N726" s="4"/>
      <c r="O726" s="4"/>
      <c r="P726" s="4"/>
      <c r="Q726" s="4"/>
      <c r="R726" s="4"/>
    </row>
    <row r="727">
      <c r="N727" s="4"/>
      <c r="O727" s="4"/>
      <c r="P727" s="4"/>
      <c r="Q727" s="4"/>
      <c r="R727" s="4"/>
    </row>
    <row r="728">
      <c r="N728" s="4"/>
      <c r="O728" s="4"/>
      <c r="P728" s="4"/>
      <c r="Q728" s="4"/>
      <c r="R728" s="4"/>
    </row>
    <row r="729">
      <c r="N729" s="4"/>
      <c r="O729" s="4"/>
      <c r="P729" s="4"/>
      <c r="Q729" s="4"/>
      <c r="R729" s="4"/>
    </row>
    <row r="730">
      <c r="N730" s="4"/>
      <c r="O730" s="4"/>
      <c r="P730" s="4"/>
      <c r="Q730" s="4"/>
      <c r="R730" s="4"/>
    </row>
    <row r="731">
      <c r="N731" s="4"/>
      <c r="O731" s="4"/>
      <c r="P731" s="4"/>
      <c r="Q731" s="4"/>
      <c r="R731" s="4"/>
    </row>
    <row r="732">
      <c r="N732" s="4"/>
      <c r="O732" s="4"/>
      <c r="P732" s="4"/>
      <c r="Q732" s="4"/>
      <c r="R732" s="4"/>
    </row>
    <row r="733">
      <c r="N733" s="4"/>
      <c r="O733" s="4"/>
      <c r="P733" s="4"/>
      <c r="Q733" s="4"/>
      <c r="R733" s="4"/>
    </row>
    <row r="734">
      <c r="N734" s="4"/>
      <c r="O734" s="4"/>
      <c r="P734" s="4"/>
      <c r="Q734" s="4"/>
      <c r="R734" s="4"/>
    </row>
    <row r="735">
      <c r="N735" s="4"/>
      <c r="O735" s="4"/>
      <c r="P735" s="4"/>
      <c r="Q735" s="4"/>
      <c r="R735" s="4"/>
    </row>
    <row r="736">
      <c r="N736" s="4"/>
      <c r="O736" s="4"/>
      <c r="P736" s="4"/>
      <c r="Q736" s="4"/>
      <c r="R736" s="4"/>
    </row>
    <row r="737">
      <c r="N737" s="4"/>
      <c r="O737" s="4"/>
      <c r="P737" s="4"/>
      <c r="Q737" s="4"/>
      <c r="R737" s="4"/>
    </row>
    <row r="738">
      <c r="N738" s="4"/>
      <c r="O738" s="4"/>
      <c r="P738" s="4"/>
      <c r="Q738" s="4"/>
      <c r="R738" s="4"/>
    </row>
    <row r="739">
      <c r="N739" s="4"/>
      <c r="O739" s="4"/>
      <c r="P739" s="4"/>
      <c r="Q739" s="4"/>
      <c r="R739" s="4"/>
    </row>
    <row r="740">
      <c r="N740" s="4"/>
      <c r="O740" s="4"/>
      <c r="P740" s="4"/>
      <c r="Q740" s="4"/>
      <c r="R740" s="4"/>
    </row>
    <row r="741">
      <c r="N741" s="4"/>
      <c r="O741" s="4"/>
      <c r="P741" s="4"/>
      <c r="Q741" s="4"/>
      <c r="R741" s="4"/>
    </row>
    <row r="742">
      <c r="N742" s="4"/>
      <c r="O742" s="4"/>
      <c r="P742" s="4"/>
      <c r="Q742" s="4"/>
      <c r="R742" s="4"/>
    </row>
    <row r="743">
      <c r="N743" s="4"/>
      <c r="O743" s="4"/>
      <c r="P743" s="4"/>
      <c r="Q743" s="4"/>
      <c r="R743" s="4"/>
    </row>
    <row r="744">
      <c r="N744" s="4"/>
      <c r="O744" s="4"/>
      <c r="P744" s="4"/>
      <c r="Q744" s="4"/>
      <c r="R744" s="4"/>
    </row>
    <row r="745">
      <c r="N745" s="4"/>
      <c r="O745" s="4"/>
      <c r="P745" s="4"/>
      <c r="Q745" s="4"/>
      <c r="R745" s="4"/>
    </row>
    <row r="746">
      <c r="N746" s="4"/>
      <c r="O746" s="4"/>
      <c r="P746" s="4"/>
      <c r="Q746" s="4"/>
      <c r="R746" s="4"/>
    </row>
    <row r="747">
      <c r="N747" s="4"/>
      <c r="O747" s="4"/>
      <c r="P747" s="4"/>
      <c r="Q747" s="4"/>
      <c r="R747" s="4"/>
    </row>
    <row r="748">
      <c r="N748" s="4"/>
      <c r="O748" s="4"/>
      <c r="P748" s="4"/>
      <c r="Q748" s="4"/>
      <c r="R748" s="4"/>
    </row>
    <row r="749">
      <c r="N749" s="4"/>
      <c r="O749" s="4"/>
      <c r="P749" s="4"/>
      <c r="Q749" s="4"/>
      <c r="R749" s="4"/>
    </row>
    <row r="750">
      <c r="N750" s="4"/>
      <c r="O750" s="4"/>
      <c r="P750" s="4"/>
      <c r="Q750" s="4"/>
      <c r="R750" s="4"/>
    </row>
    <row r="751">
      <c r="N751" s="4"/>
      <c r="O751" s="4"/>
      <c r="P751" s="4"/>
      <c r="Q751" s="4"/>
      <c r="R751" s="4"/>
    </row>
    <row r="752">
      <c r="N752" s="4"/>
      <c r="O752" s="4"/>
      <c r="P752" s="4"/>
      <c r="Q752" s="4"/>
      <c r="R752" s="4"/>
    </row>
    <row r="753">
      <c r="N753" s="4"/>
      <c r="O753" s="4"/>
      <c r="P753" s="4"/>
      <c r="Q753" s="4"/>
      <c r="R753" s="4"/>
    </row>
    <row r="754">
      <c r="N754" s="4"/>
      <c r="O754" s="4"/>
      <c r="P754" s="4"/>
      <c r="Q754" s="4"/>
      <c r="R754" s="4"/>
    </row>
    <row r="755">
      <c r="N755" s="4"/>
      <c r="O755" s="4"/>
      <c r="P755" s="4"/>
      <c r="Q755" s="4"/>
      <c r="R755" s="4"/>
    </row>
    <row r="756">
      <c r="N756" s="4"/>
      <c r="O756" s="4"/>
      <c r="P756" s="4"/>
      <c r="Q756" s="4"/>
      <c r="R756" s="4"/>
    </row>
    <row r="757">
      <c r="N757" s="4"/>
      <c r="O757" s="4"/>
      <c r="P757" s="4"/>
      <c r="Q757" s="4"/>
      <c r="R757" s="4"/>
    </row>
    <row r="758">
      <c r="N758" s="4"/>
      <c r="O758" s="4"/>
      <c r="P758" s="4"/>
      <c r="Q758" s="4"/>
      <c r="R758" s="4"/>
    </row>
    <row r="759">
      <c r="N759" s="4"/>
      <c r="O759" s="4"/>
      <c r="P759" s="4"/>
      <c r="Q759" s="4"/>
      <c r="R759" s="4"/>
    </row>
    <row r="760">
      <c r="N760" s="4"/>
      <c r="O760" s="4"/>
      <c r="P760" s="4"/>
      <c r="Q760" s="4"/>
      <c r="R760" s="4"/>
    </row>
    <row r="761">
      <c r="N761" s="4"/>
      <c r="O761" s="4"/>
      <c r="P761" s="4"/>
      <c r="Q761" s="4"/>
      <c r="R761" s="4"/>
    </row>
    <row r="762">
      <c r="N762" s="4"/>
      <c r="O762" s="4"/>
      <c r="P762" s="4"/>
      <c r="Q762" s="4"/>
      <c r="R762" s="4"/>
    </row>
    <row r="763">
      <c r="N763" s="4"/>
      <c r="O763" s="4"/>
      <c r="P763" s="4"/>
      <c r="Q763" s="4"/>
      <c r="R763" s="4"/>
    </row>
    <row r="764">
      <c r="N764" s="4"/>
      <c r="O764" s="4"/>
      <c r="P764" s="4"/>
      <c r="Q764" s="4"/>
      <c r="R764" s="4"/>
    </row>
    <row r="765">
      <c r="N765" s="4"/>
      <c r="O765" s="4"/>
      <c r="P765" s="4"/>
      <c r="Q765" s="4"/>
      <c r="R765" s="4"/>
    </row>
    <row r="766">
      <c r="N766" s="4"/>
      <c r="O766" s="4"/>
      <c r="P766" s="4"/>
      <c r="Q766" s="4"/>
      <c r="R766" s="4"/>
    </row>
    <row r="767">
      <c r="N767" s="4"/>
      <c r="O767" s="4"/>
      <c r="P767" s="4"/>
      <c r="Q767" s="4"/>
      <c r="R767" s="4"/>
    </row>
    <row r="768">
      <c r="N768" s="4"/>
      <c r="O768" s="4"/>
      <c r="P768" s="4"/>
      <c r="Q768" s="4"/>
      <c r="R768" s="4"/>
    </row>
    <row r="769">
      <c r="N769" s="4"/>
      <c r="O769" s="4"/>
      <c r="P769" s="4"/>
      <c r="Q769" s="4"/>
      <c r="R769" s="4"/>
    </row>
    <row r="770">
      <c r="N770" s="4"/>
      <c r="O770" s="4"/>
      <c r="P770" s="4"/>
      <c r="Q770" s="4"/>
      <c r="R770" s="4"/>
    </row>
    <row r="771">
      <c r="N771" s="4"/>
      <c r="O771" s="4"/>
      <c r="P771" s="4"/>
      <c r="Q771" s="4"/>
      <c r="R771" s="4"/>
    </row>
    <row r="772">
      <c r="N772" s="4"/>
      <c r="O772" s="4"/>
      <c r="P772" s="4"/>
      <c r="Q772" s="4"/>
      <c r="R772" s="4"/>
    </row>
    <row r="773">
      <c r="N773" s="4"/>
      <c r="O773" s="4"/>
      <c r="P773" s="4"/>
      <c r="Q773" s="4"/>
      <c r="R773" s="4"/>
    </row>
    <row r="774">
      <c r="N774" s="4"/>
      <c r="O774" s="4"/>
      <c r="P774" s="4"/>
      <c r="Q774" s="4"/>
      <c r="R774" s="4"/>
    </row>
    <row r="775">
      <c r="N775" s="4"/>
      <c r="O775" s="4"/>
      <c r="P775" s="4"/>
      <c r="Q775" s="4"/>
      <c r="R775" s="4"/>
    </row>
    <row r="776">
      <c r="N776" s="4"/>
      <c r="O776" s="4"/>
      <c r="P776" s="4"/>
      <c r="Q776" s="4"/>
      <c r="R776" s="4"/>
    </row>
    <row r="777">
      <c r="N777" s="4"/>
      <c r="O777" s="4"/>
      <c r="P777" s="4"/>
      <c r="Q777" s="4"/>
      <c r="R777" s="4"/>
    </row>
    <row r="778">
      <c r="N778" s="4"/>
      <c r="O778" s="4"/>
      <c r="P778" s="4"/>
      <c r="Q778" s="4"/>
      <c r="R778" s="4"/>
    </row>
    <row r="779">
      <c r="N779" s="4"/>
      <c r="O779" s="4"/>
      <c r="P779" s="4"/>
      <c r="Q779" s="4"/>
      <c r="R779" s="4"/>
    </row>
    <row r="780">
      <c r="N780" s="4"/>
      <c r="O780" s="4"/>
      <c r="P780" s="4"/>
      <c r="Q780" s="4"/>
      <c r="R780" s="4"/>
    </row>
    <row r="781">
      <c r="N781" s="4"/>
      <c r="O781" s="4"/>
      <c r="P781" s="4"/>
      <c r="Q781" s="4"/>
      <c r="R781" s="4"/>
    </row>
    <row r="782">
      <c r="N782" s="4"/>
      <c r="O782" s="4"/>
      <c r="P782" s="4"/>
      <c r="Q782" s="4"/>
      <c r="R782" s="4"/>
    </row>
    <row r="783">
      <c r="N783" s="4"/>
      <c r="O783" s="4"/>
      <c r="P783" s="4"/>
      <c r="Q783" s="4"/>
      <c r="R783" s="4"/>
    </row>
    <row r="784">
      <c r="N784" s="4"/>
      <c r="O784" s="4"/>
      <c r="P784" s="4"/>
      <c r="Q784" s="4"/>
      <c r="R784" s="4"/>
    </row>
    <row r="785">
      <c r="N785" s="4"/>
      <c r="O785" s="4"/>
      <c r="P785" s="4"/>
      <c r="Q785" s="4"/>
      <c r="R785" s="4"/>
    </row>
    <row r="786">
      <c r="N786" s="4"/>
      <c r="O786" s="4"/>
      <c r="P786" s="4"/>
      <c r="Q786" s="4"/>
      <c r="R786" s="4"/>
    </row>
    <row r="787">
      <c r="N787" s="4"/>
      <c r="O787" s="4"/>
      <c r="P787" s="4"/>
      <c r="Q787" s="4"/>
      <c r="R787" s="4"/>
    </row>
    <row r="788">
      <c r="N788" s="4"/>
      <c r="O788" s="4"/>
      <c r="P788" s="4"/>
      <c r="Q788" s="4"/>
      <c r="R788" s="4"/>
    </row>
    <row r="789">
      <c r="N789" s="4"/>
      <c r="O789" s="4"/>
      <c r="P789" s="4"/>
      <c r="Q789" s="4"/>
      <c r="R789" s="4"/>
    </row>
    <row r="790">
      <c r="N790" s="4"/>
      <c r="O790" s="4"/>
      <c r="P790" s="4"/>
      <c r="Q790" s="4"/>
      <c r="R790" s="4"/>
    </row>
    <row r="791">
      <c r="N791" s="4"/>
      <c r="O791" s="4"/>
      <c r="P791" s="4"/>
      <c r="Q791" s="4"/>
      <c r="R791" s="4"/>
    </row>
    <row r="792">
      <c r="N792" s="4"/>
      <c r="O792" s="4"/>
      <c r="P792" s="4"/>
      <c r="Q792" s="4"/>
      <c r="R792" s="4"/>
    </row>
    <row r="793">
      <c r="N793" s="4"/>
      <c r="O793" s="4"/>
      <c r="P793" s="4"/>
      <c r="Q793" s="4"/>
      <c r="R793" s="4"/>
    </row>
    <row r="794">
      <c r="N794" s="4"/>
      <c r="O794" s="4"/>
      <c r="P794" s="4"/>
      <c r="Q794" s="4"/>
      <c r="R794" s="4"/>
    </row>
    <row r="795">
      <c r="N795" s="4"/>
      <c r="O795" s="4"/>
      <c r="P795" s="4"/>
      <c r="Q795" s="4"/>
      <c r="R795" s="4"/>
    </row>
    <row r="796">
      <c r="N796" s="4"/>
      <c r="O796" s="4"/>
      <c r="P796" s="4"/>
      <c r="Q796" s="4"/>
      <c r="R796" s="4"/>
    </row>
    <row r="797">
      <c r="N797" s="4"/>
      <c r="O797" s="4"/>
      <c r="P797" s="4"/>
      <c r="Q797" s="4"/>
      <c r="R797" s="4"/>
    </row>
    <row r="798">
      <c r="N798" s="4"/>
      <c r="O798" s="4"/>
      <c r="P798" s="4"/>
      <c r="Q798" s="4"/>
      <c r="R798" s="4"/>
    </row>
    <row r="799">
      <c r="N799" s="4"/>
      <c r="O799" s="4"/>
      <c r="P799" s="4"/>
      <c r="Q799" s="4"/>
      <c r="R799" s="4"/>
    </row>
    <row r="800">
      <c r="N800" s="4"/>
      <c r="O800" s="4"/>
      <c r="P800" s="4"/>
      <c r="Q800" s="4"/>
      <c r="R800" s="4"/>
    </row>
    <row r="801">
      <c r="N801" s="4"/>
      <c r="O801" s="4"/>
      <c r="P801" s="4"/>
      <c r="Q801" s="4"/>
      <c r="R801" s="4"/>
    </row>
    <row r="802">
      <c r="N802" s="4"/>
      <c r="O802" s="4"/>
      <c r="P802" s="4"/>
      <c r="Q802" s="4"/>
      <c r="R802" s="4"/>
    </row>
    <row r="803">
      <c r="N803" s="4"/>
      <c r="O803" s="4"/>
      <c r="P803" s="4"/>
      <c r="Q803" s="4"/>
      <c r="R803" s="4"/>
    </row>
    <row r="804">
      <c r="N804" s="4"/>
      <c r="O804" s="4"/>
      <c r="P804" s="4"/>
      <c r="Q804" s="4"/>
      <c r="R804" s="4"/>
    </row>
    <row r="805">
      <c r="N805" s="4"/>
      <c r="O805" s="4"/>
      <c r="P805" s="4"/>
      <c r="Q805" s="4"/>
      <c r="R805" s="4"/>
    </row>
    <row r="806">
      <c r="N806" s="4"/>
      <c r="O806" s="4"/>
      <c r="P806" s="4"/>
      <c r="Q806" s="4"/>
      <c r="R806" s="4"/>
    </row>
    <row r="807">
      <c r="N807" s="4"/>
      <c r="O807" s="4"/>
      <c r="P807" s="4"/>
      <c r="Q807" s="4"/>
      <c r="R807" s="4"/>
    </row>
    <row r="808">
      <c r="N808" s="4"/>
      <c r="O808" s="4"/>
      <c r="P808" s="4"/>
      <c r="Q808" s="4"/>
      <c r="R808" s="4"/>
    </row>
    <row r="809">
      <c r="N809" s="4"/>
      <c r="O809" s="4"/>
      <c r="P809" s="4"/>
      <c r="Q809" s="4"/>
      <c r="R809" s="4"/>
    </row>
    <row r="810">
      <c r="N810" s="4"/>
      <c r="O810" s="4"/>
      <c r="P810" s="4"/>
      <c r="Q810" s="4"/>
      <c r="R810" s="4"/>
    </row>
    <row r="811">
      <c r="N811" s="4"/>
      <c r="O811" s="4"/>
      <c r="P811" s="4"/>
      <c r="Q811" s="4"/>
      <c r="R811" s="4"/>
    </row>
    <row r="812">
      <c r="N812" s="4"/>
      <c r="O812" s="4"/>
      <c r="P812" s="4"/>
      <c r="Q812" s="4"/>
      <c r="R812" s="4"/>
    </row>
    <row r="813">
      <c r="N813" s="4"/>
      <c r="O813" s="4"/>
      <c r="P813" s="4"/>
      <c r="Q813" s="4"/>
      <c r="R813" s="4"/>
    </row>
    <row r="814">
      <c r="N814" s="4"/>
      <c r="O814" s="4"/>
      <c r="P814" s="4"/>
      <c r="Q814" s="4"/>
      <c r="R814" s="4"/>
    </row>
    <row r="815">
      <c r="N815" s="4"/>
      <c r="O815" s="4"/>
      <c r="P815" s="4"/>
      <c r="Q815" s="4"/>
      <c r="R815" s="4"/>
    </row>
    <row r="816">
      <c r="N816" s="4"/>
      <c r="O816" s="4"/>
      <c r="P816" s="4"/>
      <c r="Q816" s="4"/>
      <c r="R816" s="4"/>
    </row>
    <row r="817">
      <c r="N817" s="4"/>
      <c r="O817" s="4"/>
      <c r="P817" s="4"/>
      <c r="Q817" s="4"/>
      <c r="R817" s="4"/>
    </row>
    <row r="818">
      <c r="N818" s="4"/>
      <c r="O818" s="4"/>
      <c r="P818" s="4"/>
      <c r="Q818" s="4"/>
      <c r="R818" s="4"/>
    </row>
    <row r="819">
      <c r="N819" s="4"/>
      <c r="O819" s="4"/>
      <c r="P819" s="4"/>
      <c r="Q819" s="4"/>
      <c r="R819" s="4"/>
    </row>
    <row r="820">
      <c r="N820" s="4"/>
      <c r="O820" s="4"/>
      <c r="P820" s="4"/>
      <c r="Q820" s="4"/>
      <c r="R820" s="4"/>
    </row>
    <row r="821">
      <c r="N821" s="4"/>
      <c r="O821" s="4"/>
      <c r="P821" s="4"/>
      <c r="Q821" s="4"/>
      <c r="R821" s="4"/>
    </row>
    <row r="822">
      <c r="N822" s="4"/>
      <c r="O822" s="4"/>
      <c r="P822" s="4"/>
      <c r="Q822" s="4"/>
      <c r="R822" s="4"/>
    </row>
    <row r="823">
      <c r="N823" s="4"/>
      <c r="O823" s="4"/>
      <c r="P823" s="4"/>
      <c r="Q823" s="4"/>
      <c r="R823" s="4"/>
    </row>
    <row r="824">
      <c r="N824" s="4"/>
      <c r="O824" s="4"/>
      <c r="P824" s="4"/>
      <c r="Q824" s="4"/>
      <c r="R824" s="4"/>
    </row>
    <row r="825">
      <c r="N825" s="4"/>
      <c r="O825" s="4"/>
      <c r="P825" s="4"/>
      <c r="Q825" s="4"/>
      <c r="R825" s="4"/>
    </row>
    <row r="826">
      <c r="N826" s="4"/>
      <c r="O826" s="4"/>
      <c r="P826" s="4"/>
      <c r="Q826" s="4"/>
      <c r="R826" s="4"/>
    </row>
    <row r="827">
      <c r="N827" s="4"/>
      <c r="O827" s="4"/>
      <c r="P827" s="4"/>
      <c r="Q827" s="4"/>
      <c r="R827" s="4"/>
    </row>
    <row r="828">
      <c r="N828" s="4"/>
      <c r="O828" s="4"/>
      <c r="P828" s="4"/>
      <c r="Q828" s="4"/>
      <c r="R828" s="4"/>
    </row>
    <row r="829">
      <c r="N829" s="4"/>
      <c r="O829" s="4"/>
      <c r="P829" s="4"/>
      <c r="Q829" s="4"/>
      <c r="R829" s="4"/>
    </row>
    <row r="830">
      <c r="N830" s="4"/>
      <c r="O830" s="4"/>
      <c r="P830" s="4"/>
      <c r="Q830" s="4"/>
      <c r="R830" s="4"/>
    </row>
    <row r="831">
      <c r="N831" s="4"/>
      <c r="O831" s="4"/>
      <c r="P831" s="4"/>
      <c r="Q831" s="4"/>
      <c r="R831" s="4"/>
    </row>
    <row r="832">
      <c r="N832" s="4"/>
      <c r="O832" s="4"/>
      <c r="P832" s="4"/>
      <c r="Q832" s="4"/>
      <c r="R832" s="4"/>
    </row>
    <row r="833">
      <c r="N833" s="4"/>
      <c r="O833" s="4"/>
      <c r="P833" s="4"/>
      <c r="Q833" s="4"/>
      <c r="R833" s="4"/>
    </row>
    <row r="834">
      <c r="N834" s="4"/>
      <c r="O834" s="4"/>
      <c r="P834" s="4"/>
      <c r="Q834" s="4"/>
      <c r="R834" s="4"/>
    </row>
    <row r="835">
      <c r="N835" s="4"/>
      <c r="O835" s="4"/>
      <c r="P835" s="4"/>
      <c r="Q835" s="4"/>
      <c r="R835" s="4"/>
    </row>
    <row r="836">
      <c r="N836" s="4"/>
      <c r="O836" s="4"/>
      <c r="P836" s="4"/>
      <c r="Q836" s="4"/>
      <c r="R836" s="4"/>
    </row>
    <row r="837">
      <c r="N837" s="4"/>
      <c r="O837" s="4"/>
      <c r="P837" s="4"/>
      <c r="Q837" s="4"/>
      <c r="R837" s="4"/>
    </row>
    <row r="838">
      <c r="N838" s="4"/>
      <c r="O838" s="4"/>
      <c r="P838" s="4"/>
      <c r="Q838" s="4"/>
      <c r="R838" s="4"/>
    </row>
    <row r="839">
      <c r="N839" s="4"/>
      <c r="O839" s="4"/>
      <c r="P839" s="4"/>
      <c r="Q839" s="4"/>
      <c r="R839" s="4"/>
    </row>
    <row r="840">
      <c r="N840" s="4"/>
      <c r="O840" s="4"/>
      <c r="P840" s="4"/>
      <c r="Q840" s="4"/>
      <c r="R840" s="4"/>
    </row>
    <row r="841">
      <c r="N841" s="4"/>
      <c r="O841" s="4"/>
      <c r="P841" s="4"/>
      <c r="Q841" s="4"/>
      <c r="R841" s="4"/>
    </row>
    <row r="842">
      <c r="N842" s="4"/>
      <c r="O842" s="4"/>
      <c r="P842" s="4"/>
      <c r="Q842" s="4"/>
      <c r="R842" s="4"/>
    </row>
    <row r="843">
      <c r="N843" s="4"/>
      <c r="O843" s="4"/>
      <c r="P843" s="4"/>
      <c r="Q843" s="4"/>
      <c r="R843" s="4"/>
    </row>
    <row r="844">
      <c r="N844" s="4"/>
      <c r="O844" s="4"/>
      <c r="P844" s="4"/>
      <c r="Q844" s="4"/>
      <c r="R844" s="4"/>
    </row>
    <row r="845">
      <c r="N845" s="4"/>
      <c r="O845" s="4"/>
      <c r="P845" s="4"/>
      <c r="Q845" s="4"/>
      <c r="R845" s="4"/>
    </row>
    <row r="846">
      <c r="N846" s="4"/>
      <c r="O846" s="4"/>
      <c r="P846" s="4"/>
      <c r="Q846" s="4"/>
      <c r="R846" s="4"/>
    </row>
    <row r="847">
      <c r="N847" s="4"/>
      <c r="O847" s="4"/>
      <c r="P847" s="4"/>
      <c r="Q847" s="4"/>
      <c r="R847" s="4"/>
    </row>
    <row r="848">
      <c r="N848" s="4"/>
      <c r="O848" s="4"/>
      <c r="P848" s="4"/>
      <c r="Q848" s="4"/>
      <c r="R848" s="4"/>
    </row>
    <row r="849">
      <c r="N849" s="4"/>
      <c r="O849" s="4"/>
      <c r="P849" s="4"/>
      <c r="Q849" s="4"/>
      <c r="R849" s="4"/>
    </row>
    <row r="850">
      <c r="N850" s="4"/>
      <c r="O850" s="4"/>
      <c r="P850" s="4"/>
      <c r="Q850" s="4"/>
      <c r="R850" s="4"/>
    </row>
    <row r="851">
      <c r="N851" s="4"/>
      <c r="O851" s="4"/>
      <c r="P851" s="4"/>
      <c r="Q851" s="4"/>
      <c r="R851" s="4"/>
    </row>
    <row r="852">
      <c r="N852" s="4"/>
      <c r="O852" s="4"/>
      <c r="P852" s="4"/>
      <c r="Q852" s="4"/>
      <c r="R852" s="4"/>
    </row>
    <row r="853">
      <c r="N853" s="4"/>
      <c r="O853" s="4"/>
      <c r="P853" s="4"/>
      <c r="Q853" s="4"/>
      <c r="R853" s="4"/>
    </row>
    <row r="854">
      <c r="N854" s="4"/>
      <c r="O854" s="4"/>
      <c r="P854" s="4"/>
      <c r="Q854" s="4"/>
      <c r="R854" s="4"/>
    </row>
    <row r="855">
      <c r="N855" s="4"/>
      <c r="O855" s="4"/>
      <c r="P855" s="4"/>
      <c r="Q855" s="4"/>
      <c r="R855" s="4"/>
    </row>
    <row r="856">
      <c r="N856" s="4"/>
      <c r="O856" s="4"/>
      <c r="P856" s="4"/>
      <c r="Q856" s="4"/>
      <c r="R856" s="4"/>
    </row>
    <row r="857">
      <c r="N857" s="4"/>
      <c r="O857" s="4"/>
      <c r="P857" s="4"/>
      <c r="Q857" s="4"/>
      <c r="R857" s="4"/>
    </row>
    <row r="858">
      <c r="N858" s="4"/>
      <c r="O858" s="4"/>
      <c r="P858" s="4"/>
      <c r="Q858" s="4"/>
      <c r="R858" s="4"/>
    </row>
    <row r="859">
      <c r="N859" s="4"/>
      <c r="O859" s="4"/>
      <c r="P859" s="4"/>
      <c r="Q859" s="4"/>
      <c r="R859" s="4"/>
    </row>
    <row r="860">
      <c r="N860" s="4"/>
      <c r="O860" s="4"/>
      <c r="P860" s="4"/>
      <c r="Q860" s="4"/>
      <c r="R860" s="4"/>
    </row>
    <row r="861">
      <c r="N861" s="4"/>
      <c r="O861" s="4"/>
      <c r="P861" s="4"/>
      <c r="Q861" s="4"/>
      <c r="R861" s="4"/>
    </row>
    <row r="862">
      <c r="N862" s="4"/>
      <c r="O862" s="4"/>
      <c r="P862" s="4"/>
      <c r="Q862" s="4"/>
      <c r="R862" s="4"/>
    </row>
    <row r="863">
      <c r="N863" s="4"/>
      <c r="O863" s="4"/>
      <c r="P863" s="4"/>
      <c r="Q863" s="4"/>
      <c r="R863" s="4"/>
    </row>
    <row r="864">
      <c r="N864" s="4"/>
      <c r="O864" s="4"/>
      <c r="P864" s="4"/>
      <c r="Q864" s="4"/>
      <c r="R864" s="4"/>
    </row>
    <row r="865">
      <c r="N865" s="4"/>
      <c r="O865" s="4"/>
      <c r="P865" s="4"/>
      <c r="Q865" s="4"/>
      <c r="R865" s="4"/>
    </row>
    <row r="866">
      <c r="N866" s="4"/>
      <c r="O866" s="4"/>
      <c r="P866" s="4"/>
      <c r="Q866" s="4"/>
      <c r="R866" s="4"/>
    </row>
    <row r="867">
      <c r="N867" s="4"/>
      <c r="O867" s="4"/>
      <c r="P867" s="4"/>
      <c r="Q867" s="4"/>
      <c r="R867" s="4"/>
    </row>
    <row r="868">
      <c r="N868" s="4"/>
      <c r="O868" s="4"/>
      <c r="P868" s="4"/>
      <c r="Q868" s="4"/>
      <c r="R868" s="4"/>
    </row>
    <row r="869">
      <c r="N869" s="4"/>
      <c r="O869" s="4"/>
      <c r="P869" s="4"/>
      <c r="Q869" s="4"/>
      <c r="R869" s="4"/>
    </row>
    <row r="870">
      <c r="N870" s="4"/>
      <c r="O870" s="4"/>
      <c r="P870" s="4"/>
      <c r="Q870" s="4"/>
      <c r="R870" s="4"/>
    </row>
    <row r="871">
      <c r="N871" s="4"/>
      <c r="O871" s="4"/>
      <c r="P871" s="4"/>
      <c r="Q871" s="4"/>
      <c r="R871" s="4"/>
    </row>
    <row r="872">
      <c r="N872" s="4"/>
      <c r="O872" s="4"/>
      <c r="P872" s="4"/>
      <c r="Q872" s="4"/>
      <c r="R872" s="4"/>
    </row>
    <row r="873">
      <c r="N873" s="4"/>
      <c r="O873" s="4"/>
      <c r="P873" s="4"/>
      <c r="Q873" s="4"/>
      <c r="R873" s="4"/>
    </row>
    <row r="874">
      <c r="N874" s="4"/>
      <c r="O874" s="4"/>
      <c r="P874" s="4"/>
      <c r="Q874" s="4"/>
      <c r="R874" s="4"/>
    </row>
    <row r="875">
      <c r="N875" s="4"/>
      <c r="O875" s="4"/>
      <c r="P875" s="4"/>
      <c r="Q875" s="4"/>
      <c r="R875" s="4"/>
    </row>
    <row r="876">
      <c r="N876" s="4"/>
      <c r="O876" s="4"/>
      <c r="P876" s="4"/>
      <c r="Q876" s="4"/>
      <c r="R876" s="4"/>
    </row>
    <row r="877">
      <c r="N877" s="4"/>
      <c r="O877" s="4"/>
      <c r="P877" s="4"/>
      <c r="Q877" s="4"/>
      <c r="R877" s="4"/>
    </row>
    <row r="878">
      <c r="N878" s="4"/>
      <c r="O878" s="4"/>
      <c r="P878" s="4"/>
      <c r="Q878" s="4"/>
      <c r="R878" s="4"/>
    </row>
    <row r="879">
      <c r="N879" s="4"/>
      <c r="O879" s="4"/>
      <c r="P879" s="4"/>
      <c r="Q879" s="4"/>
      <c r="R879" s="4"/>
    </row>
    <row r="880">
      <c r="N880" s="4"/>
      <c r="O880" s="4"/>
      <c r="P880" s="4"/>
      <c r="Q880" s="4"/>
      <c r="R880" s="4"/>
    </row>
    <row r="881">
      <c r="N881" s="4"/>
      <c r="O881" s="4"/>
      <c r="P881" s="4"/>
      <c r="Q881" s="4"/>
      <c r="R881" s="4"/>
    </row>
    <row r="882">
      <c r="N882" s="4"/>
      <c r="O882" s="4"/>
      <c r="P882" s="4"/>
      <c r="Q882" s="4"/>
      <c r="R882" s="4"/>
    </row>
    <row r="883">
      <c r="N883" s="4"/>
      <c r="O883" s="4"/>
      <c r="P883" s="4"/>
      <c r="Q883" s="4"/>
      <c r="R883" s="4"/>
    </row>
    <row r="884">
      <c r="N884" s="4"/>
      <c r="O884" s="4"/>
      <c r="P884" s="4"/>
      <c r="Q884" s="4"/>
      <c r="R884" s="4"/>
    </row>
    <row r="885">
      <c r="N885" s="4"/>
      <c r="O885" s="4"/>
      <c r="P885" s="4"/>
      <c r="Q885" s="4"/>
      <c r="R885" s="4"/>
    </row>
    <row r="886">
      <c r="N886" s="4"/>
      <c r="O886" s="4"/>
      <c r="P886" s="4"/>
      <c r="Q886" s="4"/>
      <c r="R886" s="4"/>
    </row>
    <row r="887">
      <c r="N887" s="4"/>
      <c r="O887" s="4"/>
      <c r="P887" s="4"/>
      <c r="Q887" s="4"/>
      <c r="R887" s="4"/>
    </row>
    <row r="888">
      <c r="N888" s="4"/>
      <c r="O888" s="4"/>
      <c r="P888" s="4"/>
      <c r="Q888" s="4"/>
      <c r="R888" s="4"/>
    </row>
    <row r="889">
      <c r="N889" s="4"/>
      <c r="O889" s="4"/>
      <c r="P889" s="4"/>
      <c r="Q889" s="4"/>
      <c r="R889" s="4"/>
    </row>
    <row r="890">
      <c r="N890" s="4"/>
      <c r="O890" s="4"/>
      <c r="P890" s="4"/>
      <c r="Q890" s="4"/>
      <c r="R890" s="4"/>
    </row>
    <row r="891">
      <c r="N891" s="4"/>
      <c r="O891" s="4"/>
      <c r="P891" s="4"/>
      <c r="Q891" s="4"/>
      <c r="R891" s="4"/>
    </row>
    <row r="892">
      <c r="N892" s="4"/>
      <c r="O892" s="4"/>
      <c r="P892" s="4"/>
      <c r="Q892" s="4"/>
      <c r="R892" s="4"/>
    </row>
    <row r="893">
      <c r="N893" s="4"/>
      <c r="O893" s="4"/>
      <c r="P893" s="4"/>
      <c r="Q893" s="4"/>
      <c r="R893" s="4"/>
    </row>
    <row r="894">
      <c r="N894" s="4"/>
      <c r="O894" s="4"/>
      <c r="P894" s="4"/>
      <c r="Q894" s="4"/>
      <c r="R894" s="4"/>
    </row>
    <row r="895">
      <c r="N895" s="4"/>
      <c r="O895" s="4"/>
      <c r="P895" s="4"/>
      <c r="Q895" s="4"/>
      <c r="R895" s="4"/>
    </row>
    <row r="896">
      <c r="N896" s="4"/>
      <c r="O896" s="4"/>
      <c r="P896" s="4"/>
      <c r="Q896" s="4"/>
      <c r="R896" s="4"/>
    </row>
    <row r="897">
      <c r="N897" s="4"/>
      <c r="O897" s="4"/>
      <c r="P897" s="4"/>
      <c r="Q897" s="4"/>
      <c r="R897" s="4"/>
    </row>
    <row r="898">
      <c r="N898" s="4"/>
      <c r="O898" s="4"/>
      <c r="P898" s="4"/>
      <c r="Q898" s="4"/>
      <c r="R898" s="4"/>
    </row>
    <row r="899">
      <c r="N899" s="4"/>
      <c r="O899" s="4"/>
      <c r="P899" s="4"/>
      <c r="Q899" s="4"/>
      <c r="R899" s="4"/>
    </row>
    <row r="900">
      <c r="N900" s="4"/>
      <c r="O900" s="4"/>
      <c r="P900" s="4"/>
      <c r="Q900" s="4"/>
      <c r="R900" s="4"/>
    </row>
    <row r="901">
      <c r="N901" s="4"/>
      <c r="O901" s="4"/>
      <c r="P901" s="4"/>
      <c r="Q901" s="4"/>
      <c r="R901" s="4"/>
    </row>
    <row r="902">
      <c r="N902" s="4"/>
      <c r="O902" s="4"/>
      <c r="P902" s="4"/>
      <c r="Q902" s="4"/>
      <c r="R902" s="4"/>
    </row>
    <row r="903">
      <c r="N903" s="4"/>
      <c r="O903" s="4"/>
      <c r="P903" s="4"/>
      <c r="Q903" s="4"/>
      <c r="R903" s="4"/>
    </row>
    <row r="904">
      <c r="N904" s="4"/>
      <c r="O904" s="4"/>
      <c r="P904" s="4"/>
      <c r="Q904" s="4"/>
      <c r="R904" s="4"/>
    </row>
    <row r="905">
      <c r="N905" s="4"/>
      <c r="O905" s="4"/>
      <c r="P905" s="4"/>
      <c r="Q905" s="4"/>
      <c r="R905" s="4"/>
    </row>
    <row r="906">
      <c r="N906" s="4"/>
      <c r="O906" s="4"/>
      <c r="P906" s="4"/>
      <c r="Q906" s="4"/>
      <c r="R906" s="4"/>
    </row>
    <row r="907">
      <c r="N907" s="4"/>
      <c r="O907" s="4"/>
      <c r="P907" s="4"/>
      <c r="Q907" s="4"/>
      <c r="R907" s="4"/>
    </row>
    <row r="908">
      <c r="N908" s="4"/>
      <c r="O908" s="4"/>
      <c r="P908" s="4"/>
      <c r="Q908" s="4"/>
      <c r="R908" s="4"/>
    </row>
    <row r="909">
      <c r="N909" s="4"/>
      <c r="O909" s="4"/>
      <c r="P909" s="4"/>
      <c r="Q909" s="4"/>
      <c r="R909" s="4"/>
    </row>
    <row r="910">
      <c r="N910" s="4"/>
      <c r="O910" s="4"/>
      <c r="P910" s="4"/>
      <c r="Q910" s="4"/>
      <c r="R910" s="4"/>
    </row>
    <row r="911">
      <c r="N911" s="4"/>
      <c r="O911" s="4"/>
      <c r="P911" s="4"/>
      <c r="Q911" s="4"/>
      <c r="R911" s="4"/>
    </row>
    <row r="912">
      <c r="N912" s="4"/>
      <c r="O912" s="4"/>
      <c r="P912" s="4"/>
      <c r="Q912" s="4"/>
      <c r="R912" s="4"/>
    </row>
    <row r="913">
      <c r="N913" s="4"/>
      <c r="O913" s="4"/>
      <c r="P913" s="4"/>
      <c r="Q913" s="4"/>
      <c r="R913" s="4"/>
    </row>
    <row r="914">
      <c r="N914" s="4"/>
      <c r="O914" s="4"/>
      <c r="P914" s="4"/>
      <c r="Q914" s="4"/>
      <c r="R914" s="4"/>
    </row>
    <row r="915">
      <c r="N915" s="4"/>
      <c r="O915" s="4"/>
      <c r="P915" s="4"/>
      <c r="Q915" s="4"/>
      <c r="R915" s="4"/>
    </row>
    <row r="916">
      <c r="N916" s="4"/>
      <c r="O916" s="4"/>
      <c r="P916" s="4"/>
      <c r="Q916" s="4"/>
      <c r="R916" s="4"/>
    </row>
    <row r="917">
      <c r="N917" s="4"/>
      <c r="O917" s="4"/>
      <c r="P917" s="4"/>
      <c r="Q917" s="4"/>
      <c r="R917" s="4"/>
    </row>
    <row r="918">
      <c r="N918" s="4"/>
      <c r="O918" s="4"/>
      <c r="P918" s="4"/>
      <c r="Q918" s="4"/>
      <c r="R918" s="4"/>
    </row>
    <row r="919">
      <c r="N919" s="4"/>
      <c r="O919" s="4"/>
      <c r="P919" s="4"/>
      <c r="Q919" s="4"/>
      <c r="R919" s="4"/>
    </row>
    <row r="920">
      <c r="N920" s="4"/>
      <c r="O920" s="4"/>
      <c r="P920" s="4"/>
      <c r="Q920" s="4"/>
      <c r="R920" s="4"/>
    </row>
    <row r="921">
      <c r="N921" s="4"/>
      <c r="O921" s="4"/>
      <c r="P921" s="4"/>
      <c r="Q921" s="4"/>
      <c r="R921" s="4"/>
    </row>
    <row r="922">
      <c r="N922" s="4"/>
      <c r="O922" s="4"/>
      <c r="P922" s="4"/>
      <c r="Q922" s="4"/>
      <c r="R922" s="4"/>
    </row>
    <row r="923">
      <c r="N923" s="4"/>
      <c r="O923" s="4"/>
      <c r="P923" s="4"/>
      <c r="Q923" s="4"/>
      <c r="R923" s="4"/>
    </row>
    <row r="924">
      <c r="N924" s="4"/>
      <c r="O924" s="4"/>
      <c r="P924" s="4"/>
      <c r="Q924" s="4"/>
      <c r="R924" s="4"/>
    </row>
    <row r="925">
      <c r="N925" s="4"/>
      <c r="O925" s="4"/>
      <c r="P925" s="4"/>
      <c r="Q925" s="4"/>
      <c r="R925" s="4"/>
    </row>
    <row r="926">
      <c r="N926" s="4"/>
      <c r="O926" s="4"/>
      <c r="P926" s="4"/>
      <c r="Q926" s="4"/>
      <c r="R926" s="4"/>
    </row>
    <row r="927">
      <c r="N927" s="4"/>
      <c r="O927" s="4"/>
      <c r="P927" s="4"/>
      <c r="Q927" s="4"/>
      <c r="R927" s="4"/>
    </row>
    <row r="928">
      <c r="N928" s="4"/>
      <c r="O928" s="4"/>
      <c r="P928" s="4"/>
      <c r="Q928" s="4"/>
      <c r="R928" s="4"/>
    </row>
    <row r="929">
      <c r="N929" s="4"/>
      <c r="O929" s="4"/>
      <c r="P929" s="4"/>
      <c r="Q929" s="4"/>
      <c r="R929" s="4"/>
    </row>
    <row r="930">
      <c r="N930" s="4"/>
      <c r="O930" s="4"/>
      <c r="P930" s="4"/>
      <c r="Q930" s="4"/>
      <c r="R930" s="4"/>
    </row>
    <row r="931">
      <c r="N931" s="4"/>
      <c r="O931" s="4"/>
      <c r="P931" s="4"/>
      <c r="Q931" s="4"/>
      <c r="R931" s="4"/>
    </row>
    <row r="932">
      <c r="N932" s="4"/>
      <c r="O932" s="4"/>
      <c r="P932" s="4"/>
      <c r="Q932" s="4"/>
      <c r="R932" s="4"/>
    </row>
    <row r="933">
      <c r="N933" s="4"/>
      <c r="O933" s="4"/>
      <c r="P933" s="4"/>
      <c r="Q933" s="4"/>
      <c r="R933" s="4"/>
    </row>
    <row r="934">
      <c r="N934" s="4"/>
      <c r="O934" s="4"/>
      <c r="P934" s="4"/>
      <c r="Q934" s="4"/>
      <c r="R934" s="4"/>
    </row>
    <row r="935">
      <c r="N935" s="4"/>
      <c r="O935" s="4"/>
      <c r="P935" s="4"/>
      <c r="Q935" s="4"/>
      <c r="R935" s="4"/>
    </row>
    <row r="936">
      <c r="N936" s="4"/>
      <c r="O936" s="4"/>
      <c r="P936" s="4"/>
      <c r="Q936" s="4"/>
      <c r="R936" s="4"/>
    </row>
    <row r="937">
      <c r="N937" s="4"/>
      <c r="O937" s="4"/>
      <c r="P937" s="4"/>
      <c r="Q937" s="4"/>
      <c r="R937" s="4"/>
    </row>
    <row r="938">
      <c r="N938" s="4"/>
      <c r="O938" s="4"/>
      <c r="P938" s="4"/>
      <c r="Q938" s="4"/>
      <c r="R938" s="4"/>
    </row>
    <row r="939">
      <c r="N939" s="4"/>
      <c r="O939" s="4"/>
      <c r="P939" s="4"/>
      <c r="Q939" s="4"/>
      <c r="R939" s="4"/>
    </row>
    <row r="940">
      <c r="N940" s="4"/>
      <c r="O940" s="4"/>
      <c r="P940" s="4"/>
      <c r="Q940" s="4"/>
      <c r="R940" s="4"/>
    </row>
    <row r="941">
      <c r="N941" s="4"/>
      <c r="O941" s="4"/>
      <c r="P941" s="4"/>
      <c r="Q941" s="4"/>
      <c r="R941" s="4"/>
    </row>
    <row r="942">
      <c r="N942" s="4"/>
      <c r="O942" s="4"/>
      <c r="P942" s="4"/>
      <c r="Q942" s="4"/>
      <c r="R942" s="4"/>
    </row>
    <row r="943">
      <c r="N943" s="4"/>
      <c r="O943" s="4"/>
      <c r="P943" s="4"/>
      <c r="Q943" s="4"/>
      <c r="R943" s="4"/>
    </row>
    <row r="944">
      <c r="N944" s="4"/>
      <c r="O944" s="4"/>
      <c r="P944" s="4"/>
      <c r="Q944" s="4"/>
      <c r="R944" s="4"/>
    </row>
    <row r="945">
      <c r="N945" s="4"/>
      <c r="O945" s="4"/>
      <c r="P945" s="4"/>
      <c r="Q945" s="4"/>
      <c r="R945" s="4"/>
    </row>
    <row r="946">
      <c r="N946" s="4"/>
      <c r="O946" s="4"/>
      <c r="P946" s="4"/>
      <c r="Q946" s="4"/>
      <c r="R946" s="4"/>
    </row>
    <row r="947">
      <c r="N947" s="4"/>
      <c r="O947" s="4"/>
      <c r="P947" s="4"/>
      <c r="Q947" s="4"/>
      <c r="R947" s="4"/>
    </row>
    <row r="948">
      <c r="N948" s="4"/>
      <c r="O948" s="4"/>
      <c r="P948" s="4"/>
      <c r="Q948" s="4"/>
      <c r="R948" s="4"/>
    </row>
    <row r="949">
      <c r="N949" s="4"/>
      <c r="O949" s="4"/>
      <c r="P949" s="4"/>
      <c r="Q949" s="4"/>
      <c r="R949" s="4"/>
    </row>
    <row r="950">
      <c r="N950" s="4"/>
      <c r="O950" s="4"/>
      <c r="P950" s="4"/>
      <c r="Q950" s="4"/>
      <c r="R950" s="4"/>
    </row>
    <row r="951">
      <c r="N951" s="4"/>
      <c r="O951" s="4"/>
      <c r="P951" s="4"/>
      <c r="Q951" s="4"/>
      <c r="R951" s="4"/>
    </row>
    <row r="952">
      <c r="N952" s="4"/>
      <c r="O952" s="4"/>
      <c r="P952" s="4"/>
      <c r="Q952" s="4"/>
      <c r="R952" s="4"/>
    </row>
    <row r="953">
      <c r="N953" s="4"/>
      <c r="O953" s="4"/>
      <c r="P953" s="4"/>
      <c r="Q953" s="4"/>
      <c r="R953" s="4"/>
    </row>
    <row r="954">
      <c r="N954" s="4"/>
      <c r="O954" s="4"/>
      <c r="P954" s="4"/>
      <c r="Q954" s="4"/>
      <c r="R954" s="4"/>
    </row>
    <row r="955">
      <c r="N955" s="4"/>
      <c r="O955" s="4"/>
      <c r="P955" s="4"/>
      <c r="Q955" s="4"/>
      <c r="R955" s="4"/>
    </row>
    <row r="956">
      <c r="N956" s="4"/>
      <c r="O956" s="4"/>
      <c r="P956" s="4"/>
      <c r="Q956" s="4"/>
      <c r="R956" s="4"/>
    </row>
    <row r="957">
      <c r="N957" s="4"/>
      <c r="O957" s="4"/>
      <c r="P957" s="4"/>
      <c r="Q957" s="4"/>
      <c r="R957" s="4"/>
    </row>
    <row r="958">
      <c r="N958" s="4"/>
      <c r="O958" s="4"/>
      <c r="P958" s="4"/>
      <c r="Q958" s="4"/>
      <c r="R958" s="4"/>
    </row>
    <row r="959">
      <c r="N959" s="4"/>
      <c r="O959" s="4"/>
      <c r="P959" s="4"/>
      <c r="Q959" s="4"/>
      <c r="R959" s="4"/>
    </row>
    <row r="960">
      <c r="N960" s="4"/>
      <c r="O960" s="4"/>
      <c r="P960" s="4"/>
      <c r="Q960" s="4"/>
      <c r="R960" s="4"/>
    </row>
    <row r="961">
      <c r="N961" s="4"/>
      <c r="O961" s="4"/>
      <c r="P961" s="4"/>
      <c r="Q961" s="4"/>
      <c r="R961" s="4"/>
    </row>
    <row r="962">
      <c r="N962" s="4"/>
      <c r="O962" s="4"/>
      <c r="P962" s="4"/>
      <c r="Q962" s="4"/>
      <c r="R962" s="4"/>
    </row>
    <row r="963">
      <c r="N963" s="4"/>
      <c r="O963" s="4"/>
      <c r="P963" s="4"/>
      <c r="Q963" s="4"/>
      <c r="R963" s="4"/>
    </row>
    <row r="964">
      <c r="N964" s="4"/>
      <c r="O964" s="4"/>
      <c r="P964" s="4"/>
      <c r="Q964" s="4"/>
      <c r="R964" s="4"/>
    </row>
    <row r="965">
      <c r="N965" s="4"/>
      <c r="O965" s="4"/>
      <c r="P965" s="4"/>
      <c r="Q965" s="4"/>
      <c r="R965" s="4"/>
    </row>
    <row r="966">
      <c r="N966" s="4"/>
      <c r="O966" s="4"/>
      <c r="P966" s="4"/>
      <c r="Q966" s="4"/>
      <c r="R966" s="4"/>
    </row>
    <row r="967">
      <c r="N967" s="4"/>
      <c r="O967" s="4"/>
      <c r="P967" s="4"/>
      <c r="Q967" s="4"/>
      <c r="R967" s="4"/>
    </row>
    <row r="968">
      <c r="N968" s="4"/>
      <c r="O968" s="4"/>
      <c r="P968" s="4"/>
      <c r="Q968" s="4"/>
      <c r="R968" s="4"/>
    </row>
    <row r="969">
      <c r="N969" s="4"/>
      <c r="O969" s="4"/>
      <c r="P969" s="4"/>
      <c r="Q969" s="4"/>
      <c r="R969" s="4"/>
    </row>
    <row r="970">
      <c r="N970" s="4"/>
      <c r="O970" s="4"/>
      <c r="P970" s="4"/>
      <c r="Q970" s="4"/>
      <c r="R970" s="4"/>
    </row>
    <row r="971">
      <c r="N971" s="4"/>
      <c r="O971" s="4"/>
      <c r="P971" s="4"/>
      <c r="Q971" s="4"/>
      <c r="R971" s="4"/>
    </row>
    <row r="972">
      <c r="N972" s="4"/>
      <c r="O972" s="4"/>
      <c r="P972" s="4"/>
      <c r="Q972" s="4"/>
      <c r="R972" s="4"/>
    </row>
    <row r="973">
      <c r="N973" s="4"/>
      <c r="O973" s="4"/>
      <c r="P973" s="4"/>
      <c r="Q973" s="4"/>
      <c r="R973" s="4"/>
    </row>
    <row r="974">
      <c r="N974" s="4"/>
      <c r="O974" s="4"/>
      <c r="P974" s="4"/>
      <c r="Q974" s="4"/>
      <c r="R974" s="4"/>
    </row>
    <row r="975">
      <c r="N975" s="4"/>
      <c r="O975" s="4"/>
      <c r="P975" s="4"/>
      <c r="Q975" s="4"/>
      <c r="R975" s="4"/>
    </row>
    <row r="976">
      <c r="N976" s="4"/>
      <c r="O976" s="4"/>
      <c r="P976" s="4"/>
      <c r="Q976" s="4"/>
      <c r="R976" s="4"/>
    </row>
    <row r="977">
      <c r="N977" s="4"/>
      <c r="O977" s="4"/>
      <c r="P977" s="4"/>
      <c r="Q977" s="4"/>
      <c r="R977" s="4"/>
    </row>
    <row r="978">
      <c r="N978" s="4"/>
      <c r="O978" s="4"/>
      <c r="P978" s="4"/>
      <c r="Q978" s="4"/>
      <c r="R978" s="4"/>
    </row>
    <row r="979">
      <c r="N979" s="4"/>
      <c r="O979" s="4"/>
      <c r="P979" s="4"/>
      <c r="Q979" s="4"/>
      <c r="R979" s="4"/>
    </row>
    <row r="980">
      <c r="N980" s="4"/>
      <c r="O980" s="4"/>
      <c r="P980" s="4"/>
      <c r="Q980" s="4"/>
      <c r="R980" s="4"/>
    </row>
    <row r="981">
      <c r="N981" s="4"/>
      <c r="O981" s="4"/>
      <c r="P981" s="4"/>
      <c r="Q981" s="4"/>
      <c r="R981" s="4"/>
    </row>
    <row r="982">
      <c r="N982" s="4"/>
      <c r="O982" s="4"/>
      <c r="P982" s="4"/>
      <c r="Q982" s="4"/>
      <c r="R982" s="4"/>
    </row>
    <row r="983">
      <c r="N983" s="4"/>
      <c r="O983" s="4"/>
      <c r="P983" s="4"/>
      <c r="Q983" s="4"/>
      <c r="R983" s="4"/>
    </row>
    <row r="984">
      <c r="N984" s="4"/>
      <c r="O984" s="4"/>
      <c r="P984" s="4"/>
      <c r="Q984" s="4"/>
      <c r="R984" s="4"/>
    </row>
    <row r="985">
      <c r="N985" s="4"/>
      <c r="O985" s="4"/>
      <c r="P985" s="4"/>
      <c r="Q985" s="4"/>
      <c r="R985" s="4"/>
    </row>
    <row r="986">
      <c r="N986" s="4"/>
      <c r="O986" s="4"/>
      <c r="P986" s="4"/>
      <c r="Q986" s="4"/>
      <c r="R986" s="4"/>
    </row>
    <row r="987">
      <c r="N987" s="4"/>
      <c r="O987" s="4"/>
      <c r="P987" s="4"/>
      <c r="Q987" s="4"/>
      <c r="R987" s="4"/>
    </row>
    <row r="988">
      <c r="N988" s="4"/>
      <c r="O988" s="4"/>
      <c r="P988" s="4"/>
      <c r="Q988" s="4"/>
      <c r="R988" s="4"/>
    </row>
    <row r="989">
      <c r="N989" s="4"/>
      <c r="O989" s="4"/>
      <c r="P989" s="4"/>
      <c r="Q989" s="4"/>
      <c r="R989" s="4"/>
    </row>
    <row r="990">
      <c r="N990" s="4"/>
      <c r="O990" s="4"/>
      <c r="P990" s="4"/>
      <c r="Q990" s="4"/>
      <c r="R990" s="4"/>
    </row>
    <row r="991">
      <c r="N991" s="4"/>
      <c r="O991" s="4"/>
      <c r="P991" s="4"/>
      <c r="Q991" s="4"/>
      <c r="R991" s="4"/>
    </row>
    <row r="992">
      <c r="N992" s="4"/>
      <c r="O992" s="4"/>
      <c r="P992" s="4"/>
      <c r="Q992" s="4"/>
      <c r="R992" s="4"/>
    </row>
    <row r="993">
      <c r="N993" s="4"/>
      <c r="O993" s="4"/>
      <c r="P993" s="4"/>
      <c r="Q993" s="4"/>
      <c r="R993" s="4"/>
    </row>
    <row r="994">
      <c r="N994" s="4"/>
      <c r="O994" s="4"/>
      <c r="P994" s="4"/>
      <c r="Q994" s="4"/>
      <c r="R994" s="4"/>
    </row>
    <row r="995">
      <c r="N995" s="4"/>
      <c r="O995" s="4"/>
      <c r="P995" s="4"/>
      <c r="Q995" s="4"/>
      <c r="R995" s="4"/>
    </row>
    <row r="996">
      <c r="N996" s="4"/>
      <c r="O996" s="4"/>
      <c r="P996" s="4"/>
      <c r="Q996" s="4"/>
      <c r="R996" s="4"/>
    </row>
    <row r="997">
      <c r="N997" s="4"/>
      <c r="O997" s="4"/>
      <c r="P997" s="4"/>
      <c r="Q997" s="4"/>
      <c r="R997" s="4"/>
    </row>
    <row r="998">
      <c r="N998" s="4"/>
      <c r="O998" s="4"/>
      <c r="P998" s="4"/>
      <c r="Q998" s="4"/>
      <c r="R998" s="4"/>
    </row>
    <row r="999">
      <c r="N999" s="4"/>
      <c r="O999" s="4"/>
      <c r="P999" s="4"/>
      <c r="Q999" s="4"/>
      <c r="R999" s="4"/>
    </row>
    <row r="1000">
      <c r="N1000" s="4"/>
      <c r="O1000" s="4"/>
      <c r="P1000" s="4"/>
      <c r="Q1000" s="4"/>
      <c r="R1000" s="4"/>
    </row>
    <row r="1001">
      <c r="N1001" s="4"/>
      <c r="O1001" s="4"/>
      <c r="P1001" s="4"/>
      <c r="Q1001" s="4"/>
      <c r="R1001" s="4"/>
    </row>
    <row r="1002">
      <c r="N1002" s="4"/>
      <c r="O1002" s="4"/>
      <c r="P1002" s="4"/>
      <c r="Q1002" s="4"/>
      <c r="R1002" s="4"/>
    </row>
  </sheetData>
  <dataValidations>
    <dataValidation type="list" allowBlank="1" sqref="J2:J36">
      <formula1>alignment_moral</formula1>
    </dataValidation>
    <dataValidation type="list" allowBlank="1" sqref="H2:H36">
      <formula1>alignment_social</formula1>
    </dataValidation>
    <dataValidation type="list" allowBlank="1" sqref="L2:L1002 N2:N1002 P2:P1002 R2:R1002">
      <formula1>skill_range</formula1>
    </dataValidation>
    <dataValidation type="list" allowBlank="1" sqref="S2:T1002">
      <formula1>talent_range</formula1>
    </dataValidation>
    <dataValidation type="list" allowBlank="1" sqref="I2:I36">
      <formula1>alignment_law</formula1>
    </dataValidation>
    <dataValidation type="list" allowBlank="1" sqref="K2:K1002 M2:M1002 O2:O1002 Q2:Q1002">
      <formula1>training_classification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0"/>
    <col customWidth="1" min="2" max="2" width="20.14"/>
    <col customWidth="1" min="4" max="4" width="16.14"/>
    <col customWidth="1" min="5" max="5" width="14.57"/>
    <col customWidth="1" min="6" max="7" width="16.57"/>
    <col customWidth="1" min="8" max="8" width="22.71"/>
  </cols>
  <sheetData>
    <row r="1">
      <c r="A1" s="5" t="s">
        <v>1</v>
      </c>
      <c r="B1" s="5" t="s">
        <v>35</v>
      </c>
      <c r="C1" s="5" t="s">
        <v>38</v>
      </c>
      <c r="D1" s="7" t="s">
        <v>39</v>
      </c>
      <c r="E1" s="9" t="s">
        <v>41</v>
      </c>
      <c r="F1" s="9" t="s">
        <v>52</v>
      </c>
      <c r="G1" s="9" t="s">
        <v>53</v>
      </c>
      <c r="H1" s="11" t="s">
        <v>54</v>
      </c>
      <c r="I1" s="9" t="s">
        <v>63</v>
      </c>
    </row>
    <row r="2">
      <c r="A2" s="14" t="str">
        <f>IFERROR(__xludf.DUMMYFUNCTION("IMPORTRANGE(""1hSPEafUJKzLcn7CwBQNTZPLLC9wTy5_mNdf8JxY_H5k"", ""value_types_id"")"),"bool")</f>
        <v>bool</v>
      </c>
      <c r="B2" s="14" t="str">
        <f>IFERROR(__xludf.DUMMYFUNCTION("IMPORTRANGE(""1hSPEafUJKzLcn7CwBQNTZPLLC9wTy5_mNdf8JxY_H5k"", ""calculate_operation_id"")"),"pushconst")</f>
        <v>pushconst</v>
      </c>
      <c r="C2" s="14" t="str">
        <f>IFERROR(__xludf.DUMMYFUNCTION("IMPORTRANGE(""1hSPEafUJKzLcn7CwBQNTZPLLC9wTy5_mNdf8JxY_H5k"", ""calculate_types_id"")"),"bool")</f>
        <v>bool</v>
      </c>
      <c r="D2" s="14" t="str">
        <f>IFERROR(__xludf.DUMMYFUNCTION("IMPORTRANGE(""1hSPEafUJKzLcn7CwBQNTZPLLC9wTy5_mNdf8JxY_H5k"", ""sheet_types_id"")"),"int")</f>
        <v>int</v>
      </c>
      <c r="E2" t="str">
        <f>IFERROR(__xludf.DUMMYFUNCTION("IMPORTRANGE(""1unjqqQ04nxbZRzqnBHuXp_Djj93eg76ZbxL4LzUTdi4"",""alignment_law_range"")"),"law_lawful")</f>
        <v>law_lawful</v>
      </c>
      <c r="F2" t="str">
        <f>IFERROR(__xludf.DUMMYFUNCTION("IMPORTRANGE(""1unjqqQ04nxbZRzqnBHuXp_Djj93eg76ZbxL4LzUTdi4"", ""alignment_moral_range"")"),"moral_good")</f>
        <v>moral_good</v>
      </c>
      <c r="G2" t="str">
        <f>IFERROR(__xludf.DUMMYFUNCTION("IMPORTRANGE(""1unjqqQ04nxbZRzqnBHuXp_Djj93eg76ZbxL4LzUTdi4"", ""alignment_social_range"")"),"social_social")</f>
        <v>social_social</v>
      </c>
      <c r="H2" s="4" t="str">
        <f>IFERROR(__xludf.DUMMYFUNCTION("IMPORTRANGE(""1mt9iyCNwEbhht5MHTZIOBJIQjX1xKXFUexvD5J9D7i0"", ""restrictions_id"")"),"is_female")</f>
        <v>is_female</v>
      </c>
      <c r="I2" s="4" t="str">
        <f>IFERROR(__xludf.DUMMYFUNCTION("IMPORTRANGE(""19pEdlC2fPUu8Kfu7xv9QnScachvybcWSaiQGf0sHv3A"", ""attribute_range"")"),"none")</f>
        <v>none</v>
      </c>
    </row>
    <row r="3">
      <c r="A3" s="3" t="s">
        <v>93</v>
      </c>
      <c r="B3" s="3" t="s">
        <v>94</v>
      </c>
      <c r="C3" s="3" t="s">
        <v>93</v>
      </c>
      <c r="D3" s="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</row>
    <row r="4">
      <c r="A4" s="3" t="s">
        <v>101</v>
      </c>
      <c r="B4" s="3" t="s">
        <v>102</v>
      </c>
      <c r="C4" s="3" t="s">
        <v>101</v>
      </c>
      <c r="D4" s="3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</row>
    <row r="5">
      <c r="A5" s="3" t="s">
        <v>109</v>
      </c>
      <c r="B5" s="3" t="s">
        <v>110</v>
      </c>
      <c r="C5" s="3" t="s">
        <v>109</v>
      </c>
      <c r="D5" s="3" t="s">
        <v>111</v>
      </c>
      <c r="H5" t="s">
        <v>112</v>
      </c>
      <c r="I5" t="s">
        <v>113</v>
      </c>
    </row>
    <row r="6">
      <c r="A6" s="3" t="s">
        <v>95</v>
      </c>
      <c r="B6" s="3" t="s">
        <v>114</v>
      </c>
      <c r="C6" s="3" t="s">
        <v>95</v>
      </c>
      <c r="D6" s="3" t="s">
        <v>115</v>
      </c>
      <c r="H6" t="s">
        <v>116</v>
      </c>
      <c r="I6" t="s">
        <v>117</v>
      </c>
    </row>
    <row r="7">
      <c r="A7" s="3" t="s">
        <v>118</v>
      </c>
      <c r="B7" s="3" t="s">
        <v>119</v>
      </c>
      <c r="C7" s="3" t="s">
        <v>118</v>
      </c>
      <c r="D7" s="3" t="s">
        <v>120</v>
      </c>
      <c r="H7" t="s">
        <v>121</v>
      </c>
      <c r="I7" t="s">
        <v>122</v>
      </c>
    </row>
    <row r="8">
      <c r="A8" s="3" t="s">
        <v>111</v>
      </c>
      <c r="B8" s="3" t="s">
        <v>123</v>
      </c>
      <c r="C8" s="3" t="s">
        <v>111</v>
      </c>
      <c r="D8" s="3" t="s">
        <v>124</v>
      </c>
      <c r="H8" t="s">
        <v>125</v>
      </c>
      <c r="I8" t="s">
        <v>126</v>
      </c>
    </row>
    <row r="9">
      <c r="A9" s="3" t="s">
        <v>127</v>
      </c>
      <c r="B9" s="3" t="s">
        <v>128</v>
      </c>
      <c r="C9" s="3" t="s">
        <v>127</v>
      </c>
      <c r="D9" s="3" t="s">
        <v>129</v>
      </c>
      <c r="H9" t="s">
        <v>130</v>
      </c>
      <c r="I9" t="s">
        <v>131</v>
      </c>
    </row>
    <row r="10">
      <c r="A10" s="3" t="s">
        <v>132</v>
      </c>
      <c r="B10" s="3" t="s">
        <v>133</v>
      </c>
      <c r="C10" s="3" t="s">
        <v>132</v>
      </c>
      <c r="D10" s="3"/>
      <c r="H10" t="s">
        <v>134</v>
      </c>
      <c r="I10" t="s">
        <v>135</v>
      </c>
    </row>
    <row r="11">
      <c r="A11" s="3" t="s">
        <v>136</v>
      </c>
      <c r="B11" s="3" t="s">
        <v>138</v>
      </c>
      <c r="C11" s="3" t="s">
        <v>136</v>
      </c>
      <c r="D11" s="3"/>
      <c r="H11" t="s">
        <v>140</v>
      </c>
      <c r="I11" t="s">
        <v>141</v>
      </c>
    </row>
    <row r="12">
      <c r="A12" s="3" t="s">
        <v>142</v>
      </c>
      <c r="B12" s="3" t="s">
        <v>143</v>
      </c>
      <c r="C12" s="3" t="s">
        <v>142</v>
      </c>
      <c r="D12" s="3"/>
      <c r="H12" t="s">
        <v>144</v>
      </c>
      <c r="I12" t="s">
        <v>145</v>
      </c>
    </row>
    <row r="13">
      <c r="A13" s="3" t="s">
        <v>146</v>
      </c>
      <c r="B13" s="3" t="s">
        <v>147</v>
      </c>
      <c r="C13" s="3" t="s">
        <v>146</v>
      </c>
      <c r="D13" s="3"/>
      <c r="I13" t="s">
        <v>148</v>
      </c>
    </row>
    <row r="14">
      <c r="A14" s="3" t="s">
        <v>149</v>
      </c>
      <c r="B14" s="3" t="s">
        <v>150</v>
      </c>
      <c r="C14" s="3" t="s">
        <v>149</v>
      </c>
      <c r="D14" s="3"/>
      <c r="H14" t="s">
        <v>151</v>
      </c>
      <c r="I14" t="s">
        <v>152</v>
      </c>
    </row>
    <row r="15">
      <c r="A15" s="3" t="s">
        <v>153</v>
      </c>
      <c r="B15" s="3" t="s">
        <v>154</v>
      </c>
      <c r="C15" s="3" t="s">
        <v>153</v>
      </c>
      <c r="D15" s="3"/>
      <c r="H15" t="s">
        <v>155</v>
      </c>
      <c r="I15" t="s">
        <v>156</v>
      </c>
    </row>
    <row r="16">
      <c r="A16" s="3" t="s">
        <v>157</v>
      </c>
      <c r="B16" s="3" t="s">
        <v>158</v>
      </c>
      <c r="C16" s="3" t="s">
        <v>157</v>
      </c>
      <c r="D16" s="3"/>
      <c r="H16" t="s">
        <v>159</v>
      </c>
      <c r="I16" t="s">
        <v>160</v>
      </c>
    </row>
    <row r="17">
      <c r="A17" s="3"/>
      <c r="B17" s="3" t="s">
        <v>161</v>
      </c>
      <c r="C17" s="3" t="s">
        <v>115</v>
      </c>
      <c r="D17" s="3"/>
      <c r="H17" t="s">
        <v>162</v>
      </c>
      <c r="I17" t="s">
        <v>163</v>
      </c>
    </row>
    <row r="18">
      <c r="A18" s="3"/>
      <c r="B18" s="3" t="s">
        <v>164</v>
      </c>
      <c r="C18" s="3" t="s">
        <v>165</v>
      </c>
      <c r="D18" s="3"/>
      <c r="H18" t="s">
        <v>166</v>
      </c>
      <c r="I18" t="s">
        <v>167</v>
      </c>
    </row>
    <row r="19">
      <c r="A19" s="3"/>
      <c r="B19" s="3" t="s">
        <v>168</v>
      </c>
      <c r="C19" s="3" t="s">
        <v>169</v>
      </c>
      <c r="D19" s="3"/>
      <c r="H19" t="s">
        <v>170</v>
      </c>
      <c r="I19" t="s">
        <v>171</v>
      </c>
    </row>
    <row r="20">
      <c r="A20" s="3"/>
      <c r="B20" s="3" t="s">
        <v>172</v>
      </c>
      <c r="C20" s="3"/>
      <c r="D20" s="3"/>
      <c r="H20" t="s">
        <v>173</v>
      </c>
      <c r="I20" t="s">
        <v>174</v>
      </c>
    </row>
    <row r="21">
      <c r="A21" s="3"/>
      <c r="B21" s="3" t="s">
        <v>175</v>
      </c>
      <c r="C21" s="3"/>
      <c r="D21" s="3"/>
      <c r="I21" t="s">
        <v>176</v>
      </c>
    </row>
    <row r="22">
      <c r="A22" s="3"/>
      <c r="B22" s="3" t="s">
        <v>177</v>
      </c>
      <c r="C22" s="3"/>
      <c r="D22" s="3"/>
      <c r="I22" t="s">
        <v>178</v>
      </c>
    </row>
    <row r="23">
      <c r="A23" s="3"/>
      <c r="B23" s="3" t="s">
        <v>179</v>
      </c>
      <c r="C23" s="3"/>
      <c r="D23" s="3"/>
      <c r="I23" t="s">
        <v>180</v>
      </c>
    </row>
    <row r="24">
      <c r="A24" s="3"/>
      <c r="B24" s="3" t="s">
        <v>181</v>
      </c>
      <c r="C24" s="3"/>
      <c r="D24" s="3"/>
      <c r="I24" t="s">
        <v>182</v>
      </c>
    </row>
    <row r="25">
      <c r="A25" s="3"/>
      <c r="B25" s="3" t="s">
        <v>183</v>
      </c>
      <c r="C25" s="3"/>
      <c r="D25" s="3"/>
      <c r="I25" t="s">
        <v>184</v>
      </c>
    </row>
    <row r="26">
      <c r="A26" s="3"/>
      <c r="B26" s="3" t="s">
        <v>185</v>
      </c>
      <c r="C26" s="3"/>
      <c r="D26" s="3"/>
      <c r="I26" t="s">
        <v>187</v>
      </c>
    </row>
    <row r="27">
      <c r="A27" s="3"/>
      <c r="B27" s="3" t="s">
        <v>189</v>
      </c>
      <c r="C27" s="3"/>
      <c r="D27" s="3"/>
      <c r="I27" t="s">
        <v>192</v>
      </c>
    </row>
    <row r="28">
      <c r="A28" s="3"/>
      <c r="B28" s="3" t="s">
        <v>195</v>
      </c>
      <c r="C28" s="3"/>
      <c r="D28" s="3"/>
      <c r="I28" t="s">
        <v>198</v>
      </c>
    </row>
    <row r="29">
      <c r="A29" s="3"/>
      <c r="B29" s="3" t="s">
        <v>200</v>
      </c>
      <c r="C29" s="3"/>
      <c r="D29" s="3"/>
      <c r="I29" t="s">
        <v>203</v>
      </c>
    </row>
    <row r="30">
      <c r="A30" s="3"/>
      <c r="B30" s="3" t="s">
        <v>205</v>
      </c>
      <c r="C30" s="3"/>
      <c r="D30" s="3"/>
      <c r="I30" t="s">
        <v>207</v>
      </c>
    </row>
    <row r="31">
      <c r="A31" s="3"/>
      <c r="B31" s="3" t="s">
        <v>209</v>
      </c>
      <c r="C31" s="3"/>
      <c r="D31" s="3"/>
      <c r="I31" t="s">
        <v>211</v>
      </c>
    </row>
    <row r="32">
      <c r="A32" s="3"/>
      <c r="B32" s="3" t="s">
        <v>214</v>
      </c>
      <c r="C32" s="3"/>
      <c r="D32" s="3"/>
      <c r="I32" t="s">
        <v>217</v>
      </c>
    </row>
    <row r="33">
      <c r="A33" s="3"/>
      <c r="B33" s="3" t="s">
        <v>220</v>
      </c>
      <c r="C33" s="3"/>
      <c r="D33" s="3"/>
      <c r="I33" t="s">
        <v>223</v>
      </c>
    </row>
    <row r="34">
      <c r="A34" s="3"/>
      <c r="B34" s="3" t="s">
        <v>225</v>
      </c>
      <c r="C34" s="3"/>
      <c r="D34" s="3"/>
      <c r="I34" t="s">
        <v>226</v>
      </c>
    </row>
    <row r="35">
      <c r="A35" s="3"/>
      <c r="B35" s="3" t="s">
        <v>228</v>
      </c>
      <c r="C35" s="3"/>
      <c r="D35" s="3"/>
      <c r="I35" t="s">
        <v>230</v>
      </c>
    </row>
    <row r="36">
      <c r="A36" s="3"/>
      <c r="B36" s="3" t="s">
        <v>232</v>
      </c>
      <c r="C36" s="3"/>
      <c r="D36" s="3"/>
      <c r="I36" t="s">
        <v>235</v>
      </c>
    </row>
    <row r="37">
      <c r="A37" s="3"/>
      <c r="B37" s="3" t="s">
        <v>237</v>
      </c>
      <c r="C37" s="3"/>
      <c r="D37" s="3"/>
      <c r="I37" t="s">
        <v>239</v>
      </c>
    </row>
    <row r="38">
      <c r="A38" s="3"/>
      <c r="B38" s="3" t="s">
        <v>242</v>
      </c>
      <c r="C38" s="3"/>
      <c r="D38" s="3"/>
      <c r="I38" t="s">
        <v>244</v>
      </c>
    </row>
    <row r="39">
      <c r="A39" s="3"/>
      <c r="B39" s="3" t="s">
        <v>247</v>
      </c>
      <c r="C39" s="3"/>
      <c r="D39" s="3"/>
      <c r="I39" t="s">
        <v>249</v>
      </c>
    </row>
    <row r="40">
      <c r="A40" s="3"/>
      <c r="B40" s="3" t="s">
        <v>252</v>
      </c>
      <c r="C40" s="3"/>
      <c r="D40" s="3"/>
      <c r="I40" t="s">
        <v>255</v>
      </c>
    </row>
    <row r="41">
      <c r="A41" s="3"/>
      <c r="B41" s="3" t="s">
        <v>258</v>
      </c>
      <c r="C41" s="3"/>
      <c r="D41" s="3"/>
      <c r="I41" t="s">
        <v>260</v>
      </c>
    </row>
    <row r="42">
      <c r="B42" t="s">
        <v>262</v>
      </c>
      <c r="I42" t="s">
        <v>264</v>
      </c>
    </row>
    <row r="43">
      <c r="B43" t="s">
        <v>266</v>
      </c>
      <c r="I43" t="s">
        <v>268</v>
      </c>
    </row>
    <row r="44">
      <c r="B44" t="s">
        <v>270</v>
      </c>
      <c r="I44" t="s">
        <v>273</v>
      </c>
    </row>
    <row r="45">
      <c r="B45" t="s">
        <v>274</v>
      </c>
      <c r="I45" t="s">
        <v>276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2" t="s">
        <v>3</v>
      </c>
      <c r="C1" s="3" t="s">
        <v>5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19</v>
      </c>
      <c r="M1" s="3" t="s">
        <v>21</v>
      </c>
      <c r="N1" s="3" t="s">
        <v>23</v>
      </c>
      <c r="O1" s="3" t="s">
        <v>25</v>
      </c>
      <c r="P1" s="3" t="s">
        <v>27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3"/>
      <c r="B2" s="3"/>
      <c r="C2" s="3" t="s">
        <v>36</v>
      </c>
      <c r="D2" s="8" t="s">
        <v>37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10" t="s">
        <v>51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59</v>
      </c>
      <c r="T2" s="3" t="s">
        <v>60</v>
      </c>
      <c r="U2" s="3" t="s">
        <v>61</v>
      </c>
      <c r="V2" s="3" t="s">
        <v>62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3"/>
      <c r="B3" s="7"/>
      <c r="C3" s="7" t="s">
        <v>64</v>
      </c>
      <c r="D3" s="7" t="s">
        <v>65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70</v>
      </c>
      <c r="J3" s="7" t="s">
        <v>71</v>
      </c>
      <c r="K3" s="7" t="s">
        <v>72</v>
      </c>
      <c r="L3" s="7" t="s">
        <v>73</v>
      </c>
      <c r="M3" s="7" t="s">
        <v>74</v>
      </c>
      <c r="N3" s="7" t="s">
        <v>75</v>
      </c>
      <c r="O3" s="7" t="s">
        <v>76</v>
      </c>
      <c r="P3" s="7" t="s">
        <v>77</v>
      </c>
      <c r="Q3" s="7" t="s">
        <v>78</v>
      </c>
      <c r="R3" s="7" t="s">
        <v>80</v>
      </c>
      <c r="S3" s="7" t="s">
        <v>81</v>
      </c>
      <c r="T3" s="7" t="s">
        <v>82</v>
      </c>
      <c r="U3" s="7" t="s">
        <v>83</v>
      </c>
      <c r="V3" s="7" t="s">
        <v>84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/>
      <c r="B4" s="4" t="s">
        <v>20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89</v>
      </c>
      <c r="C5" s="4" t="s">
        <v>90</v>
      </c>
      <c r="D5" t="str">
        <f t="shared" ref="D5:V5" si="1">IFERROR(__xludf.DUMMYFUNCTION("GoogleTranslate($C5, $C$2, D$2)"),"Acrobacia")</f>
        <v>Acrobacia</v>
      </c>
      <c r="E5" t="str">
        <f t="shared" si="1"/>
        <v>नट की कला</v>
      </c>
      <c r="F5" t="str">
        <f t="shared" si="1"/>
        <v>بهلوانيات</v>
      </c>
      <c r="G5" t="str">
        <f t="shared" si="1"/>
        <v>acrobacia</v>
      </c>
      <c r="H5" t="str">
        <f t="shared" si="1"/>
        <v>দড়াবাজি</v>
      </c>
      <c r="I5" t="str">
        <f t="shared" si="1"/>
        <v>акробатика</v>
      </c>
      <c r="J5" t="str">
        <f t="shared" si="1"/>
        <v>曲芸</v>
      </c>
      <c r="K5" t="str">
        <f t="shared" si="1"/>
        <v>ਐਕਰੋਬੈਟਿਕਸ</v>
      </c>
      <c r="L5" t="str">
        <f t="shared" si="1"/>
        <v>Akrobatik</v>
      </c>
      <c r="M5" t="str">
        <f t="shared" si="1"/>
        <v>tontonan akrobat</v>
      </c>
      <c r="N5" t="str">
        <f t="shared" si="1"/>
        <v>杂技</v>
      </c>
      <c r="O5" t="str">
        <f t="shared" si="1"/>
        <v>雜技</v>
      </c>
      <c r="P5" t="str">
        <f t="shared" si="1"/>
        <v>Akrobatik</v>
      </c>
      <c r="Q5" t="str">
        <f t="shared" si="1"/>
        <v>విన్యాసాలు</v>
      </c>
      <c r="R5" t="str">
        <f t="shared" si="1"/>
        <v>thuật đi dây</v>
      </c>
      <c r="S5" t="str">
        <f t="shared" si="1"/>
        <v>재주 넘기</v>
      </c>
      <c r="T5" t="str">
        <f t="shared" si="1"/>
        <v>Acrobaties</v>
      </c>
      <c r="U5" t="str">
        <f t="shared" si="1"/>
        <v>कसरत</v>
      </c>
      <c r="V5" t="str">
        <f t="shared" si="1"/>
        <v>அக்ரோபேட்டிக்ஸ்</v>
      </c>
    </row>
    <row r="6">
      <c r="A6" s="4" t="s">
        <v>91</v>
      </c>
      <c r="B6" s="4"/>
      <c r="C6" s="4" t="s">
        <v>92</v>
      </c>
      <c r="D6" t="str">
        <f t="shared" ref="D6:V6" si="2">IFERROR(__xludf.DUMMYFUNCTION("GoogleTranslate($C6, $C$2, D$2)"),"Alterar la armadura")</f>
        <v>Alterar la armadura</v>
      </c>
      <c r="E6" t="str">
        <f t="shared" si="2"/>
        <v>फेरबदल कवच</v>
      </c>
      <c r="F6" t="str">
        <f t="shared" si="2"/>
        <v>يغير الدروع</v>
      </c>
      <c r="G6" t="str">
        <f t="shared" si="2"/>
        <v>armadura alteração</v>
      </c>
      <c r="H6" t="str">
        <f t="shared" si="2"/>
        <v>পরিবর্তনকারী বর্ম</v>
      </c>
      <c r="I6" t="str">
        <f t="shared" si="2"/>
        <v>изменяющего броня</v>
      </c>
      <c r="J6" t="str">
        <f t="shared" si="2"/>
        <v>変更する鎧</v>
      </c>
      <c r="K6" t="str">
        <f t="shared" si="2"/>
        <v>ਬਦਲਣ ਸ਼ਸਤਰ</v>
      </c>
      <c r="L6" t="str">
        <f t="shared" si="2"/>
        <v>Ändern Rüstung</v>
      </c>
      <c r="M6" t="str">
        <f t="shared" si="2"/>
        <v>ngganti waja</v>
      </c>
      <c r="N6" t="str">
        <f t="shared" si="2"/>
        <v>涂改装甲</v>
      </c>
      <c r="O6" t="str">
        <f t="shared" si="2"/>
        <v>塗改裝甲</v>
      </c>
      <c r="P6" t="str">
        <f t="shared" si="2"/>
        <v>mengubah armor</v>
      </c>
      <c r="Q6" t="str">
        <f t="shared" si="2"/>
        <v>ఆల్టెరింగ్ కవచం</v>
      </c>
      <c r="R6" t="str">
        <f t="shared" si="2"/>
        <v>Thay đổi nội giáp</v>
      </c>
      <c r="S6" t="str">
        <f t="shared" si="2"/>
        <v>변경 갑옷</v>
      </c>
      <c r="T6" t="str">
        <f t="shared" si="2"/>
        <v>armure altérant</v>
      </c>
      <c r="U6" t="str">
        <f t="shared" si="2"/>
        <v>बदलविणारे चिलखत</v>
      </c>
      <c r="V6" t="str">
        <f t="shared" si="2"/>
        <v>மாற்றியமைத்தல் கவசம்</v>
      </c>
    </row>
    <row r="7">
      <c r="A7" s="4" t="s">
        <v>137</v>
      </c>
      <c r="B7" s="4"/>
      <c r="C7" s="4" t="s">
        <v>139</v>
      </c>
      <c r="D7" t="str">
        <f t="shared" ref="D7:V7" si="3">IFERROR(__xludf.DUMMYFUNCTION("GoogleTranslate($C7, $C$2, D$2)"),"Arte")</f>
        <v>Arte</v>
      </c>
      <c r="E7" t="str">
        <f t="shared" si="3"/>
        <v>कलात्मकता</v>
      </c>
      <c r="F7" t="str">
        <f t="shared" si="3"/>
        <v>الفنية</v>
      </c>
      <c r="G7" t="str">
        <f t="shared" si="3"/>
        <v>Arte</v>
      </c>
      <c r="H7" t="str">
        <f t="shared" si="3"/>
        <v>কারুকার্য</v>
      </c>
      <c r="I7" t="str">
        <f t="shared" si="3"/>
        <v>артистичность</v>
      </c>
      <c r="J7" t="str">
        <f t="shared" si="3"/>
        <v>芸術</v>
      </c>
      <c r="K7" t="str">
        <f t="shared" si="3"/>
        <v>ਕਲਾ</v>
      </c>
      <c r="L7" t="str">
        <f t="shared" si="3"/>
        <v>Kunst</v>
      </c>
      <c r="M7" t="str">
        <f t="shared" si="3"/>
        <v>kesenian</v>
      </c>
      <c r="N7" t="str">
        <f t="shared" si="3"/>
        <v>艺术性</v>
      </c>
      <c r="O7" t="str">
        <f t="shared" si="3"/>
        <v>藝術性</v>
      </c>
      <c r="P7" t="str">
        <f t="shared" si="3"/>
        <v>karya seni</v>
      </c>
      <c r="Q7" t="str">
        <f t="shared" si="3"/>
        <v>కళాత్మకత</v>
      </c>
      <c r="R7" t="str">
        <f t="shared" si="3"/>
        <v>Artistry</v>
      </c>
      <c r="S7" t="str">
        <f t="shared" si="3"/>
        <v>예술적 기교</v>
      </c>
      <c r="T7" t="str">
        <f t="shared" si="3"/>
        <v>Talent artistique</v>
      </c>
      <c r="U7" t="str">
        <f t="shared" si="3"/>
        <v>कलाकौशल्याचे</v>
      </c>
      <c r="V7" t="str">
        <f t="shared" si="3"/>
        <v>கலைத்திறனும்</v>
      </c>
    </row>
    <row r="8">
      <c r="A8" s="4" t="s">
        <v>215</v>
      </c>
      <c r="B8" s="4"/>
      <c r="C8" s="4" t="s">
        <v>219</v>
      </c>
      <c r="D8" t="str">
        <f t="shared" ref="D8:V8" si="4">IFERROR(__xludf.DUMMYFUNCTION("GoogleTranslate($C8, $C$2, D$2)"),"atrayendo seguidores")</f>
        <v>atrayendo seguidores</v>
      </c>
      <c r="E8" t="str">
        <f t="shared" si="4"/>
        <v>अनुयायियों को आकर्षित</v>
      </c>
      <c r="F8" t="str">
        <f t="shared" si="4"/>
        <v>جذب أتباع</v>
      </c>
      <c r="G8" t="str">
        <f t="shared" si="4"/>
        <v>atrair seguidores</v>
      </c>
      <c r="H8" t="str">
        <f t="shared" si="4"/>
        <v>অনুগামীদের আকৃষ্ট</v>
      </c>
      <c r="I8" t="str">
        <f t="shared" si="4"/>
        <v>Привлечение последователей</v>
      </c>
      <c r="J8" t="str">
        <f t="shared" si="4"/>
        <v>フォロワーを誘致</v>
      </c>
      <c r="K8" t="str">
        <f t="shared" si="4"/>
        <v>ਚੇਲੇ ਨੂੰ ਆਕਰਸ਼ਿਤ</v>
      </c>
      <c r="L8" t="str">
        <f t="shared" si="4"/>
        <v>anziehenden Anhänger</v>
      </c>
      <c r="M8" t="str">
        <f t="shared" si="4"/>
        <v>narik kawigaten pandherekipun</v>
      </c>
      <c r="N8" t="str">
        <f t="shared" si="4"/>
        <v>吸引追随者</v>
      </c>
      <c r="O8" t="str">
        <f t="shared" si="4"/>
        <v>吸引追隨者</v>
      </c>
      <c r="P8" t="str">
        <f t="shared" si="4"/>
        <v>menarik pengikut</v>
      </c>
      <c r="Q8" t="str">
        <f t="shared" si="4"/>
        <v>ఆకర్షించడం అనుచరులు</v>
      </c>
      <c r="R8" t="str">
        <f t="shared" si="4"/>
        <v>thu hút tín đồ</v>
      </c>
      <c r="S8" t="str">
        <f t="shared" si="4"/>
        <v>추종자 유치</v>
      </c>
      <c r="T8" t="str">
        <f t="shared" si="4"/>
        <v>attirer adeptes</v>
      </c>
      <c r="U8" t="str">
        <f t="shared" si="4"/>
        <v>अनुयायी आकर्षित</v>
      </c>
      <c r="V8" t="str">
        <f t="shared" si="4"/>
        <v>பின்பற்றுபவர்கள் அட்ராக்சன்</v>
      </c>
    </row>
    <row r="9">
      <c r="A9" s="4" t="s">
        <v>278</v>
      </c>
      <c r="B9" s="4"/>
      <c r="C9" s="4" t="s">
        <v>280</v>
      </c>
      <c r="D9" t="str">
        <f t="shared" ref="D9:V9" si="5">IFERROR(__xludf.DUMMYFUNCTION("GoogleTranslate($C9, $C$2, D$2)"),"backstabbing")</f>
        <v>backstabbing</v>
      </c>
      <c r="E9" t="str">
        <f t="shared" si="5"/>
        <v>पीठ पीछे वार</v>
      </c>
      <c r="F9" t="str">
        <f t="shared" si="5"/>
        <v>الطعن بالظهر</v>
      </c>
      <c r="G9" t="str">
        <f t="shared" si="5"/>
        <v>backstabbing</v>
      </c>
      <c r="H9" t="str">
        <f t="shared" si="5"/>
        <v>Backstabbing</v>
      </c>
      <c r="I9" t="str">
        <f t="shared" si="5"/>
        <v>Backstabbing</v>
      </c>
      <c r="J9" t="str">
        <f t="shared" si="5"/>
        <v>Backstabbing</v>
      </c>
      <c r="K9" t="str">
        <f t="shared" si="5"/>
        <v>ਪਿੱਠ</v>
      </c>
      <c r="L9" t="str">
        <f t="shared" si="5"/>
        <v>backstabbing</v>
      </c>
      <c r="M9" t="str">
        <f t="shared" si="5"/>
        <v>Backstabbing</v>
      </c>
      <c r="N9" t="str">
        <f t="shared" si="5"/>
        <v>暗算</v>
      </c>
      <c r="O9" t="str">
        <f t="shared" si="5"/>
        <v>暗算</v>
      </c>
      <c r="P9" t="str">
        <f t="shared" si="5"/>
        <v>Menusuk dari belakang</v>
      </c>
      <c r="Q9" t="str">
        <f t="shared" si="5"/>
        <v>వెన్నుపోటు</v>
      </c>
      <c r="R9" t="str">
        <f t="shared" si="5"/>
        <v>đâm sau lưng</v>
      </c>
      <c r="S9" t="str">
        <f t="shared" si="5"/>
        <v>중상 모략</v>
      </c>
      <c r="T9" t="str">
        <f t="shared" si="5"/>
        <v>backstabbing</v>
      </c>
      <c r="U9" t="str">
        <f t="shared" si="5"/>
        <v>Backstabbing</v>
      </c>
      <c r="V9" t="str">
        <f t="shared" si="5"/>
        <v>backstabbing</v>
      </c>
    </row>
    <row r="10">
      <c r="A10" s="4" t="s">
        <v>287</v>
      </c>
      <c r="B10" s="4"/>
      <c r="C10" s="4" t="s">
        <v>288</v>
      </c>
      <c r="D10" t="str">
        <f t="shared" ref="D10:V10" si="6">IFERROR(__xludf.DUMMYFUNCTION("GoogleTranslate($C10, $C$2, D$2)"),"seductora")</f>
        <v>seductora</v>
      </c>
      <c r="E10" t="str">
        <f t="shared" si="6"/>
        <v>आकर्षक</v>
      </c>
      <c r="F10" t="str">
        <f t="shared" si="6"/>
        <v>الخدعة</v>
      </c>
      <c r="G10" t="str">
        <f t="shared" si="6"/>
        <v>Beguiling</v>
      </c>
      <c r="H10" t="str">
        <f t="shared" si="6"/>
        <v>অনৃজু</v>
      </c>
      <c r="I10" t="str">
        <f t="shared" si="6"/>
        <v>заманчивый</v>
      </c>
      <c r="J10" t="str">
        <f t="shared" si="6"/>
        <v>Beguiling</v>
      </c>
      <c r="K10" t="str">
        <f t="shared" si="6"/>
        <v>ਭਰਮਾਉਣ</v>
      </c>
      <c r="L10" t="str">
        <f t="shared" si="6"/>
        <v>betörend</v>
      </c>
      <c r="M10" t="str">
        <f t="shared" si="6"/>
        <v>beguiling</v>
      </c>
      <c r="N10" t="str">
        <f t="shared" si="6"/>
        <v>旖旎</v>
      </c>
      <c r="O10" t="str">
        <f t="shared" si="6"/>
        <v>旖旎</v>
      </c>
      <c r="P10" t="str">
        <f t="shared" si="6"/>
        <v>memperdaya</v>
      </c>
      <c r="Q10" t="str">
        <f t="shared" si="6"/>
        <v>beguiling</v>
      </c>
      <c r="R10" t="str">
        <f t="shared" si="6"/>
        <v>lý thú</v>
      </c>
      <c r="S10" t="str">
        <f t="shared" si="6"/>
        <v>속이는</v>
      </c>
      <c r="T10" t="str">
        <f t="shared" si="6"/>
        <v>enjôleur</v>
      </c>
      <c r="U10" t="str">
        <f t="shared" si="6"/>
        <v>फसवणूक</v>
      </c>
      <c r="V10" t="str">
        <f t="shared" si="6"/>
        <v>வசியப்படுத்துவதாகவும்</v>
      </c>
    </row>
    <row r="11">
      <c r="A11" s="4" t="s">
        <v>303</v>
      </c>
      <c r="B11" s="4"/>
      <c r="C11" s="4" t="s">
        <v>305</v>
      </c>
      <c r="D11" t="str">
        <f t="shared" ref="D11:V11" si="7">IFERROR(__xludf.DUMMYFUNCTION("GoogleTranslate($C11, $C$2, D$2)"),"Rabiar")</f>
        <v>Rabiar</v>
      </c>
      <c r="E11" t="str">
        <f t="shared" si="7"/>
        <v>Berserking</v>
      </c>
      <c r="F11" t="str">
        <f t="shared" si="7"/>
        <v>Berserking</v>
      </c>
      <c r="G11" t="str">
        <f t="shared" si="7"/>
        <v>Berserking</v>
      </c>
      <c r="H11" t="str">
        <f t="shared" si="7"/>
        <v>Berserking</v>
      </c>
      <c r="I11" t="str">
        <f t="shared" si="7"/>
        <v>Berserking</v>
      </c>
      <c r="J11" t="str">
        <f t="shared" si="7"/>
        <v>Berserking</v>
      </c>
      <c r="K11" t="str">
        <f t="shared" si="7"/>
        <v>Berserking</v>
      </c>
      <c r="L11" t="str">
        <f t="shared" si="7"/>
        <v>Berserking</v>
      </c>
      <c r="M11" t="str">
        <f t="shared" si="7"/>
        <v>Berserking</v>
      </c>
      <c r="N11" t="str">
        <f t="shared" si="7"/>
        <v>狂暴</v>
      </c>
      <c r="O11" t="str">
        <f t="shared" si="7"/>
        <v>狂暴</v>
      </c>
      <c r="P11" t="str">
        <f t="shared" si="7"/>
        <v>Berserk</v>
      </c>
      <c r="Q11" t="str">
        <f t="shared" si="7"/>
        <v>Berserking</v>
      </c>
      <c r="R11" t="str">
        <f t="shared" si="7"/>
        <v>Berserking</v>
      </c>
      <c r="S11" t="str">
        <f t="shared" si="7"/>
        <v>광폭화</v>
      </c>
      <c r="T11" t="str">
        <f t="shared" si="7"/>
        <v>Berserker</v>
      </c>
      <c r="U11" t="str">
        <f t="shared" si="7"/>
        <v>Berserking</v>
      </c>
      <c r="V11" t="str">
        <f t="shared" si="7"/>
        <v>Berserking</v>
      </c>
    </row>
    <row r="12">
      <c r="A12" s="4" t="s">
        <v>315</v>
      </c>
      <c r="B12" s="4"/>
      <c r="C12" s="4" t="s">
        <v>316</v>
      </c>
      <c r="D12" t="str">
        <f t="shared" ref="D12:V12" si="8">IFERROR(__xludf.DUMMYFUNCTION("GoogleTranslate($C12, $C$2, D$2)"),"atacante ciegos")</f>
        <v>atacante ciegos</v>
      </c>
      <c r="E12" t="str">
        <f t="shared" si="8"/>
        <v>ब्लाइंड हमला</v>
      </c>
      <c r="F12" t="str">
        <f t="shared" si="8"/>
        <v>المهاجم العمياء</v>
      </c>
      <c r="G12" t="str">
        <f t="shared" si="8"/>
        <v>ataque cego</v>
      </c>
      <c r="H12" t="str">
        <f t="shared" si="8"/>
        <v>ব্লাইন্ড আক্রমনাত্মক</v>
      </c>
      <c r="I12" t="str">
        <f t="shared" si="8"/>
        <v>Слепой атакующей</v>
      </c>
      <c r="J12" t="str">
        <f t="shared" si="8"/>
        <v>ブラインド攻撃</v>
      </c>
      <c r="K12" t="str">
        <f t="shared" si="8"/>
        <v>ਅੰਨ੍ਹੇ ਹਮਲਾ</v>
      </c>
      <c r="L12" t="str">
        <f t="shared" si="8"/>
        <v>Blind angreifende</v>
      </c>
      <c r="M12" t="str">
        <f t="shared" si="8"/>
        <v>nyerang wuta</v>
      </c>
      <c r="N12" t="str">
        <f t="shared" si="8"/>
        <v>盲目攻击</v>
      </c>
      <c r="O12" t="str">
        <f t="shared" si="8"/>
        <v>盲目攻擊</v>
      </c>
      <c r="P12" t="str">
        <f t="shared" si="8"/>
        <v>menyerang Blind</v>
      </c>
      <c r="Q12" t="str">
        <f t="shared" si="8"/>
        <v>బ్లైండ్ దాడి</v>
      </c>
      <c r="R12" t="str">
        <f t="shared" si="8"/>
        <v>tấn công mù</v>
      </c>
      <c r="S12" t="str">
        <f t="shared" si="8"/>
        <v>블라인드 공격</v>
      </c>
      <c r="T12" t="str">
        <f t="shared" si="8"/>
        <v>aveugle attaque</v>
      </c>
      <c r="U12" t="str">
        <f t="shared" si="8"/>
        <v>अंध आक्रमक</v>
      </c>
      <c r="V12" t="str">
        <f t="shared" si="8"/>
        <v>பிளைண்ட் தாக்குதல்</v>
      </c>
    </row>
    <row r="13">
      <c r="A13" s="4" t="s">
        <v>308</v>
      </c>
      <c r="B13" s="4"/>
      <c r="C13" s="4" t="s">
        <v>330</v>
      </c>
      <c r="D13" t="str">
        <f t="shared" ref="D13:V13" si="9">IFERROR(__xludf.DUMMYFUNCTION("GoogleTranslate($C13, $C$2, D$2)"),"cifrado")</f>
        <v>cifrado</v>
      </c>
      <c r="E13" t="str">
        <f t="shared" si="9"/>
        <v>संकेताक्षर</v>
      </c>
      <c r="F13" t="str">
        <f t="shared" si="9"/>
        <v>التشفير</v>
      </c>
      <c r="G13" t="str">
        <f t="shared" si="9"/>
        <v>cifragem</v>
      </c>
      <c r="H13" t="str">
        <f t="shared" si="9"/>
        <v>ciphering</v>
      </c>
      <c r="I13" t="str">
        <f t="shared" si="9"/>
        <v>шифрование</v>
      </c>
      <c r="J13" t="str">
        <f t="shared" si="9"/>
        <v>サイファー</v>
      </c>
      <c r="K13" t="str">
        <f t="shared" si="9"/>
        <v>Ciphering</v>
      </c>
      <c r="L13" t="str">
        <f t="shared" si="9"/>
        <v>Chiffrierung</v>
      </c>
      <c r="M13" t="str">
        <f t="shared" si="9"/>
        <v>Ciphering</v>
      </c>
      <c r="N13" t="str">
        <f t="shared" si="9"/>
        <v>加密</v>
      </c>
      <c r="O13" t="str">
        <f t="shared" si="9"/>
        <v>加密</v>
      </c>
      <c r="P13" t="str">
        <f t="shared" si="9"/>
        <v>pengkodean</v>
      </c>
      <c r="Q13" t="str">
        <f t="shared" si="9"/>
        <v>Ciphering</v>
      </c>
      <c r="R13" t="str">
        <f t="shared" si="9"/>
        <v>mã hoá</v>
      </c>
      <c r="S13" t="str">
        <f t="shared" si="9"/>
        <v>암호화</v>
      </c>
      <c r="T13" t="str">
        <f t="shared" si="9"/>
        <v>cryptage</v>
      </c>
      <c r="U13" t="str">
        <f t="shared" si="9"/>
        <v>Ciphering</v>
      </c>
      <c r="V13" t="str">
        <f t="shared" si="9"/>
        <v>இடுதல்</v>
      </c>
    </row>
    <row r="14">
      <c r="A14" s="4" t="s">
        <v>340</v>
      </c>
      <c r="B14" s="4"/>
      <c r="C14" s="4" t="s">
        <v>342</v>
      </c>
      <c r="D14" t="str">
        <f t="shared" ref="D14:V14" si="10">IFERROR(__xludf.DUMMYFUNCTION("GoogleTranslate($C14, $C$2, D$2)"),"Ocultar objetos pequeños")</f>
        <v>Ocultar objetos pequeños</v>
      </c>
      <c r="E14" t="str">
        <f t="shared" si="10"/>
        <v>छोटे आइटम छुपा</v>
      </c>
      <c r="F14" t="str">
        <f t="shared" si="10"/>
        <v>إخفاء أشياء صغيرة</v>
      </c>
      <c r="G14" t="str">
        <f t="shared" si="10"/>
        <v>Ocultando pequenos itens</v>
      </c>
      <c r="H14" t="str">
        <f t="shared" si="10"/>
        <v>ছোট আইটেম গোপন</v>
      </c>
      <c r="I14" t="str">
        <f t="shared" si="10"/>
        <v>Сокрытие мелких предметов</v>
      </c>
      <c r="J14" t="str">
        <f t="shared" si="10"/>
        <v>小さなアイテムを隠します</v>
      </c>
      <c r="K14" t="str">
        <f t="shared" si="10"/>
        <v>ਛੋਟੇ ਇਕਾਈ ਨੂੰ ਛੁਪਾਉਣ</v>
      </c>
      <c r="L14" t="str">
        <f t="shared" si="10"/>
        <v>Verdecken kleine Gegenstände</v>
      </c>
      <c r="M14" t="str">
        <f t="shared" si="10"/>
        <v>Concealing item cilik</v>
      </c>
      <c r="N14" t="str">
        <f t="shared" si="10"/>
        <v>隐瞒小件物品</v>
      </c>
      <c r="O14" t="str">
        <f t="shared" si="10"/>
        <v>隱瞞小件物品</v>
      </c>
      <c r="P14" t="str">
        <f t="shared" si="10"/>
        <v>Menyembunyikan barang-barang kecil</v>
      </c>
      <c r="Q14" t="str">
        <f t="shared" si="10"/>
        <v>చిన్న అంశాలు మరుగుపరచటం</v>
      </c>
      <c r="R14" t="str">
        <f t="shared" si="10"/>
        <v>Che giấu các vật dụng nhỏ</v>
      </c>
      <c r="S14" t="str">
        <f t="shared" si="10"/>
        <v>작은 항목을 은폐</v>
      </c>
      <c r="T14" t="str">
        <f t="shared" si="10"/>
        <v>Dissimuler petits objets</v>
      </c>
      <c r="U14" t="str">
        <f t="shared" si="10"/>
        <v>लहान आयटम लपवणे</v>
      </c>
      <c r="V14" t="str">
        <f t="shared" si="10"/>
        <v>சிறிய பொருட்களை மறைத்தல்</v>
      </c>
    </row>
    <row r="15">
      <c r="A15" s="4" t="s">
        <v>291</v>
      </c>
      <c r="B15" s="4"/>
      <c r="C15" s="4" t="s">
        <v>352</v>
      </c>
      <c r="D15" t="str">
        <f t="shared" ref="D15:V15" si="11">IFERROR(__xludf.DUMMYFUNCTION("GoogleTranslate($C15, $C$2, D$2)"),"La elaboración de arcos")</f>
        <v>La elaboración de arcos</v>
      </c>
      <c r="E15" t="str">
        <f t="shared" si="11"/>
        <v>धनुष क्राफ्टिंग</v>
      </c>
      <c r="F15" t="str">
        <f t="shared" si="11"/>
        <v>صياغة الأقواس</v>
      </c>
      <c r="G15" t="str">
        <f t="shared" si="11"/>
        <v>Crafting arcos</v>
      </c>
      <c r="H15" t="str">
        <f t="shared" si="11"/>
        <v>তীর হস্তশিল্প</v>
      </c>
      <c r="I15" t="str">
        <f t="shared" si="11"/>
        <v>Крафт луки</v>
      </c>
      <c r="J15" t="str">
        <f t="shared" si="11"/>
        <v>工芸弓</v>
      </c>
      <c r="K15" t="str">
        <f t="shared" si="11"/>
        <v>ਝੁਕਦੀ crafting</v>
      </c>
      <c r="L15" t="str">
        <f t="shared" si="11"/>
        <v>Crafting Bögen</v>
      </c>
      <c r="M15" t="str">
        <f t="shared" si="11"/>
        <v>pakaryan busur</v>
      </c>
      <c r="N15" t="str">
        <f t="shared" si="11"/>
        <v>手工艺弓</v>
      </c>
      <c r="O15" t="str">
        <f t="shared" si="11"/>
        <v>手工藝弓</v>
      </c>
      <c r="P15" t="str">
        <f t="shared" si="11"/>
        <v>kerajinan busur</v>
      </c>
      <c r="Q15" t="str">
        <f t="shared" si="11"/>
        <v>రచన bows</v>
      </c>
      <c r="R15" t="str">
        <f t="shared" si="11"/>
        <v>crafting cung</v>
      </c>
      <c r="S15" t="str">
        <f t="shared" si="11"/>
        <v>리본 공예</v>
      </c>
      <c r="T15" t="str">
        <f t="shared" si="11"/>
        <v>arcs Crafting</v>
      </c>
      <c r="U15" t="str">
        <f t="shared" si="11"/>
        <v>धनुष्य शिल्पकला</v>
      </c>
      <c r="V15" t="str">
        <f t="shared" si="11"/>
        <v>போவின் கைவினை</v>
      </c>
    </row>
    <row r="16">
      <c r="A16" s="4" t="s">
        <v>343</v>
      </c>
      <c r="B16" s="4"/>
      <c r="C16" s="4" t="s">
        <v>358</v>
      </c>
      <c r="D16" t="str">
        <f t="shared" ref="D16:V16" si="12">IFERROR(__xludf.DUMMYFUNCTION("GoogleTranslate($C16, $C$2, D$2)"),"La elaboración de armas de madera")</f>
        <v>La elaboración de armas de madera</v>
      </c>
      <c r="E16" t="str">
        <f t="shared" si="12"/>
        <v>लकड़ी के हथियार क्राफ्टिंग</v>
      </c>
      <c r="F16" t="str">
        <f t="shared" si="12"/>
        <v>صياغة أسلحة خشبية</v>
      </c>
      <c r="G16" t="str">
        <f t="shared" si="12"/>
        <v>Crafting armas de madeira</v>
      </c>
      <c r="H16" t="str">
        <f t="shared" si="12"/>
        <v>কাঠের অস্ত্র হস্তশিল্প</v>
      </c>
      <c r="I16" t="str">
        <f t="shared" si="12"/>
        <v>Разработке деревянного оружия</v>
      </c>
      <c r="J16" t="str">
        <f t="shared" si="12"/>
        <v>木製の武器を作り上げます</v>
      </c>
      <c r="K16" t="str">
        <f t="shared" si="12"/>
        <v>ਲੱਕੜ ਦੇ ਹਥਿਆਰ crafting</v>
      </c>
      <c r="L16" t="str">
        <f t="shared" si="12"/>
        <v>Crafting Holzwaffen</v>
      </c>
      <c r="M16" t="str">
        <f t="shared" si="12"/>
        <v>Pakaryan senjata kayu</v>
      </c>
      <c r="N16" t="str">
        <f t="shared" si="12"/>
        <v>手工艺木制武器</v>
      </c>
      <c r="O16" t="str">
        <f t="shared" si="12"/>
        <v>手工藝木製武器</v>
      </c>
      <c r="P16" t="str">
        <f t="shared" si="12"/>
        <v>Kerajinan senjata kayu</v>
      </c>
      <c r="Q16" t="str">
        <f t="shared" si="12"/>
        <v>చెక్క ఆయుధాలు రచన</v>
      </c>
      <c r="R16" t="str">
        <f t="shared" si="12"/>
        <v>Phác thảo vũ khí bằng gỗ</v>
      </c>
      <c r="S16" t="str">
        <f t="shared" si="12"/>
        <v>나무 무기 공예</v>
      </c>
      <c r="T16" t="str">
        <f t="shared" si="12"/>
        <v>Crafting armes en bois</v>
      </c>
      <c r="U16" t="str">
        <f t="shared" si="12"/>
        <v>लाकडी शस्त्रे शिल्पकला</v>
      </c>
      <c r="V16" t="str">
        <f t="shared" si="12"/>
        <v>மர ஆயுதங்கள் கைவினை</v>
      </c>
    </row>
    <row r="17">
      <c r="A17" s="4" t="s">
        <v>365</v>
      </c>
      <c r="B17" s="4"/>
      <c r="C17" s="4" t="s">
        <v>366</v>
      </c>
      <c r="D17" t="str">
        <f t="shared" ref="D17:V17" si="13">IFERROR(__xludf.DUMMYFUNCTION("GoogleTranslate($C17, $C$2, D$2)"),"Maldiciendo en lenguas extranjeras")</f>
        <v>Maldiciendo en lenguas extranjeras</v>
      </c>
      <c r="E17" t="str">
        <f t="shared" si="13"/>
        <v>विदेशी भाषाओं में अपशब्द</v>
      </c>
      <c r="F17" t="str">
        <f t="shared" si="13"/>
        <v>شتم في لغات أجنبية</v>
      </c>
      <c r="G17" t="str">
        <f t="shared" si="13"/>
        <v>Xingando em línguas estrangeiras</v>
      </c>
      <c r="H17" t="str">
        <f t="shared" si="13"/>
        <v>বিদেশী ভাষায় অভিশাপ</v>
      </c>
      <c r="I17" t="str">
        <f t="shared" si="13"/>
        <v>Материться на иностранных языках</v>
      </c>
      <c r="J17" t="str">
        <f t="shared" si="13"/>
        <v>外国語でののろい</v>
      </c>
      <c r="K17" t="str">
        <f t="shared" si="13"/>
        <v>ਵਿਦੇਸ਼ੀ ਭਾਸ਼ਾ ਵਿੱਚ ਮਰ</v>
      </c>
      <c r="L17" t="str">
        <f t="shared" si="13"/>
        <v>Fluchend in Fremdsprachen</v>
      </c>
      <c r="M17" t="str">
        <f t="shared" si="13"/>
        <v>Ipat-ipat ing basa manca</v>
      </c>
      <c r="N17" t="str">
        <f t="shared" si="13"/>
        <v>诅咒外语</v>
      </c>
      <c r="O17" t="str">
        <f t="shared" si="13"/>
        <v>詛咒外語</v>
      </c>
      <c r="P17" t="str">
        <f t="shared" si="13"/>
        <v>Mengutuk dalam bahasa asing</v>
      </c>
      <c r="Q17" t="str">
        <f t="shared" si="13"/>
        <v>విదేశీ భాషలలో cursing</v>
      </c>
      <c r="R17" t="str">
        <f t="shared" si="13"/>
        <v>Nguyền rủa bằng tiếng nước ngoài</v>
      </c>
      <c r="S17" t="str">
        <f t="shared" si="13"/>
        <v>외국어 저주</v>
      </c>
      <c r="T17" t="str">
        <f t="shared" si="13"/>
        <v>Jurant en langues étrangères</v>
      </c>
      <c r="U17" t="str">
        <f t="shared" si="13"/>
        <v>परदेशी भाषा शापांनी</v>
      </c>
      <c r="V17" t="str">
        <f t="shared" si="13"/>
        <v>வெளிநாட்டு மொழிகளில் கெட்ட வார்த்தைகளில் திட்டுவது</v>
      </c>
    </row>
    <row r="18">
      <c r="A18" s="4" t="s">
        <v>373</v>
      </c>
      <c r="B18" s="4"/>
      <c r="C18" s="4" t="s">
        <v>375</v>
      </c>
      <c r="D18" t="str">
        <f t="shared" ref="D18:V18" si="14">IFERROR(__xludf.DUMMYFUNCTION("GoogleTranslate($C18, $C$2, D$2)"),"Bailando")</f>
        <v>Bailando</v>
      </c>
      <c r="E18" t="str">
        <f t="shared" si="14"/>
        <v>नृत्य</v>
      </c>
      <c r="F18" t="str">
        <f t="shared" si="14"/>
        <v>رقص</v>
      </c>
      <c r="G18" t="str">
        <f t="shared" si="14"/>
        <v>Dançando</v>
      </c>
      <c r="H18" t="str">
        <f t="shared" si="14"/>
        <v>নাট্য</v>
      </c>
      <c r="I18" t="str">
        <f t="shared" si="14"/>
        <v>танцы</v>
      </c>
      <c r="J18" t="str">
        <f t="shared" si="14"/>
        <v>ダンシング</v>
      </c>
      <c r="K18" t="str">
        <f t="shared" si="14"/>
        <v>ਨਾਚ</v>
      </c>
      <c r="L18" t="str">
        <f t="shared" si="14"/>
        <v>Tanzen</v>
      </c>
      <c r="M18" t="str">
        <f t="shared" si="14"/>
        <v>Tarian</v>
      </c>
      <c r="N18" t="str">
        <f t="shared" si="14"/>
        <v>跳舞</v>
      </c>
      <c r="O18" t="str">
        <f t="shared" si="14"/>
        <v>跳舞</v>
      </c>
      <c r="P18" t="str">
        <f t="shared" si="14"/>
        <v>Tarian</v>
      </c>
      <c r="Q18" t="str">
        <f t="shared" si="14"/>
        <v>డ్యాన్స్</v>
      </c>
      <c r="R18" t="str">
        <f t="shared" si="14"/>
        <v>Khiêu vũ</v>
      </c>
      <c r="S18" t="str">
        <f t="shared" si="14"/>
        <v>댄스</v>
      </c>
      <c r="T18" t="str">
        <f t="shared" si="14"/>
        <v>Dansant</v>
      </c>
      <c r="U18" t="str">
        <f t="shared" si="14"/>
        <v>नृत्य</v>
      </c>
      <c r="V18" t="str">
        <f t="shared" si="14"/>
        <v>நடனம்</v>
      </c>
    </row>
    <row r="19">
      <c r="A19" s="4" t="s">
        <v>387</v>
      </c>
      <c r="B19" s="4"/>
      <c r="C19" s="4" t="s">
        <v>388</v>
      </c>
      <c r="D19" t="str">
        <f t="shared" ref="D19:V19" si="15">IFERROR(__xludf.DUMMYFUNCTION("GoogleTranslate($C19, $C$2, D$2)"),"Deadly atlatl objetivo")</f>
        <v>Deadly atlatl objetivo</v>
      </c>
      <c r="E19" t="str">
        <f t="shared" si="15"/>
        <v>घातक लक्ष्य atlatl</v>
      </c>
      <c r="F19" t="str">
        <f t="shared" si="15"/>
        <v>القاتل atlatl تهدف</v>
      </c>
      <c r="G19" t="str">
        <f t="shared" si="15"/>
        <v>atlatl visando mortal</v>
      </c>
      <c r="H19" t="str">
        <f t="shared" si="15"/>
        <v>মারাত্মক নিশানা atlatl</v>
      </c>
      <c r="I19" t="str">
        <f t="shared" si="15"/>
        <v>Смертельные прицеливания АТЛATL Выполняется</v>
      </c>
      <c r="J19" t="str">
        <f t="shared" si="15"/>
        <v>デッドリー目指しatlatl</v>
      </c>
      <c r="K19" t="str">
        <f t="shared" si="15"/>
        <v>ਮਾਰੂ ਦੀ ਕੋਿਸ਼ਸ਼ ਕਰ atlatl</v>
      </c>
      <c r="L19" t="str">
        <f t="shared" si="15"/>
        <v>Tödliche Ziel atlatl</v>
      </c>
      <c r="M19" t="str">
        <f t="shared" si="15"/>
        <v>Agawe atlatl ngarahake</v>
      </c>
      <c r="N19" t="str">
        <f t="shared" si="15"/>
        <v>致命瞄准atlatl</v>
      </c>
      <c r="O19" t="str">
        <f t="shared" si="15"/>
        <v>致命瞄準atlatl</v>
      </c>
      <c r="P19" t="str">
        <f t="shared" si="15"/>
        <v>Mematikan Atlatl bertujuan</v>
      </c>
      <c r="Q19" t="str">
        <f t="shared" si="15"/>
        <v>ఘోరమైన లక్ష్యంతో atlatl</v>
      </c>
      <c r="R19" t="str">
        <f t="shared" si="15"/>
        <v>atlatl nhằm chết người</v>
      </c>
      <c r="S19" t="str">
        <f t="shared" si="15"/>
        <v>치명적인 목표로 atlatl</v>
      </c>
      <c r="T19" t="str">
        <f t="shared" si="15"/>
        <v>Mortelle atlatl visant</v>
      </c>
      <c r="U19" t="str">
        <f t="shared" si="15"/>
        <v>प्राणघातक लक्ष्य atlatl</v>
      </c>
      <c r="V19" t="str">
        <f t="shared" si="15"/>
        <v>கொடிய இலக்கு atlatl</v>
      </c>
    </row>
    <row r="20">
      <c r="A20" s="4" t="s">
        <v>401</v>
      </c>
      <c r="B20" s="4"/>
      <c r="C20" s="4" t="s">
        <v>403</v>
      </c>
      <c r="D20" t="str">
        <f t="shared" ref="D20:V20" si="16">IFERROR(__xludf.DUMMYFUNCTION("GoogleTranslate($C20, $C$2, D$2)"),"Mortífera hacha con el objetivo")</f>
        <v>Mortífera hacha con el objetivo</v>
      </c>
      <c r="E20" t="str">
        <f t="shared" si="16"/>
        <v>घातक लक्ष्य कुल्हाड़ी</v>
      </c>
      <c r="F20" t="str">
        <f t="shared" si="16"/>
        <v>القاتل الفأس التي تهدف</v>
      </c>
      <c r="G20" t="str">
        <f t="shared" si="16"/>
        <v>machado visando mortal</v>
      </c>
      <c r="H20" t="str">
        <f t="shared" si="16"/>
        <v>মারাত্মক নিশানা কুঠার</v>
      </c>
      <c r="I20" t="str">
        <f t="shared" si="16"/>
        <v>Смертельный направленный топор</v>
      </c>
      <c r="J20" t="str">
        <f t="shared" si="16"/>
        <v>デッドリー目指し斧</v>
      </c>
      <c r="K20" t="str">
        <f t="shared" si="16"/>
        <v>ਮਾਰੂ ਦੀ ਕੋਿਸ਼ਸ਼ ਕਰ ਕੁਹਾੜੀ</v>
      </c>
      <c r="L20" t="str">
        <f t="shared" si="16"/>
        <v>Tödliche Ziel Axt</v>
      </c>
      <c r="M20" t="str">
        <f t="shared" si="16"/>
        <v>Agawe kapak ngarahake</v>
      </c>
      <c r="N20" t="str">
        <f t="shared" si="16"/>
        <v>致命瞄准斧</v>
      </c>
      <c r="O20" t="str">
        <f t="shared" si="16"/>
        <v>致命瞄準斧</v>
      </c>
      <c r="P20" t="str">
        <f t="shared" si="16"/>
        <v>Mematikan kapak bertujuan</v>
      </c>
      <c r="Q20" t="str">
        <f t="shared" si="16"/>
        <v>ఘోరమైన లక్ష్యంతో గొడ్డలితో</v>
      </c>
      <c r="R20" t="str">
        <f t="shared" si="16"/>
        <v>rìu nhằm chết người</v>
      </c>
      <c r="S20" t="str">
        <f t="shared" si="16"/>
        <v>치명적인 목표 도끼</v>
      </c>
      <c r="T20" t="str">
        <f t="shared" si="16"/>
        <v>Mortelle hache visée</v>
      </c>
      <c r="U20" t="str">
        <f t="shared" si="16"/>
        <v>प्राणघातक लक्ष्य कुर्हाड</v>
      </c>
      <c r="V20" t="str">
        <f t="shared" si="16"/>
        <v>கொடிய இலக்கு கோடாரி</v>
      </c>
    </row>
    <row r="21">
      <c r="A21" s="4" t="s">
        <v>417</v>
      </c>
      <c r="B21" s="4"/>
      <c r="C21" s="4" t="s">
        <v>419</v>
      </c>
      <c r="D21" t="str">
        <f t="shared" ref="D21:V21" si="17">IFERROR(__xludf.DUMMYFUNCTION("GoogleTranslate($C21, $C$2, D$2)"),"Deadly ballesta apuntando")</f>
        <v>Deadly ballesta apuntando</v>
      </c>
      <c r="E21" t="str">
        <f t="shared" si="17"/>
        <v>घातक लक्ष्य ballista</v>
      </c>
      <c r="F21" t="str">
        <f t="shared" si="17"/>
        <v>القاتل منجنيق تهدف</v>
      </c>
      <c r="G21" t="str">
        <f t="shared" si="17"/>
        <v>ballista visando mortal</v>
      </c>
      <c r="H21" t="str">
        <f t="shared" si="17"/>
        <v>মারাত্মক নিশানা বড়ো বড়ো প্রস্তরখন্ড নিক্ষেপ করার জন্য প্রাচীনকালে ব্যবহৃত একরকমের যন্ত্র</v>
      </c>
      <c r="I21" t="str">
        <f t="shared" si="17"/>
        <v>Смертельный прицеливания баллисты</v>
      </c>
      <c r="J21" t="str">
        <f t="shared" si="17"/>
        <v>デッドリー目指しバリスタ</v>
      </c>
      <c r="K21" t="str">
        <f t="shared" si="17"/>
        <v>ਮਾਰੂ ਦੀ ਕੋਿਸ਼ਸ਼ ਕਰ ballista</v>
      </c>
      <c r="L21" t="str">
        <f t="shared" si="17"/>
        <v>Tödliches Ziel Balliste</v>
      </c>
      <c r="M21" t="str">
        <f t="shared" si="17"/>
        <v>Agawe ballista ngarahake</v>
      </c>
      <c r="N21" t="str">
        <f t="shared" si="17"/>
        <v>致命瞄准弩</v>
      </c>
      <c r="O21" t="str">
        <f t="shared" si="17"/>
        <v>致命瞄準弩</v>
      </c>
      <c r="P21" t="str">
        <f t="shared" si="17"/>
        <v>Mematikan ballista bertujuan</v>
      </c>
      <c r="Q21" t="str">
        <f t="shared" si="17"/>
        <v>ఘోరమైన లక్ష్యంతో పోరాట రంగంలో పెద్ద పెద్ద రాళ్ళను ఆయుధంగా ప్రయోగించటానికి రూపొందించిన ఒడిసెల అనే పరికరము</v>
      </c>
      <c r="R21" t="str">
        <f t="shared" si="17"/>
        <v>ballista nhằm chết người</v>
      </c>
      <c r="S21" t="str">
        <f t="shared" si="17"/>
        <v>치명적인 목표로 발리스타</v>
      </c>
      <c r="T21" t="str">
        <f t="shared" si="17"/>
        <v>Baliste mortelle visant</v>
      </c>
      <c r="U21" t="str">
        <f t="shared" si="17"/>
        <v>प्राणघातक लक्ष्य ballista</v>
      </c>
      <c r="V21" t="str">
        <f t="shared" si="17"/>
        <v>கொடிய இலக்கு கற்களை எதிரியின் மீது எரியும் ஒருவகை பொறி</v>
      </c>
    </row>
    <row r="22">
      <c r="A22" s="4" t="s">
        <v>429</v>
      </c>
      <c r="B22" s="4"/>
      <c r="C22" s="4" t="s">
        <v>430</v>
      </c>
      <c r="D22" t="str">
        <f t="shared" ref="D22:V22" si="18">IFERROR(__xludf.DUMMYFUNCTION("GoogleTranslate($C22, $C$2, D$2)"),"Mortal pistola de aire con el objetivo")</f>
        <v>Mortal pistola de aire con el objetivo</v>
      </c>
      <c r="E22" t="str">
        <f t="shared" si="18"/>
        <v>घातक लक्ष्य blowgun</v>
      </c>
      <c r="F22" t="str">
        <f t="shared" si="18"/>
        <v>القاتل blowgun تهدف</v>
      </c>
      <c r="G22" t="str">
        <f t="shared" si="18"/>
        <v>zarabatana visando mortal</v>
      </c>
      <c r="H22" t="str">
        <f t="shared" si="18"/>
        <v>মারাত্মক নিশানা blowgun</v>
      </c>
      <c r="I22" t="str">
        <f t="shared" si="18"/>
        <v>Смертельный направленный распылитель</v>
      </c>
      <c r="J22" t="str">
        <f t="shared" si="18"/>
        <v>デッドリー目指しブローガン</v>
      </c>
      <c r="K22" t="str">
        <f t="shared" si="18"/>
        <v>ਮਾਰੂ ਦੀ ਕੋਿਸ਼ਸ਼ ਕਰ ਬਲੋਗਨ</v>
      </c>
      <c r="L22" t="str">
        <f t="shared" si="18"/>
        <v>Tödlicher Ziel Blasrohr</v>
      </c>
      <c r="M22" t="str">
        <f t="shared" si="18"/>
        <v>Agawe blowgun ngarahake</v>
      </c>
      <c r="N22" t="str">
        <f t="shared" si="18"/>
        <v>致命瞄准气枪</v>
      </c>
      <c r="O22" t="str">
        <f t="shared" si="18"/>
        <v>致命瞄準氣槍</v>
      </c>
      <c r="P22" t="str">
        <f t="shared" si="18"/>
        <v>Mematikan sumpitan bertujuan</v>
      </c>
      <c r="Q22" t="str">
        <f t="shared" si="18"/>
        <v>ఘోరమైన లక్ష్యంతో blowgun</v>
      </c>
      <c r="R22" t="str">
        <f t="shared" si="18"/>
        <v>blowgun nhằm chết người</v>
      </c>
      <c r="S22" t="str">
        <f t="shared" si="18"/>
        <v>치명적인 목표로 블로우 건</v>
      </c>
      <c r="T22" t="str">
        <f t="shared" si="18"/>
        <v>Sarbacane mortelle visant</v>
      </c>
      <c r="U22" t="str">
        <f t="shared" si="18"/>
        <v>प्राणघातक लक्ष्य ब्लो गन</v>
      </c>
      <c r="V22" t="str">
        <f t="shared" si="18"/>
        <v>கொடிய இலக்கு blowgun</v>
      </c>
    </row>
    <row r="23">
      <c r="A23" s="4" t="s">
        <v>446</v>
      </c>
      <c r="B23" s="4"/>
      <c r="C23" s="4" t="s">
        <v>448</v>
      </c>
      <c r="D23" t="str">
        <f t="shared" ref="D23:V23" si="19">IFERROR(__xludf.DUMMYFUNCTION("GoogleTranslate($C23, $C$2, D$2)"),"Deadly boomerang con el objetivo")</f>
        <v>Deadly boomerang con el objetivo</v>
      </c>
      <c r="E23" t="str">
        <f t="shared" si="19"/>
        <v>घातक लक्ष्य बुमेरांग</v>
      </c>
      <c r="F23" t="str">
        <f t="shared" si="19"/>
        <v>القاتل يرتد تهدف</v>
      </c>
      <c r="G23" t="str">
        <f t="shared" si="19"/>
        <v>boomerang visando mortal</v>
      </c>
      <c r="H23" t="str">
        <f t="shared" si="19"/>
        <v>মারাত্মক নিশানা বুমের্যাং</v>
      </c>
      <c r="I23" t="str">
        <f t="shared" si="19"/>
        <v>Смертельный прицеливания бумеранг</v>
      </c>
      <c r="J23" t="str">
        <f t="shared" si="19"/>
        <v>デッドリー目指しブーメラン</v>
      </c>
      <c r="K23" t="str">
        <f t="shared" si="19"/>
        <v>ਮਾਰੂ ਦੀ ਕੋਿਸ਼ਸ਼ ਕਰ Boomerang</v>
      </c>
      <c r="L23" t="str">
        <f t="shared" si="19"/>
        <v>Tödliches Ziel Bumerang</v>
      </c>
      <c r="M23" t="str">
        <f t="shared" si="19"/>
        <v>Agawe boomerang ngarahake</v>
      </c>
      <c r="N23" t="str">
        <f t="shared" si="19"/>
        <v>致命瞄准自食其果</v>
      </c>
      <c r="O23" t="str">
        <f t="shared" si="19"/>
        <v>致命瞄準自食其果</v>
      </c>
      <c r="P23" t="str">
        <f t="shared" si="19"/>
        <v>Mematikan bumerang bertujuan</v>
      </c>
      <c r="Q23" t="str">
        <f t="shared" si="19"/>
        <v>ఘోరమైన లక్ష్యంతో బూమేరాంగ్</v>
      </c>
      <c r="R23" t="str">
        <f t="shared" si="19"/>
        <v>boomerang nhằm chết người</v>
      </c>
      <c r="S23" t="str">
        <f t="shared" si="19"/>
        <v>치명적인 목표로 부메랑</v>
      </c>
      <c r="T23" t="str">
        <f t="shared" si="19"/>
        <v>Mortelle boomerang visant</v>
      </c>
      <c r="U23" t="str">
        <f t="shared" si="19"/>
        <v>प्राणघातक लक्ष्य दुस-यावर केलेली कारवाई आपल्यावरच उलटणे</v>
      </c>
      <c r="V23" t="str">
        <f t="shared" si="19"/>
        <v>கொடிய இலக்கு பூமாராங்கை</v>
      </c>
    </row>
    <row r="24">
      <c r="A24" s="4" t="s">
        <v>292</v>
      </c>
      <c r="B24" s="4"/>
      <c r="C24" s="4" t="s">
        <v>452</v>
      </c>
      <c r="D24" t="str">
        <f t="shared" ref="D24:V24" si="20">IFERROR(__xludf.DUMMYFUNCTION("GoogleTranslate($C24, $C$2, D$2)"),"proa apuntando mortal")</f>
        <v>proa apuntando mortal</v>
      </c>
      <c r="E24" t="str">
        <f t="shared" si="20"/>
        <v>घातक लक्ष्य धनुष</v>
      </c>
      <c r="F24" t="str">
        <f t="shared" si="20"/>
        <v>قاتل القوس تهدف</v>
      </c>
      <c r="G24" t="str">
        <f t="shared" si="20"/>
        <v>arco visando mortal</v>
      </c>
      <c r="H24" t="str">
        <f t="shared" si="20"/>
        <v>মারাত্মক নিশানা নম</v>
      </c>
      <c r="I24" t="str">
        <f t="shared" si="20"/>
        <v>Смертельный направленный лук</v>
      </c>
      <c r="J24" t="str">
        <f t="shared" si="20"/>
        <v>デッドリー目指して弓</v>
      </c>
      <c r="K24" t="str">
        <f t="shared" si="20"/>
        <v>ਮਾਰੂ ਦੀ ਕੋਿਸ਼ਸ਼ ਕਮਾਨ</v>
      </c>
      <c r="L24" t="str">
        <f t="shared" si="20"/>
        <v>Tödliches Zielbügel</v>
      </c>
      <c r="M24" t="str">
        <f t="shared" si="20"/>
        <v>Agawe gandhewo ngarahake</v>
      </c>
      <c r="N24" t="str">
        <f t="shared" si="20"/>
        <v>致命瞄准弓</v>
      </c>
      <c r="O24" t="str">
        <f t="shared" si="20"/>
        <v>致命瞄準弓</v>
      </c>
      <c r="P24" t="str">
        <f t="shared" si="20"/>
        <v>Mematikan busur bertujuan</v>
      </c>
      <c r="Q24" t="str">
        <f t="shared" si="20"/>
        <v>ఘోరమైన లక్ష్యంతో విల్లు</v>
      </c>
      <c r="R24" t="str">
        <f t="shared" si="20"/>
        <v>nơ nhằm chết người</v>
      </c>
      <c r="S24" t="str">
        <f t="shared" si="20"/>
        <v>치명적인 목표로 활</v>
      </c>
      <c r="T24" t="str">
        <f t="shared" si="20"/>
        <v>arc mortel visant</v>
      </c>
      <c r="U24" t="str">
        <f t="shared" si="20"/>
        <v>प्राणघातक लक्ष्य धनुष्य</v>
      </c>
      <c r="V24" t="str">
        <f t="shared" si="20"/>
        <v>கொடிய இலக்கு வில்</v>
      </c>
    </row>
    <row r="25">
      <c r="A25" s="4" t="s">
        <v>390</v>
      </c>
      <c r="B25" s="4"/>
      <c r="C25" s="4" t="s">
        <v>461</v>
      </c>
      <c r="D25" t="str">
        <f t="shared" ref="D25:V25" si="21">IFERROR(__xludf.DUMMYFUNCTION("GoogleTranslate($C25, $C$2, D$2)"),"Deadly ballesta apuntando")</f>
        <v>Deadly ballesta apuntando</v>
      </c>
      <c r="E25" t="str">
        <f t="shared" si="21"/>
        <v>घातक लक्ष्य क्रॉसबो</v>
      </c>
      <c r="F25" t="str">
        <f t="shared" si="21"/>
        <v>قاتل القوس والنشاب تهدف</v>
      </c>
      <c r="G25" t="str">
        <f t="shared" si="21"/>
        <v>besta visando mortal</v>
      </c>
      <c r="H25" t="str">
        <f t="shared" si="21"/>
        <v>মারাত্মক নিশানা ক্রুস</v>
      </c>
      <c r="I25" t="str">
        <f t="shared" si="21"/>
        <v>Смертельный прицеливания арбалет</v>
      </c>
      <c r="J25" t="str">
        <f t="shared" si="21"/>
        <v>デッドリー目指しクロスボウ</v>
      </c>
      <c r="K25" t="str">
        <f t="shared" si="21"/>
        <v>ਮਾਰੂ ਦੀ ਕੋਿਸ਼ਸ਼ ਕਰ crossbow</v>
      </c>
      <c r="L25" t="str">
        <f t="shared" si="21"/>
        <v>Tödliches Ziel Armbrust</v>
      </c>
      <c r="M25" t="str">
        <f t="shared" si="21"/>
        <v>Agawe crossbow ngarahake</v>
      </c>
      <c r="N25" t="str">
        <f t="shared" si="21"/>
        <v>致命瞄准弩</v>
      </c>
      <c r="O25" t="str">
        <f t="shared" si="21"/>
        <v>致命瞄準弩</v>
      </c>
      <c r="P25" t="str">
        <f t="shared" si="21"/>
        <v>Mematikan panah bertujuan</v>
      </c>
      <c r="Q25" t="str">
        <f t="shared" si="21"/>
        <v>ఘోరమైన లక్ష్యంతో క్రాస్బౌ</v>
      </c>
      <c r="R25" t="str">
        <f t="shared" si="21"/>
        <v>nỏ nhắm chết người</v>
      </c>
      <c r="S25" t="str">
        <f t="shared" si="21"/>
        <v>치명적인 목표 석궁</v>
      </c>
      <c r="T25" t="str">
        <f t="shared" si="21"/>
        <v>Mortelle arbalètes visant</v>
      </c>
      <c r="U25" t="str">
        <f t="shared" si="21"/>
        <v>प्राणघातक लक्ष्य धनुष्य चालवणारा</v>
      </c>
      <c r="V25" t="str">
        <f t="shared" si="21"/>
        <v>கொடிய இலக்கு குறுக்கு வில்</v>
      </c>
    </row>
    <row r="26">
      <c r="A26" s="4" t="s">
        <v>468</v>
      </c>
      <c r="B26" s="4"/>
      <c r="C26" s="4" t="s">
        <v>469</v>
      </c>
      <c r="D26" t="str">
        <f t="shared" ref="D26:V26" si="22">IFERROR(__xludf.DUMMYFUNCTION("GoogleTranslate($C26, $C$2, D$2)"),"Deadly arpón con el objetivo")</f>
        <v>Deadly arpón con el objetivo</v>
      </c>
      <c r="E26" t="str">
        <f t="shared" si="22"/>
        <v>घातक लक्ष्य भाला</v>
      </c>
      <c r="F26" t="str">
        <f t="shared" si="22"/>
        <v>القاتل الحربة تهدف</v>
      </c>
      <c r="G26" t="str">
        <f t="shared" si="22"/>
        <v>arpão visando mortal</v>
      </c>
      <c r="H26" t="str">
        <f t="shared" si="22"/>
        <v>মারাত্মক নিশানা টেটা</v>
      </c>
      <c r="I26" t="str">
        <f t="shared" si="22"/>
        <v>Смертельный направленный гарпун</v>
      </c>
      <c r="J26" t="str">
        <f t="shared" si="22"/>
        <v>デッドリー目指して銛</v>
      </c>
      <c r="K26" t="str">
        <f t="shared" si="22"/>
        <v>ਮਾਰੂ ਦੀ ਕੋਿਸ਼ਸ਼ ਕਰ harpoon</v>
      </c>
      <c r="L26" t="str">
        <f t="shared" si="22"/>
        <v>Tödliche Ziel Harpune</v>
      </c>
      <c r="M26" t="str">
        <f t="shared" si="22"/>
        <v>Agawe cempuling sing pucuke siji ngarahake</v>
      </c>
      <c r="N26" t="str">
        <f t="shared" si="22"/>
        <v>致命瞄准鱼叉</v>
      </c>
      <c r="O26" t="str">
        <f t="shared" si="22"/>
        <v>致命瞄準魚叉</v>
      </c>
      <c r="P26" t="str">
        <f t="shared" si="22"/>
        <v>Mematikan harpun bertujuan</v>
      </c>
      <c r="Q26" t="str">
        <f t="shared" si="22"/>
        <v>ఘోరమైన లక్ష్యంతో ఈటెను</v>
      </c>
      <c r="R26" t="str">
        <f t="shared" si="22"/>
        <v>harpoon nhằm chết người</v>
      </c>
      <c r="S26" t="str">
        <f t="shared" si="22"/>
        <v>치명적인 목표로 작살</v>
      </c>
      <c r="T26" t="str">
        <f t="shared" si="22"/>
        <v>harpon mortelle visant</v>
      </c>
      <c r="U26" t="str">
        <f t="shared" si="22"/>
        <v>प्राणघातक लक्ष्य देवमाश्याला मारण्यासाठी असलेला भाला</v>
      </c>
      <c r="V26" t="str">
        <f t="shared" si="22"/>
        <v>கொடிய இலக்கு தூண்டில்</v>
      </c>
    </row>
    <row r="27">
      <c r="A27" s="4" t="s">
        <v>479</v>
      </c>
      <c r="B27" s="4"/>
      <c r="C27" s="4" t="s">
        <v>480</v>
      </c>
      <c r="D27" t="str">
        <f t="shared" ref="D27:V27" si="23">IFERROR(__xludf.DUMMYFUNCTION("GoogleTranslate($C27, $C$2, D$2)"),"Deadly tirachinas con el objetivo")</f>
        <v>Deadly tirachinas con el objetivo</v>
      </c>
      <c r="E27" t="str">
        <f t="shared" si="23"/>
        <v>घातक लक्ष्य गुलेल</v>
      </c>
      <c r="F27" t="str">
        <f t="shared" si="23"/>
        <v>القاتل مقلاع تهدف</v>
      </c>
      <c r="G27" t="str">
        <f t="shared" si="23"/>
        <v>estilingue visando mortal</v>
      </c>
      <c r="H27" t="str">
        <f t="shared" si="23"/>
        <v>মারাত্মক নিশানা স্লিংশট</v>
      </c>
      <c r="I27" t="str">
        <f t="shared" si="23"/>
        <v>Смертельный прицеливания рогатки</v>
      </c>
      <c r="J27" t="str">
        <f t="shared" si="23"/>
        <v>デッドリー目指しパチンコ</v>
      </c>
      <c r="K27" t="str">
        <f t="shared" si="23"/>
        <v>ਮਾਰੂ ਦੀ ਕੋਿਸ਼ਸ਼ ਕਰ slingshot</v>
      </c>
      <c r="L27" t="str">
        <f t="shared" si="23"/>
        <v>Tödliche Ziel Schleuder</v>
      </c>
      <c r="M27" t="str">
        <f t="shared" si="23"/>
        <v>Agawe slingshot ngarahake</v>
      </c>
      <c r="N27" t="str">
        <f t="shared" si="23"/>
        <v>致命瞄准弹弓</v>
      </c>
      <c r="O27" t="str">
        <f t="shared" si="23"/>
        <v>致命瞄準彈弓</v>
      </c>
      <c r="P27" t="str">
        <f t="shared" si="23"/>
        <v>Mematikan katapel bertujuan</v>
      </c>
      <c r="Q27" t="str">
        <f t="shared" si="23"/>
        <v>ఘోరమైన లక్ష్యంతో స్లింగ్షాట్</v>
      </c>
      <c r="R27" t="str">
        <f t="shared" si="23"/>
        <v>súng cao su nhằm chết người</v>
      </c>
      <c r="S27" t="str">
        <f t="shared" si="23"/>
        <v>치명적인 목표로 새총</v>
      </c>
      <c r="T27" t="str">
        <f t="shared" si="23"/>
        <v>Lance-pierre mortelle visant</v>
      </c>
      <c r="U27" t="str">
        <f t="shared" si="23"/>
        <v>प्राणघातक लक्ष्य गोफण</v>
      </c>
      <c r="V27" t="str">
        <f t="shared" si="23"/>
        <v>கொடிய இலக்கு ஸ்லிங்ஷாட்</v>
      </c>
    </row>
    <row r="28">
      <c r="A28" s="4" t="s">
        <v>493</v>
      </c>
      <c r="B28" s="4"/>
      <c r="C28" s="4" t="s">
        <v>494</v>
      </c>
      <c r="D28" t="str">
        <f t="shared" ref="D28:V28" si="24">IFERROR(__xludf.DUMMYFUNCTION("GoogleTranslate($C28, $C$2, D$2)"),"Deadly lanza el objetivo")</f>
        <v>Deadly lanza el objetivo</v>
      </c>
      <c r="E28" t="str">
        <f t="shared" si="24"/>
        <v>घातक लक्ष्य भाला</v>
      </c>
      <c r="F28" t="str">
        <f t="shared" si="24"/>
        <v>القاتل الرمح تهدف</v>
      </c>
      <c r="G28" t="str">
        <f t="shared" si="24"/>
        <v>lança visando mortal</v>
      </c>
      <c r="H28" t="str">
        <f t="shared" si="24"/>
        <v>মারাত্মক নিশানা বর্শা</v>
      </c>
      <c r="I28" t="str">
        <f t="shared" si="24"/>
        <v>Смертельное прицеливание копья</v>
      </c>
      <c r="J28" t="str">
        <f t="shared" si="24"/>
        <v>デッドリー目指し槍</v>
      </c>
      <c r="K28" t="str">
        <f t="shared" si="24"/>
        <v>ਮਾਰੂ ਦੀ ਕੋਿਸ਼ਸ਼ ਕਰ ਬਰਛਾ</v>
      </c>
      <c r="L28" t="str">
        <f t="shared" si="24"/>
        <v>Tödlicher Ziel Speer</v>
      </c>
      <c r="M28" t="str">
        <f t="shared" si="24"/>
        <v>Agawe tumbak ngarahake</v>
      </c>
      <c r="N28" t="str">
        <f t="shared" si="24"/>
        <v>致命瞄准矛</v>
      </c>
      <c r="O28" t="str">
        <f t="shared" si="24"/>
        <v>致命瞄準矛</v>
      </c>
      <c r="P28" t="str">
        <f t="shared" si="24"/>
        <v>Mematikan tombak bertujuan</v>
      </c>
      <c r="Q28" t="str">
        <f t="shared" si="24"/>
        <v>ఘోరమైన లక్ష్యంతో ఈటె</v>
      </c>
      <c r="R28" t="str">
        <f t="shared" si="24"/>
        <v>giáo nhằm chết người</v>
      </c>
      <c r="S28" t="str">
        <f t="shared" si="24"/>
        <v>치명적인 목표로 창</v>
      </c>
      <c r="T28" t="str">
        <f t="shared" si="24"/>
        <v>lance mortelle visant</v>
      </c>
      <c r="U28" t="str">
        <f t="shared" si="24"/>
        <v>प्राणघातक लक्ष्य भाला</v>
      </c>
      <c r="V28" t="str">
        <f t="shared" si="24"/>
        <v>கொடிய இலக்கு ஈட்டி</v>
      </c>
    </row>
    <row r="29">
      <c r="A29" s="4" t="s">
        <v>501</v>
      </c>
      <c r="B29" s="4"/>
      <c r="C29" s="4" t="s">
        <v>502</v>
      </c>
      <c r="D29" t="str">
        <f t="shared" ref="D29:V29" si="25">IFERROR(__xludf.DUMMYFUNCTION("GoogleTranslate($C29, $C$2, D$2)"),"Mortífera daga apuntando tirar")</f>
        <v>Mortífera daga apuntando tirar</v>
      </c>
      <c r="E29" t="str">
        <f t="shared" si="25"/>
        <v>घातक लक्ष्य फेंकने चाकू</v>
      </c>
      <c r="F29" t="str">
        <f t="shared" si="25"/>
        <v>القاتل خنجر تهدف رمي</v>
      </c>
      <c r="G29" t="str">
        <f t="shared" si="25"/>
        <v>Mortal punhal visando jogando</v>
      </c>
      <c r="H29" t="str">
        <f t="shared" si="25"/>
        <v>মারাত্মক নিশানা নিক্ষেপ ছুরি</v>
      </c>
      <c r="I29" t="str">
        <f t="shared" si="25"/>
        <v>Deadly с целью метания кинжала</v>
      </c>
      <c r="J29" t="str">
        <f t="shared" si="25"/>
        <v>デッドリー目指して投げ短剣</v>
      </c>
      <c r="K29" t="str">
        <f t="shared" si="25"/>
        <v>ਮਾਰੂ ਦੀ ਕੋਿਸ਼ਸ਼ ਕਰ ਸੁੱਟਣ ਚਾਕੂ</v>
      </c>
      <c r="L29" t="str">
        <f t="shared" si="25"/>
        <v>Tödlicher Ziel wirft Dolch</v>
      </c>
      <c r="M29" t="str">
        <f t="shared" si="25"/>
        <v>Agawe dagger ngarahake mbuwang</v>
      </c>
      <c r="N29" t="str">
        <f t="shared" si="25"/>
        <v>致命瞄准投掷匕首</v>
      </c>
      <c r="O29" t="str">
        <f t="shared" si="25"/>
        <v>致命瞄準投擲匕首</v>
      </c>
      <c r="P29" t="str">
        <f t="shared" si="25"/>
        <v>Mematikan belati bertujuan membuang</v>
      </c>
      <c r="Q29" t="str">
        <f t="shared" si="25"/>
        <v>ఘోరమైన లక్ష్యంతో విసిరే బాకు</v>
      </c>
      <c r="R29" t="str">
        <f t="shared" si="25"/>
        <v>Deadly dao găm nhắm ném</v>
      </c>
      <c r="S29" t="str">
        <f t="shared" si="25"/>
        <v>치명적인 목표로 던지는 단검</v>
      </c>
      <c r="T29" t="str">
        <f t="shared" si="25"/>
        <v>Mortel visant jeter poignard</v>
      </c>
      <c r="U29" t="str">
        <f t="shared" si="25"/>
        <v>प्राणघातक लक्ष्य throwing कट्यार</v>
      </c>
      <c r="V29" t="str">
        <f t="shared" si="25"/>
        <v>கொடிய இலக்கு வீசி குத்துவாள்</v>
      </c>
    </row>
    <row r="30">
      <c r="A30" s="4" t="s">
        <v>504</v>
      </c>
      <c r="B30" s="4"/>
      <c r="C30" s="4" t="s">
        <v>505</v>
      </c>
      <c r="D30" t="str">
        <f t="shared" ref="D30:V30" si="26">IFERROR(__xludf.DUMMYFUNCTION("GoogleTranslate($C30, $C$2, D$2)"),"Mortal martillo apuntando tirar")</f>
        <v>Mortal martillo apuntando tirar</v>
      </c>
      <c r="E30" t="str">
        <f t="shared" si="26"/>
        <v>घातक लक्ष्य फेंक हथौड़ा</v>
      </c>
      <c r="F30" t="str">
        <f t="shared" si="26"/>
        <v>القاتلة مطرقة تهدف رمي</v>
      </c>
      <c r="G30" t="str">
        <f t="shared" si="26"/>
        <v>Mortal martelo visando jogando</v>
      </c>
      <c r="H30" t="str">
        <f t="shared" si="26"/>
        <v>মারাত্মক নিশানা নিক্ষেপ হাতুড়ি</v>
      </c>
      <c r="I30" t="str">
        <f t="shared" si="26"/>
        <v>Deadly с целью метания молота</v>
      </c>
      <c r="J30" t="str">
        <f t="shared" si="26"/>
        <v>デッドリー目指して投げハンマー</v>
      </c>
      <c r="K30" t="str">
        <f t="shared" si="26"/>
        <v>ਮਾਰੂ ਦੀ ਕੋਿਸ਼ਸ਼ ਕਰ ਸੁੱਟਣ ਹਥੌੜੇ</v>
      </c>
      <c r="L30" t="str">
        <f t="shared" si="26"/>
        <v>Tödlicher Ziel wirft Hammer</v>
      </c>
      <c r="M30" t="str">
        <f t="shared" si="26"/>
        <v>Agawe Pethel ngarahake mbuwang</v>
      </c>
      <c r="N30" t="str">
        <f t="shared" si="26"/>
        <v>致命投掷瞄准锤</v>
      </c>
      <c r="O30" t="str">
        <f t="shared" si="26"/>
        <v>致命投擲瞄準錘</v>
      </c>
      <c r="P30" t="str">
        <f t="shared" si="26"/>
        <v>Mematikan palu bertujuan membuang</v>
      </c>
      <c r="Q30" t="str">
        <f t="shared" si="26"/>
        <v>ఘోరమైన లక్ష్యంతో విసిరే సుత్తి</v>
      </c>
      <c r="R30" t="str">
        <f t="shared" si="26"/>
        <v>Deadly búa nhằm ném</v>
      </c>
      <c r="S30" t="str">
        <f t="shared" si="26"/>
        <v>치명적인 목표로 던지는 망치</v>
      </c>
      <c r="T30" t="str">
        <f t="shared" si="26"/>
        <v>Mortel visant marteau à lancer</v>
      </c>
      <c r="U30" t="str">
        <f t="shared" si="26"/>
        <v>प्राणघातक लक्ष्य throwing हातोडा</v>
      </c>
      <c r="V30" t="str">
        <f t="shared" si="26"/>
        <v>கொடிய இலக்கு வீசி சுத்தி</v>
      </c>
    </row>
    <row r="31">
      <c r="A31" s="4" t="s">
        <v>507</v>
      </c>
      <c r="B31" s="4"/>
      <c r="C31" s="4" t="s">
        <v>508</v>
      </c>
      <c r="D31" t="str">
        <f t="shared" ref="D31:V31" si="27">IFERROR(__xludf.DUMMYFUNCTION("GoogleTranslate($C31, $C$2, D$2)"),"Deadly tridente con el objetivo")</f>
        <v>Deadly tridente con el objetivo</v>
      </c>
      <c r="E31" t="str">
        <f t="shared" si="27"/>
        <v>घातक लक्ष्य त्रिशूल</v>
      </c>
      <c r="F31" t="str">
        <f t="shared" si="27"/>
        <v>القاتل ترايدنت تهدف</v>
      </c>
      <c r="G31" t="str">
        <f t="shared" si="27"/>
        <v>tridente visando mortal</v>
      </c>
      <c r="H31" t="str">
        <f t="shared" si="27"/>
        <v>মারাত্মক নিশানা ত্রিশূল</v>
      </c>
      <c r="I31" t="str">
        <f t="shared" si="27"/>
        <v>Смертельный прицеливания трезубец</v>
      </c>
      <c r="J31" t="str">
        <f t="shared" si="27"/>
        <v>デッドリー目指しトライデント</v>
      </c>
      <c r="K31" t="str">
        <f t="shared" si="27"/>
        <v>ਮਾਰੂ ਦੀ ਕੋਿਸ਼ਸ਼ ਕਰ Trident</v>
      </c>
      <c r="L31" t="str">
        <f t="shared" si="27"/>
        <v>Tödliches Ziel Dreizack</v>
      </c>
      <c r="M31" t="str">
        <f t="shared" si="27"/>
        <v>Agawe Trident ngarahake</v>
      </c>
      <c r="N31" t="str">
        <f t="shared" si="27"/>
        <v>致命瞄准三叉戟</v>
      </c>
      <c r="O31" t="str">
        <f t="shared" si="27"/>
        <v>致命瞄準三叉戟</v>
      </c>
      <c r="P31" t="str">
        <f t="shared" si="27"/>
        <v>Mematikan trisula bertujuan</v>
      </c>
      <c r="Q31" t="str">
        <f t="shared" si="27"/>
        <v>ఘోరమైన లక్ష్యంతో త్రిశూలాన్ని</v>
      </c>
      <c r="R31" t="str">
        <f t="shared" si="27"/>
        <v>đinh ba nhằm chết người</v>
      </c>
      <c r="S31" t="str">
        <f t="shared" si="27"/>
        <v>치명적인 목표로 삼지창</v>
      </c>
      <c r="T31" t="str">
        <f t="shared" si="27"/>
        <v>Mortelle visant Tridents</v>
      </c>
      <c r="U31" t="str">
        <f t="shared" si="27"/>
        <v>प्राणघातक लक्ष्य त्रिशूळ</v>
      </c>
      <c r="V31" t="str">
        <f t="shared" si="27"/>
        <v>கொடிய இலக்கு திரிசூலம்</v>
      </c>
    </row>
    <row r="32">
      <c r="A32" s="4" t="s">
        <v>515</v>
      </c>
      <c r="B32" s="4"/>
      <c r="C32" s="4" t="s">
        <v>516</v>
      </c>
      <c r="D32" t="str">
        <f t="shared" ref="D32:V32" si="28">IFERROR(__xludf.DUMMYFUNCTION("GoogleTranslate($C32, $C$2, D$2)"),"Mortífero dardo guerra con el objetivo")</f>
        <v>Mortífero dardo guerra con el objetivo</v>
      </c>
      <c r="E32" t="str">
        <f t="shared" si="28"/>
        <v>घातक लक्ष्य युद्ध डार्ट</v>
      </c>
      <c r="F32" t="str">
        <f t="shared" si="28"/>
        <v>المميتة تهدف ثبة الحرب</v>
      </c>
      <c r="G32" t="str">
        <f t="shared" si="28"/>
        <v>Mortal dardo guerra visando</v>
      </c>
      <c r="H32" t="str">
        <f t="shared" si="28"/>
        <v>মারাত্মক নিশানা যুদ্ধ ডার্ট</v>
      </c>
      <c r="I32" t="str">
        <f t="shared" si="28"/>
        <v>Смертельное прицеливание войны дротик</v>
      </c>
      <c r="J32" t="str">
        <f t="shared" si="28"/>
        <v>デッドリー目指し戦争ダーツ</v>
      </c>
      <c r="K32" t="str">
        <f t="shared" si="28"/>
        <v>ਮਾਰੂ ਉਦੇਸ਼ ਜੰਗ ਨੂੰ ਛੂੰਹਦਾ ਹੈ</v>
      </c>
      <c r="L32" t="str">
        <f t="shared" si="28"/>
        <v>Tödliches Ziel Krieg dart</v>
      </c>
      <c r="M32" t="str">
        <f t="shared" si="28"/>
        <v>Agawe ngarahake Dart perang</v>
      </c>
      <c r="N32" t="str">
        <f t="shared" si="28"/>
        <v>致命瞄准战争镖</v>
      </c>
      <c r="O32" t="str">
        <f t="shared" si="28"/>
        <v>致命瞄準戰爭鏢</v>
      </c>
      <c r="P32" t="str">
        <f t="shared" si="28"/>
        <v>Mematikan bertujuan panah perang</v>
      </c>
      <c r="Q32" t="str">
        <f t="shared" si="28"/>
        <v>ఘోరమైన లక్ష్యంతో యుద్ధం డార్ట్</v>
      </c>
      <c r="R32" t="str">
        <f t="shared" si="28"/>
        <v>Chết người nhằm phi tiêu chiến tranh</v>
      </c>
      <c r="S32" t="str">
        <f t="shared" si="28"/>
        <v>치명적인 목표로 전쟁 다트</v>
      </c>
      <c r="T32" t="str">
        <f t="shared" si="28"/>
        <v>dard mortel de guerre visant</v>
      </c>
      <c r="U32" t="str">
        <f t="shared" si="28"/>
        <v>प्राणघातक लक्ष्य युद्ध बाण</v>
      </c>
      <c r="V32" t="str">
        <f t="shared" si="28"/>
        <v>கொடிய இலக்கு போர் எறி</v>
      </c>
    </row>
    <row r="33">
      <c r="A33" s="4" t="s">
        <v>526</v>
      </c>
      <c r="B33" s="4"/>
      <c r="C33" s="4" t="s">
        <v>527</v>
      </c>
      <c r="D33" t="str">
        <f t="shared" ref="D33:V33" si="29">IFERROR(__xludf.DUMMYFUNCTION("GoogleTranslate($C33, $C$2, D$2)"),"Disfrazado")</f>
        <v>Disfrazado</v>
      </c>
      <c r="E33" t="str">
        <f t="shared" si="29"/>
        <v>disguising</v>
      </c>
      <c r="F33" t="str">
        <f t="shared" si="29"/>
        <v>تمويه</v>
      </c>
      <c r="G33" t="str">
        <f t="shared" si="29"/>
        <v>disfarçando</v>
      </c>
      <c r="H33" t="str">
        <f t="shared" si="29"/>
        <v>ছদ্মবেশ</v>
      </c>
      <c r="I33" t="str">
        <f t="shared" si="29"/>
        <v>Маскировка</v>
      </c>
      <c r="J33" t="str">
        <f t="shared" si="29"/>
        <v>変装</v>
      </c>
      <c r="K33" t="str">
        <f t="shared" si="29"/>
        <v>ਭੇਸ</v>
      </c>
      <c r="L33" t="str">
        <f t="shared" si="29"/>
        <v>Verkleidung</v>
      </c>
      <c r="M33" t="str">
        <f t="shared" si="29"/>
        <v>diombe</v>
      </c>
      <c r="N33" t="str">
        <f t="shared" si="29"/>
        <v>如假包换</v>
      </c>
      <c r="O33" t="str">
        <f t="shared" si="29"/>
        <v>如假包換</v>
      </c>
      <c r="P33" t="str">
        <f t="shared" si="29"/>
        <v>menyamarkan</v>
      </c>
      <c r="Q33" t="str">
        <f t="shared" si="29"/>
        <v>దాచినందుకు</v>
      </c>
      <c r="R33" t="str">
        <f t="shared" si="29"/>
        <v>ngụy trang</v>
      </c>
      <c r="S33" t="str">
        <f t="shared" si="29"/>
        <v>위장</v>
      </c>
      <c r="T33" t="str">
        <f t="shared" si="29"/>
        <v>déguisant</v>
      </c>
      <c r="U33" t="str">
        <f t="shared" si="29"/>
        <v>disguising</v>
      </c>
      <c r="V33" t="str">
        <f t="shared" si="29"/>
        <v>மறைக்காமல்</v>
      </c>
    </row>
    <row r="34">
      <c r="A34" s="4" t="s">
        <v>511</v>
      </c>
      <c r="B34" s="4"/>
      <c r="C34" s="4" t="s">
        <v>536</v>
      </c>
      <c r="D34" t="str">
        <f t="shared" ref="D34:V34" si="30">IFERROR(__xludf.DUMMYFUNCTION("GoogleTranslate($C34, $C$2, D$2)"),"Etiqueta")</f>
        <v>Etiqueta</v>
      </c>
      <c r="E34" t="str">
        <f t="shared" si="30"/>
        <v>शिष्टाचार</v>
      </c>
      <c r="F34" t="str">
        <f t="shared" si="30"/>
        <v>آداب</v>
      </c>
      <c r="G34" t="str">
        <f t="shared" si="30"/>
        <v>Etiqueta</v>
      </c>
      <c r="H34" t="str">
        <f t="shared" si="30"/>
        <v>শিষ্টাচার</v>
      </c>
      <c r="I34" t="str">
        <f t="shared" si="30"/>
        <v>этикет</v>
      </c>
      <c r="J34" t="str">
        <f t="shared" si="30"/>
        <v>エチケット</v>
      </c>
      <c r="K34" t="str">
        <f t="shared" si="30"/>
        <v>ਸਲੀਕਾ</v>
      </c>
      <c r="L34" t="str">
        <f t="shared" si="30"/>
        <v>Etikette</v>
      </c>
      <c r="M34" t="str">
        <f t="shared" si="30"/>
        <v>etiket</v>
      </c>
      <c r="N34" t="str">
        <f t="shared" si="30"/>
        <v>礼仪</v>
      </c>
      <c r="O34" t="str">
        <f t="shared" si="30"/>
        <v>禮儀</v>
      </c>
      <c r="P34" t="str">
        <f t="shared" si="30"/>
        <v>Etiket</v>
      </c>
      <c r="Q34" t="str">
        <f t="shared" si="30"/>
        <v>మర్యాదలు</v>
      </c>
      <c r="R34" t="str">
        <f t="shared" si="30"/>
        <v>Phép lịch sự</v>
      </c>
      <c r="S34" t="str">
        <f t="shared" si="30"/>
        <v>에티켓</v>
      </c>
      <c r="T34" t="str">
        <f t="shared" si="30"/>
        <v>Étiquette</v>
      </c>
      <c r="U34" t="str">
        <f t="shared" si="30"/>
        <v>शिष्टाचार</v>
      </c>
      <c r="V34" t="str">
        <f t="shared" si="30"/>
        <v>பண்பாட்டு</v>
      </c>
    </row>
    <row r="35">
      <c r="A35" s="4" t="s">
        <v>542</v>
      </c>
      <c r="B35" s="4"/>
      <c r="C35" s="4" t="s">
        <v>543</v>
      </c>
      <c r="D35" t="str">
        <f t="shared" ref="D35:V35" si="31">IFERROR(__xludf.DUMMYFUNCTION("GoogleTranslate($C35, $C$2, D$2)"),"unión Faery")</f>
        <v>unión Faery</v>
      </c>
      <c r="E35" t="str">
        <f t="shared" si="31"/>
        <v>Faery संबंध</v>
      </c>
      <c r="F35" t="str">
        <f t="shared" si="31"/>
        <v>الجن الترابط</v>
      </c>
      <c r="G35" t="str">
        <f t="shared" si="31"/>
        <v>colagem do país das fadas</v>
      </c>
      <c r="H35" t="str">
        <f t="shared" si="31"/>
        <v>পরী বন্ধনে</v>
      </c>
      <c r="I35" t="str">
        <f t="shared" si="31"/>
        <v>Faery склеивание</v>
      </c>
      <c r="J35" t="str">
        <f t="shared" si="31"/>
        <v>フェアリイボンディング</v>
      </c>
      <c r="K35" t="str">
        <f t="shared" si="31"/>
        <v>Faery ਬੌਡਿੰਗ</v>
      </c>
      <c r="L35" t="str">
        <f t="shared" si="31"/>
        <v>Faery Bindung</v>
      </c>
      <c r="M35" t="str">
        <f t="shared" si="31"/>
        <v>Faery iketan</v>
      </c>
      <c r="N35" t="str">
        <f t="shared" si="31"/>
        <v>仙境粘接</v>
      </c>
      <c r="O35" t="str">
        <f t="shared" si="31"/>
        <v>仙境粘接</v>
      </c>
      <c r="P35" t="str">
        <f t="shared" si="31"/>
        <v>faery ikatan</v>
      </c>
      <c r="Q35" t="str">
        <f t="shared" si="31"/>
        <v>యక్షిణి బంధం</v>
      </c>
      <c r="R35" t="str">
        <f t="shared" si="31"/>
        <v>Faery liên kết</v>
      </c>
      <c r="S35" t="str">
        <f t="shared" si="31"/>
        <v>Faery 결합</v>
      </c>
      <c r="T35" t="str">
        <f t="shared" si="31"/>
        <v>liaison faery</v>
      </c>
      <c r="U35" t="str">
        <f t="shared" si="31"/>
        <v>परी बाँडिंग</v>
      </c>
      <c r="V35" t="str">
        <f t="shared" si="31"/>
        <v>Faery பிணைப்பு</v>
      </c>
    </row>
    <row r="36">
      <c r="A36" s="4" t="s">
        <v>555</v>
      </c>
      <c r="B36" s="4"/>
      <c r="C36" s="4" t="s">
        <v>556</v>
      </c>
      <c r="D36" t="str">
        <f t="shared" ref="D36:V36" si="32">IFERROR(__xludf.DUMMYFUNCTION("GoogleTranslate($C36, $C$2, D$2)"),"familiarización")</f>
        <v>familiarización</v>
      </c>
      <c r="E36" t="str">
        <f t="shared" si="32"/>
        <v>परिचित</v>
      </c>
      <c r="F36" t="str">
        <f t="shared" si="32"/>
        <v>المؤالفة</v>
      </c>
      <c r="G36" t="str">
        <f t="shared" si="32"/>
        <v>familiarizar</v>
      </c>
      <c r="H36" t="str">
        <f t="shared" si="32"/>
        <v>Familiarizing</v>
      </c>
      <c r="I36" t="str">
        <f t="shared" si="32"/>
        <v>Приобщение</v>
      </c>
      <c r="J36" t="str">
        <f t="shared" si="32"/>
        <v>習熟</v>
      </c>
      <c r="K36" t="str">
        <f t="shared" si="32"/>
        <v>ਜਾਣੂ</v>
      </c>
      <c r="L36" t="str">
        <f t="shared" si="32"/>
        <v>vertraut</v>
      </c>
      <c r="M36" t="str">
        <f t="shared" si="32"/>
        <v>Familiarizing</v>
      </c>
      <c r="N36" t="str">
        <f t="shared" si="32"/>
        <v>熟悉</v>
      </c>
      <c r="O36" t="str">
        <f t="shared" si="32"/>
        <v>熟悉</v>
      </c>
      <c r="P36" t="str">
        <f t="shared" si="32"/>
        <v>mengakrabkan</v>
      </c>
      <c r="Q36" t="str">
        <f t="shared" si="32"/>
        <v>familiarizing</v>
      </c>
      <c r="R36" t="str">
        <f t="shared" si="32"/>
        <v>làm quen</v>
      </c>
      <c r="S36" t="str">
        <f t="shared" si="32"/>
        <v>익숙하게</v>
      </c>
      <c r="T36" t="str">
        <f t="shared" si="32"/>
        <v>familiarisant</v>
      </c>
      <c r="U36" t="str">
        <f t="shared" si="32"/>
        <v>Familiarizing</v>
      </c>
      <c r="V36" t="str">
        <f t="shared" si="32"/>
        <v>அறிவதற்கும்</v>
      </c>
    </row>
    <row r="37">
      <c r="A37" s="4" t="s">
        <v>565</v>
      </c>
      <c r="B37" s="4"/>
      <c r="C37" s="4" t="s">
        <v>566</v>
      </c>
      <c r="D37" t="str">
        <f t="shared" ref="D37:V37" si="33">IFERROR(__xludf.DUMMYFUNCTION("GoogleTranslate($C37, $C$2, D$2)"),"Fashioning armadura de metal")</f>
        <v>Fashioning armadura de metal</v>
      </c>
      <c r="E37" t="str">
        <f t="shared" si="33"/>
        <v>धातु कवच fashioning</v>
      </c>
      <c r="F37" t="str">
        <f t="shared" si="33"/>
        <v>تشكيل دروع معدنية</v>
      </c>
      <c r="G37" t="str">
        <f t="shared" si="33"/>
        <v>Formando uma armadura de metal</v>
      </c>
      <c r="H37" t="str">
        <f t="shared" si="33"/>
        <v>ধাতু বর্ম fashioning</v>
      </c>
      <c r="I37" t="str">
        <f t="shared" si="33"/>
        <v>Вылепление металлической брони</v>
      </c>
      <c r="J37" t="str">
        <f t="shared" si="33"/>
        <v>ファッショ金属鎧</v>
      </c>
      <c r="K37" t="str">
        <f t="shared" si="33"/>
        <v>ਮੈਟਲ ਸ਼ਸਤਰ ਕੁਹ</v>
      </c>
      <c r="L37" t="str">
        <f t="shared" si="33"/>
        <v>Fashioning Metallpanzer</v>
      </c>
      <c r="M37" t="str">
        <f t="shared" si="33"/>
        <v>Fashioning waja logam</v>
      </c>
      <c r="N37" t="str">
        <f t="shared" si="33"/>
        <v>塑造金属盔甲</v>
      </c>
      <c r="O37" t="str">
        <f t="shared" si="33"/>
        <v>塑造金屬盔甲</v>
      </c>
      <c r="P37" t="str">
        <f t="shared" si="33"/>
        <v>Penciptaan baju besi logam</v>
      </c>
      <c r="Q37" t="str">
        <f t="shared" si="33"/>
        <v>మెటల్ ఆర్మర్ ఫాషనింగ్</v>
      </c>
      <c r="R37" t="str">
        <f t="shared" si="33"/>
        <v>Fashioning giáp kim loại</v>
      </c>
      <c r="S37" t="str">
        <f t="shared" si="33"/>
        <v>금속 갑옷을 도운</v>
      </c>
      <c r="T37" t="str">
        <f t="shared" si="33"/>
        <v>Façonnant armures en métal</v>
      </c>
      <c r="U37" t="str">
        <f t="shared" si="33"/>
        <v>धातू चिलखत वागा</v>
      </c>
      <c r="V37" t="str">
        <f t="shared" si="33"/>
        <v>உலோக கவசம் வடிவமைப்பதற்கேற்றவாறு</v>
      </c>
    </row>
    <row r="38">
      <c r="A38" s="4" t="s">
        <v>576</v>
      </c>
      <c r="B38" s="4"/>
      <c r="C38" s="4" t="s">
        <v>577</v>
      </c>
      <c r="D38" t="str">
        <f t="shared" ref="D38:V38" si="34">IFERROR(__xludf.DUMMYFUNCTION("GoogleTranslate($C38, $C$2, D$2)"),"La configuración de las máquinas de asedio")</f>
        <v>La configuración de las máquinas de asedio</v>
      </c>
      <c r="E38" t="str">
        <f t="shared" si="34"/>
        <v>लोग घेराबंदी fashioning</v>
      </c>
      <c r="F38" t="str">
        <f t="shared" si="34"/>
        <v>تشكيل آلات الحصار</v>
      </c>
      <c r="G38" t="str">
        <f t="shared" si="34"/>
        <v>Formando máquinas de cerco</v>
      </c>
      <c r="H38" t="str">
        <f t="shared" si="34"/>
        <v>অবরোধের মেশিন fashioning</v>
      </c>
      <c r="I38" t="str">
        <f t="shared" si="34"/>
        <v>Вылепление осадных машин</v>
      </c>
      <c r="J38" t="str">
        <f t="shared" si="34"/>
        <v>ファッショ包囲マシン</v>
      </c>
      <c r="K38" t="str">
        <f t="shared" si="34"/>
        <v>ਘੇਰਾਬੰਦੀ ਮਸ਼ੀਨ ਕੁਹ</v>
      </c>
      <c r="L38" t="str">
        <f t="shared" si="34"/>
        <v>Fashioning Belagerungsmaschinen</v>
      </c>
      <c r="M38" t="str">
        <f t="shared" si="34"/>
        <v>Fashioning mesin pengepungan</v>
      </c>
      <c r="N38" t="str">
        <f t="shared" si="34"/>
        <v>塑造攻城机械</v>
      </c>
      <c r="O38" t="str">
        <f t="shared" si="34"/>
        <v>塑造攻城機械</v>
      </c>
      <c r="P38" t="str">
        <f t="shared" si="34"/>
        <v>Penciptaan mesin pengepungan</v>
      </c>
      <c r="Q38" t="str">
        <f t="shared" si="34"/>
        <v>ఆక్రమణ యంత్రాలను ఫాషనింగ్</v>
      </c>
      <c r="R38" t="str">
        <f t="shared" si="34"/>
        <v>Fashioning máy bao vây</v>
      </c>
      <c r="S38" t="str">
        <f t="shared" si="34"/>
        <v>공성 기계를 도운</v>
      </c>
      <c r="T38" t="str">
        <f t="shared" si="34"/>
        <v>Façonner machines de siège</v>
      </c>
      <c r="U38" t="str">
        <f t="shared" si="34"/>
        <v>वेढा मशीन वागा</v>
      </c>
      <c r="V38" t="str">
        <f t="shared" si="34"/>
        <v>முற்றுகை இயந்திரங்கள் வடிவமைப்பதற்கேற்றவாறு</v>
      </c>
    </row>
    <row r="39">
      <c r="A39" s="4" t="s">
        <v>277</v>
      </c>
      <c r="B39" s="4"/>
      <c r="C39" s="4" t="s">
        <v>590</v>
      </c>
      <c r="D39" t="str">
        <f t="shared" ref="D39:V39" si="35">IFERROR(__xludf.DUMMYFUNCTION("GoogleTranslate($C39, $C$2, D$2)"),"Primeros auxilios")</f>
        <v>Primeros auxilios</v>
      </c>
      <c r="E39" t="str">
        <f t="shared" si="35"/>
        <v>प्राथमिक चिकित्सा</v>
      </c>
      <c r="F39" t="str">
        <f t="shared" si="35"/>
        <v>إسعافات أولية</v>
      </c>
      <c r="G39" t="str">
        <f t="shared" si="35"/>
        <v>Primeiros socorros</v>
      </c>
      <c r="H39" t="str">
        <f t="shared" si="35"/>
        <v>প্রাথমিক চিকিৎসা</v>
      </c>
      <c r="I39" t="str">
        <f t="shared" si="35"/>
        <v>Первая помощь</v>
      </c>
      <c r="J39" t="str">
        <f t="shared" si="35"/>
        <v>応急処置</v>
      </c>
      <c r="K39" t="str">
        <f t="shared" si="35"/>
        <v>ਮੁਢਲੀ ਡਾਕਟਰੀ ਸਹਾਇਤਾ</v>
      </c>
      <c r="L39" t="str">
        <f t="shared" si="35"/>
        <v>Erste Hilfe</v>
      </c>
      <c r="M39" t="str">
        <f t="shared" si="35"/>
        <v>Pitulungan cepet</v>
      </c>
      <c r="N39" t="str">
        <f t="shared" si="35"/>
        <v>急救</v>
      </c>
      <c r="O39" t="str">
        <f t="shared" si="35"/>
        <v>急救</v>
      </c>
      <c r="P39" t="str">
        <f t="shared" si="35"/>
        <v>Pertolongan pertama</v>
      </c>
      <c r="Q39" t="str">
        <f t="shared" si="35"/>
        <v>ప్రథమ చికిత్స</v>
      </c>
      <c r="R39" t="str">
        <f t="shared" si="35"/>
        <v>Sơ cứu</v>
      </c>
      <c r="S39" t="str">
        <f t="shared" si="35"/>
        <v>응급 처치</v>
      </c>
      <c r="T39" t="str">
        <f t="shared" si="35"/>
        <v>Premiers secours</v>
      </c>
      <c r="U39" t="str">
        <f t="shared" si="35"/>
        <v>प्रथमोपचार</v>
      </c>
      <c r="V39" t="str">
        <f t="shared" si="35"/>
        <v>முதலுதவி</v>
      </c>
    </row>
    <row r="40">
      <c r="A40" s="4" t="s">
        <v>345</v>
      </c>
      <c r="B40" s="4"/>
      <c r="C40" s="4" t="s">
        <v>596</v>
      </c>
      <c r="D40" t="str">
        <f t="shared" ref="D40:V40" si="36">IFERROR(__xludf.DUMMYFUNCTION("GoogleTranslate($C40, $C$2, D$2)"),"flechas fletching")</f>
        <v>flechas fletching</v>
      </c>
      <c r="E40" t="str">
        <f t="shared" si="36"/>
        <v>fletching तीर</v>
      </c>
      <c r="F40" t="str">
        <f t="shared" si="36"/>
        <v>السهام الريش على السهم</v>
      </c>
      <c r="G40" t="str">
        <f t="shared" si="36"/>
        <v>setas fletching</v>
      </c>
      <c r="H40" t="str">
        <f t="shared" si="36"/>
        <v>Fletching তীর</v>
      </c>
      <c r="I40" t="str">
        <f t="shared" si="36"/>
        <v>оперение стрелы</v>
      </c>
      <c r="J40" t="str">
        <f t="shared" si="36"/>
        <v>フレッチング矢印</v>
      </c>
      <c r="K40" t="str">
        <f t="shared" si="36"/>
        <v>Fletching ਤੀਰ</v>
      </c>
      <c r="L40" t="str">
        <f t="shared" si="36"/>
        <v>Fletching Pfeile</v>
      </c>
      <c r="M40" t="str">
        <f t="shared" si="36"/>
        <v>panah Fletching</v>
      </c>
      <c r="N40" t="str">
        <f t="shared" si="36"/>
        <v>制箭箭</v>
      </c>
      <c r="O40" t="str">
        <f t="shared" si="36"/>
        <v>制箭箭</v>
      </c>
      <c r="P40" t="str">
        <f t="shared" si="36"/>
        <v>panah Fletching</v>
      </c>
      <c r="Q40" t="str">
        <f t="shared" si="36"/>
        <v>fLETCHING బాణాలు</v>
      </c>
      <c r="R40" t="str">
        <f t="shared" si="36"/>
        <v>mũi tên fletching</v>
      </c>
      <c r="S40" t="str">
        <f t="shared" si="36"/>
        <v>, 플레 화살표</v>
      </c>
      <c r="T40" t="str">
        <f t="shared" si="36"/>
        <v>flèches Archerie</v>
      </c>
      <c r="U40" t="str">
        <f t="shared" si="36"/>
        <v>Fletching बाण</v>
      </c>
      <c r="V40" t="str">
        <f t="shared" si="36"/>
        <v>Fletching அம்புகள்</v>
      </c>
    </row>
    <row r="41">
      <c r="A41" s="4" t="s">
        <v>604</v>
      </c>
      <c r="B41" s="4"/>
      <c r="C41" s="4" t="s">
        <v>605</v>
      </c>
      <c r="D41" t="str">
        <f t="shared" ref="D41:V41" si="37">IFERROR(__xludf.DUMMYFUNCTION("GoogleTranslate($C41, $C$2, D$2)"),"marcha forzosa")</f>
        <v>marcha forzosa</v>
      </c>
      <c r="E41" t="str">
        <f t="shared" si="37"/>
        <v>जबरदस्ती मार्च</v>
      </c>
      <c r="F41" t="str">
        <f t="shared" si="37"/>
        <v>مسيرة إجبارية</v>
      </c>
      <c r="G41" t="str">
        <f t="shared" si="37"/>
        <v>marcha forçada</v>
      </c>
      <c r="H41" t="str">
        <f t="shared" si="37"/>
        <v>জোর করে মিছিল</v>
      </c>
      <c r="I41" t="str">
        <f t="shared" si="37"/>
        <v>Принудительный марш</v>
      </c>
      <c r="J41" t="str">
        <f t="shared" si="37"/>
        <v>強行軍</v>
      </c>
      <c r="K41" t="str">
        <f t="shared" si="37"/>
        <v>ਜਬਰੀ ਮਾਰਚ</v>
      </c>
      <c r="L41" t="str">
        <f t="shared" si="37"/>
        <v>Eilmarsch</v>
      </c>
      <c r="M41" t="str">
        <f t="shared" si="37"/>
        <v>dipeksa Maret</v>
      </c>
      <c r="N41" t="str">
        <f t="shared" si="37"/>
        <v>强行军</v>
      </c>
      <c r="O41" t="str">
        <f t="shared" si="37"/>
        <v>強行軍</v>
      </c>
      <c r="P41" t="str">
        <f t="shared" si="37"/>
        <v>paksa march</v>
      </c>
      <c r="Q41" t="str">
        <f t="shared" si="37"/>
        <v>ఫోర్స్డ్ మార్చి</v>
      </c>
      <c r="R41" t="str">
        <f t="shared" si="37"/>
        <v>Tuần hành bắt buộc</v>
      </c>
      <c r="S41" t="str">
        <f t="shared" si="37"/>
        <v>강제 행진</v>
      </c>
      <c r="T41" t="str">
        <f t="shared" si="37"/>
        <v>mars forcée</v>
      </c>
      <c r="U41" t="str">
        <f t="shared" si="37"/>
        <v>सक्ती मार्च</v>
      </c>
      <c r="V41" t="str">
        <f t="shared" si="37"/>
        <v>கட்டாய அணிவகுப்பு</v>
      </c>
    </row>
    <row r="42">
      <c r="A42" s="4" t="s">
        <v>609</v>
      </c>
      <c r="B42" s="4"/>
      <c r="C42" s="4" t="s">
        <v>610</v>
      </c>
      <c r="D42" t="str">
        <f t="shared" ref="D42:V42" si="38">IFERROR(__xludf.DUMMYFUNCTION("GoogleTranslate($C42, $C$2, D$2)"),"Forjar armas de metal")</f>
        <v>Forjar armas de metal</v>
      </c>
      <c r="E42" t="str">
        <f t="shared" si="38"/>
        <v>धातु हथियारों फोर्जिंग</v>
      </c>
      <c r="F42" t="str">
        <f t="shared" si="38"/>
        <v>تزوير أسلحة معدنية</v>
      </c>
      <c r="G42" t="str">
        <f t="shared" si="38"/>
        <v>Forjar armas de metal</v>
      </c>
      <c r="H42" t="str">
        <f t="shared" si="38"/>
        <v>ধাতু অস্ত্র Forging</v>
      </c>
      <c r="I42" t="str">
        <f t="shared" si="38"/>
        <v>Ковка металла оружие</v>
      </c>
      <c r="J42" t="str">
        <f t="shared" si="38"/>
        <v>金属武器を鍛造</v>
      </c>
      <c r="K42" t="str">
        <f t="shared" si="38"/>
        <v>ਮੈਟਲ ਹਥਿਆਰ ਲੈਟਰਹੈੱਡ</v>
      </c>
      <c r="L42" t="str">
        <f t="shared" si="38"/>
        <v>Schmieden Metallwaffen</v>
      </c>
      <c r="M42" t="str">
        <f t="shared" si="38"/>
        <v>Forging senjata logam</v>
      </c>
      <c r="N42" t="str">
        <f t="shared" si="38"/>
        <v>锻造金属武器</v>
      </c>
      <c r="O42" t="str">
        <f t="shared" si="38"/>
        <v>鍛造金屬武器</v>
      </c>
      <c r="P42" t="str">
        <f t="shared" si="38"/>
        <v>Penempaan senjata logam</v>
      </c>
      <c r="Q42" t="str">
        <f t="shared" si="38"/>
        <v>మెటల్ ఆయుధాలు ఫోర్జింగ్</v>
      </c>
      <c r="R42" t="str">
        <f t="shared" si="38"/>
        <v>Rèn vũ khí kim loại</v>
      </c>
      <c r="S42" t="str">
        <f t="shared" si="38"/>
        <v>금속 무기를 단조</v>
      </c>
      <c r="T42" t="str">
        <f t="shared" si="38"/>
        <v>Forger armes métalliques</v>
      </c>
      <c r="U42" t="str">
        <f t="shared" si="38"/>
        <v>धातू शस्त्रे फोर्जिंग</v>
      </c>
      <c r="V42" t="str">
        <f t="shared" si="38"/>
        <v>உலோக ஆயுதங்கள் ராஜ்காட்</v>
      </c>
    </row>
    <row r="43">
      <c r="A43" s="4" t="s">
        <v>293</v>
      </c>
      <c r="B43" s="4"/>
      <c r="C43" s="4" t="s">
        <v>614</v>
      </c>
      <c r="D43" t="str">
        <f t="shared" ref="D43:V43" si="39">IFERROR(__xludf.DUMMYFUNCTION("GoogleTranslate($C43, $C$2, D$2)"),"Jardinería")</f>
        <v>Jardinería</v>
      </c>
      <c r="E43" t="str">
        <f t="shared" si="39"/>
        <v>बागवानी</v>
      </c>
      <c r="F43" t="str">
        <f t="shared" si="39"/>
        <v>الحدائق</v>
      </c>
      <c r="G43" t="str">
        <f t="shared" si="39"/>
        <v>Jardinagem</v>
      </c>
      <c r="H43" t="str">
        <f t="shared" si="39"/>
        <v>উদ্যানপালন</v>
      </c>
      <c r="I43" t="str">
        <f t="shared" si="39"/>
        <v>Садоводство</v>
      </c>
      <c r="J43" t="str">
        <f t="shared" si="39"/>
        <v>園芸</v>
      </c>
      <c r="K43" t="str">
        <f t="shared" si="39"/>
        <v>ਬਾਗਬਾਨੀ</v>
      </c>
      <c r="L43" t="str">
        <f t="shared" si="39"/>
        <v>Gartenarbeit</v>
      </c>
      <c r="M43" t="str">
        <f t="shared" si="39"/>
        <v>gardening</v>
      </c>
      <c r="N43" t="str">
        <f t="shared" si="39"/>
        <v>园艺</v>
      </c>
      <c r="O43" t="str">
        <f t="shared" si="39"/>
        <v>園藝</v>
      </c>
      <c r="P43" t="str">
        <f t="shared" si="39"/>
        <v>Berkebun</v>
      </c>
      <c r="Q43" t="str">
        <f t="shared" si="39"/>
        <v>గార్డెనింగ్</v>
      </c>
      <c r="R43" t="str">
        <f t="shared" si="39"/>
        <v>nghề làm vườn</v>
      </c>
      <c r="S43" t="str">
        <f t="shared" si="39"/>
        <v>원예</v>
      </c>
      <c r="T43" t="str">
        <f t="shared" si="39"/>
        <v>Jardinage</v>
      </c>
      <c r="U43" t="str">
        <f t="shared" si="39"/>
        <v>बागकाम</v>
      </c>
      <c r="V43" t="str">
        <f t="shared" si="39"/>
        <v>தோட்டம்</v>
      </c>
    </row>
    <row r="44">
      <c r="A44" s="4" t="s">
        <v>309</v>
      </c>
      <c r="B44" s="4"/>
      <c r="C44" s="4" t="s">
        <v>619</v>
      </c>
      <c r="D44" t="str">
        <f t="shared" ref="D44:V44" si="40">IFERROR(__xludf.DUMMYFUNCTION("GoogleTranslate($C44, $C$2, D$2)"),"Soplado de vidrio")</f>
        <v>Soplado de vidrio</v>
      </c>
      <c r="E44" t="str">
        <f t="shared" si="40"/>
        <v>कांच उड़ाना</v>
      </c>
      <c r="F44" t="str">
        <f t="shared" si="40"/>
        <v>نفخ الزجاج</v>
      </c>
      <c r="G44" t="str">
        <f t="shared" si="40"/>
        <v>sopro de vidro</v>
      </c>
      <c r="H44" t="str">
        <f t="shared" si="40"/>
        <v>কাচ ফুঁ</v>
      </c>
      <c r="I44" t="str">
        <f t="shared" si="40"/>
        <v>стеклодувные</v>
      </c>
      <c r="J44" t="str">
        <f t="shared" si="40"/>
        <v>吹きガラス</v>
      </c>
      <c r="K44" t="str">
        <f t="shared" si="40"/>
        <v>ਗਲਾਸ ਵਗਦੀ</v>
      </c>
      <c r="L44" t="str">
        <f t="shared" si="40"/>
        <v>Glasbläserei</v>
      </c>
      <c r="M44" t="str">
        <f t="shared" si="40"/>
        <v>kaca ndamu</v>
      </c>
      <c r="N44" t="str">
        <f t="shared" si="40"/>
        <v>玻璃吹制</v>
      </c>
      <c r="O44" t="str">
        <f t="shared" si="40"/>
        <v>玻璃吹制</v>
      </c>
      <c r="P44" t="str">
        <f t="shared" si="40"/>
        <v>Keahlian meniup kaca</v>
      </c>
      <c r="Q44" t="str">
        <f t="shared" si="40"/>
        <v>గ్లాస్ బ్లోయింగ్</v>
      </c>
      <c r="R44" t="str">
        <f t="shared" si="40"/>
        <v>Glass thổi</v>
      </c>
      <c r="S44" t="str">
        <f t="shared" si="40"/>
        <v>유리 블로잉</v>
      </c>
      <c r="T44" t="str">
        <f t="shared" si="40"/>
        <v>Soufflage de verre</v>
      </c>
      <c r="U44" t="str">
        <f t="shared" si="40"/>
        <v>ग्लास वाहतो</v>
      </c>
      <c r="V44" t="str">
        <f t="shared" si="40"/>
        <v>கண்ணாடி வீசுகிறது</v>
      </c>
    </row>
    <row r="45">
      <c r="A45" s="4" t="s">
        <v>626</v>
      </c>
      <c r="B45" s="4"/>
      <c r="C45" s="4" t="s">
        <v>627</v>
      </c>
      <c r="D45" t="str">
        <f t="shared" ref="D45:V45" si="41">IFERROR(__xludf.DUMMYFUNCTION("GoogleTranslate($C45, $C$2, D$2)"),"Heráldica")</f>
        <v>Heráldica</v>
      </c>
      <c r="E45" t="str">
        <f t="shared" si="41"/>
        <v>शौर्यशास्त्र</v>
      </c>
      <c r="F45" t="str">
        <f t="shared" si="41"/>
        <v>علم شعارات النبالة</v>
      </c>
      <c r="G45" t="str">
        <f t="shared" si="41"/>
        <v>Heráldica</v>
      </c>
      <c r="H45" t="str">
        <f t="shared" si="41"/>
        <v>ঘোষকতা</v>
      </c>
      <c r="I45" t="str">
        <f t="shared" si="41"/>
        <v>геральдика</v>
      </c>
      <c r="J45" t="str">
        <f t="shared" si="41"/>
        <v>紋章</v>
      </c>
      <c r="K45" t="str">
        <f t="shared" si="41"/>
        <v>Heraldry</v>
      </c>
      <c r="L45" t="str">
        <f t="shared" si="41"/>
        <v>Heraldik</v>
      </c>
      <c r="M45" t="str">
        <f t="shared" si="41"/>
        <v>Lambang</v>
      </c>
      <c r="N45" t="str">
        <f t="shared" si="41"/>
        <v>纹章</v>
      </c>
      <c r="O45" t="str">
        <f t="shared" si="41"/>
        <v>紋章</v>
      </c>
      <c r="P45" t="str">
        <f t="shared" si="41"/>
        <v>Heraldik</v>
      </c>
      <c r="Q45" t="str">
        <f t="shared" si="41"/>
        <v>హెరాల్డ్రి</v>
      </c>
      <c r="R45" t="str">
        <f t="shared" si="41"/>
        <v>huy chương học</v>
      </c>
      <c r="S45" t="str">
        <f t="shared" si="41"/>
        <v>문장</v>
      </c>
      <c r="T45" t="str">
        <f t="shared" si="41"/>
        <v>Héraldique</v>
      </c>
      <c r="U45" t="str">
        <f t="shared" si="41"/>
        <v>Heraldry</v>
      </c>
      <c r="V45" t="str">
        <f t="shared" si="41"/>
        <v>ஹெரால்டிரியில்</v>
      </c>
    </row>
    <row r="46">
      <c r="A46" s="4" t="s">
        <v>568</v>
      </c>
      <c r="B46" s="4"/>
      <c r="C46" s="4" t="s">
        <v>637</v>
      </c>
      <c r="D46" t="str">
        <f t="shared" ref="D46:V46" si="42">IFERROR(__xludf.DUMMYFUNCTION("GoogleTranslate($C46, $C$2, D$2)"),"la celebración de licor")</f>
        <v>la celebración de licor</v>
      </c>
      <c r="E46" t="str">
        <f t="shared" si="42"/>
        <v>होल्डिंग शराब</v>
      </c>
      <c r="F46" t="str">
        <f t="shared" si="42"/>
        <v>الخمور عقد</v>
      </c>
      <c r="G46" t="str">
        <f t="shared" si="42"/>
        <v>licor segurando</v>
      </c>
      <c r="H46" t="str">
        <f t="shared" si="42"/>
        <v>হোল্ডিং মদের</v>
      </c>
      <c r="I46" t="str">
        <f t="shared" si="42"/>
        <v>Держа щелок</v>
      </c>
      <c r="J46" t="str">
        <f t="shared" si="42"/>
        <v>開催酒</v>
      </c>
      <c r="K46" t="str">
        <f t="shared" si="42"/>
        <v>ਹੋਲਡਿੰਗ ਨੇ ਸ਼ਰਾਬ</v>
      </c>
      <c r="L46" t="str">
        <f t="shared" si="42"/>
        <v>Halten Schnaps</v>
      </c>
      <c r="M46" t="str">
        <f t="shared" si="42"/>
        <v>nyekeli omben-omben</v>
      </c>
      <c r="N46" t="str">
        <f t="shared" si="42"/>
        <v>持酒</v>
      </c>
      <c r="O46" t="str">
        <f t="shared" si="42"/>
        <v>持酒</v>
      </c>
      <c r="P46" t="str">
        <f t="shared" si="42"/>
        <v>memegang minuman keras</v>
      </c>
      <c r="Q46" t="str">
        <f t="shared" si="42"/>
        <v>హోల్డింగ్ మద్యం</v>
      </c>
      <c r="R46" t="str">
        <f t="shared" si="42"/>
        <v>giữ rượu</v>
      </c>
      <c r="S46" t="str">
        <f t="shared" si="42"/>
        <v>개최 주류</v>
      </c>
      <c r="T46" t="str">
        <f t="shared" si="42"/>
        <v>liqueur de maintien</v>
      </c>
      <c r="U46" t="str">
        <f t="shared" si="42"/>
        <v>धरून दारू</v>
      </c>
      <c r="V46" t="str">
        <f t="shared" si="42"/>
        <v>வைத்திருக்கும் மதுபான</v>
      </c>
    </row>
    <row r="47">
      <c r="A47" s="4" t="s">
        <v>639</v>
      </c>
      <c r="B47" s="4"/>
      <c r="C47" s="4" t="s">
        <v>640</v>
      </c>
      <c r="D47" t="str">
        <f t="shared" ref="D47:V47" si="43">IFERROR(__xludf.DUMMYFUNCTION("GoogleTranslate($C47, $C$2, D$2)"),"imitando voces")</f>
        <v>imitando voces</v>
      </c>
      <c r="E47" t="str">
        <f t="shared" si="43"/>
        <v>आवाज की नकल</v>
      </c>
      <c r="F47" t="str">
        <f t="shared" si="43"/>
        <v>تقليد الأصوات</v>
      </c>
      <c r="G47" t="str">
        <f t="shared" si="43"/>
        <v>imitando vozes</v>
      </c>
      <c r="H47" t="str">
        <f t="shared" si="43"/>
        <v>কণ্ঠ অনুকরণ</v>
      </c>
      <c r="I47" t="str">
        <f t="shared" si="43"/>
        <v>Имитируя голос</v>
      </c>
      <c r="J47" t="str">
        <f t="shared" si="43"/>
        <v>真似声</v>
      </c>
      <c r="K47" t="str">
        <f t="shared" si="43"/>
        <v>ਆਵਾਜ਼ ਦੀ ਰੀਸ</v>
      </c>
      <c r="L47" t="str">
        <f t="shared" si="43"/>
        <v>Nachahmen Stimmen</v>
      </c>
      <c r="M47" t="str">
        <f t="shared" si="43"/>
        <v>niru voices</v>
      </c>
      <c r="N47" t="str">
        <f t="shared" si="43"/>
        <v>模仿声音</v>
      </c>
      <c r="O47" t="str">
        <f t="shared" si="43"/>
        <v>模仿聲音</v>
      </c>
      <c r="P47" t="str">
        <f t="shared" si="43"/>
        <v>meniru suara</v>
      </c>
      <c r="Q47" t="str">
        <f t="shared" si="43"/>
        <v>అనుకరించడం గాత్రాలు</v>
      </c>
      <c r="R47" t="str">
        <f t="shared" si="43"/>
        <v>bắt chước giọng nói</v>
      </c>
      <c r="S47" t="str">
        <f t="shared" si="43"/>
        <v>목소리를 모방</v>
      </c>
      <c r="T47" t="str">
        <f t="shared" si="43"/>
        <v>voix imitant</v>
      </c>
      <c r="U47" t="str">
        <f t="shared" si="43"/>
        <v>आवाज अनुकरण</v>
      </c>
      <c r="V47" t="str">
        <f t="shared" si="43"/>
        <v>குரல்கள் போலியாக</v>
      </c>
    </row>
    <row r="48">
      <c r="A48" s="4" t="s">
        <v>641</v>
      </c>
      <c r="B48" s="4"/>
      <c r="C48" s="4" t="s">
        <v>642</v>
      </c>
      <c r="D48" t="str">
        <f t="shared" ref="D48:V48" si="44">IFERROR(__xludf.DUMMYFUNCTION("GoogleTranslate($C48, $C$2, D$2)"),"incitar disturbios")</f>
        <v>incitar disturbios</v>
      </c>
      <c r="E48" t="str">
        <f t="shared" si="44"/>
        <v>उकसाने दंगा</v>
      </c>
      <c r="F48" t="str">
        <f t="shared" si="44"/>
        <v>التحريض على الشغب</v>
      </c>
      <c r="G48" t="str">
        <f t="shared" si="44"/>
        <v>incitar motim</v>
      </c>
      <c r="H48" t="str">
        <f t="shared" si="44"/>
        <v>উস্কানি দাঙ্গা</v>
      </c>
      <c r="I48" t="str">
        <f t="shared" si="44"/>
        <v>Разжигание бунт</v>
      </c>
      <c r="J48" t="str">
        <f t="shared" si="44"/>
        <v>扇動暴動</v>
      </c>
      <c r="K48" t="str">
        <f t="shared" si="44"/>
        <v>ਭੜਕਾਉਣ ਦੰਗੇ</v>
      </c>
      <c r="L48" t="str">
        <f t="shared" si="44"/>
        <v>Anstiftung zu Aufruhr</v>
      </c>
      <c r="M48" t="str">
        <f t="shared" si="44"/>
        <v>inciting Rerusuh</v>
      </c>
      <c r="N48" t="str">
        <f t="shared" si="44"/>
        <v>煽动骚乱</v>
      </c>
      <c r="O48" t="str">
        <f t="shared" si="44"/>
        <v>煽動騷亂</v>
      </c>
      <c r="P48" t="str">
        <f t="shared" si="44"/>
        <v>menghasut kerusuhan</v>
      </c>
      <c r="Q48" t="str">
        <f t="shared" si="44"/>
        <v>ప్రోత్సహించారనే అల్లర్లు</v>
      </c>
      <c r="R48" t="str">
        <f t="shared" si="44"/>
        <v>kích động bạo loạn</v>
      </c>
      <c r="S48" t="str">
        <f t="shared" si="44"/>
        <v>선동 폭동</v>
      </c>
      <c r="T48" t="str">
        <f t="shared" si="44"/>
        <v>émeute incitation</v>
      </c>
      <c r="U48" t="str">
        <f t="shared" si="44"/>
        <v>घडवून आणणार्या दंगा</v>
      </c>
      <c r="V48" t="str">
        <f t="shared" si="44"/>
        <v>தூண்டிவிடுவது கலவர</v>
      </c>
    </row>
    <row r="49">
      <c r="A49" s="4" t="s">
        <v>645</v>
      </c>
      <c r="B49" s="4"/>
      <c r="C49" s="4" t="s">
        <v>646</v>
      </c>
      <c r="D49" t="str">
        <f t="shared" ref="D49:V49" si="45">IFERROR(__xludf.DUMMYFUNCTION("GoogleTranslate($C49, $C$2, D$2)"),"Mano de hierro")</f>
        <v>Mano de hierro</v>
      </c>
      <c r="E49" t="str">
        <f t="shared" si="45"/>
        <v>लोहे की पकड़</v>
      </c>
      <c r="F49" t="str">
        <f t="shared" si="45"/>
        <v>القبضة الحديدية</v>
      </c>
      <c r="G49" t="str">
        <f t="shared" si="45"/>
        <v>punho de ferro</v>
      </c>
      <c r="H49" t="str">
        <f t="shared" si="45"/>
        <v>লোহার কবজা</v>
      </c>
      <c r="I49" t="str">
        <f t="shared" si="45"/>
        <v>Железная рукоятка</v>
      </c>
      <c r="J49" t="str">
        <f t="shared" si="45"/>
        <v>アイアンのグリップ</v>
      </c>
      <c r="K49" t="str">
        <f t="shared" si="45"/>
        <v>ਆਇਰਨ ਪਕੜ</v>
      </c>
      <c r="L49" t="str">
        <f t="shared" si="45"/>
        <v>Eisernen Griff</v>
      </c>
      <c r="M49" t="str">
        <f t="shared" si="45"/>
        <v>Iron genggeman</v>
      </c>
      <c r="N49" t="str">
        <f t="shared" si="45"/>
        <v>铁腕</v>
      </c>
      <c r="O49" t="str">
        <f t="shared" si="45"/>
        <v>鐵腕</v>
      </c>
      <c r="P49" t="str">
        <f t="shared" si="45"/>
        <v>Pegangan besi</v>
      </c>
      <c r="Q49" t="str">
        <f t="shared" si="45"/>
        <v>ఉక్కు పిడికిలిలో</v>
      </c>
      <c r="R49" t="str">
        <f t="shared" si="45"/>
        <v>sắt kìm kẹp</v>
      </c>
      <c r="S49" t="str">
        <f t="shared" si="45"/>
        <v>철 그립</v>
      </c>
      <c r="T49" t="str">
        <f t="shared" si="45"/>
        <v>Poigne de fer</v>
      </c>
      <c r="U49" t="str">
        <f t="shared" si="45"/>
        <v>लोह पकड</v>
      </c>
      <c r="V49" t="str">
        <f t="shared" si="45"/>
        <v>இரும்பு பிடியில்</v>
      </c>
    </row>
    <row r="50">
      <c r="A50" s="4" t="s">
        <v>625</v>
      </c>
      <c r="B50" s="4"/>
      <c r="C50" s="4" t="s">
        <v>648</v>
      </c>
      <c r="D50" t="str">
        <f t="shared" ref="D50:V50" si="46">IFERROR(__xludf.DUMMYFUNCTION("GoogleTranslate($C50, $C$2, D$2)"),"malabares")</f>
        <v>malabares</v>
      </c>
      <c r="E50" t="str">
        <f t="shared" si="46"/>
        <v>जादू</v>
      </c>
      <c r="F50" t="str">
        <f t="shared" si="46"/>
        <v>شعوذة</v>
      </c>
      <c r="G50" t="str">
        <f t="shared" si="46"/>
        <v>juggling</v>
      </c>
      <c r="H50" t="str">
        <f t="shared" si="46"/>
        <v>জাগলিং</v>
      </c>
      <c r="I50" t="str">
        <f t="shared" si="46"/>
        <v>жонглирование</v>
      </c>
      <c r="J50" t="str">
        <f t="shared" si="46"/>
        <v>ジャグリング</v>
      </c>
      <c r="K50" t="str">
        <f t="shared" si="46"/>
        <v>ਜੱਗਲਿੰਗ</v>
      </c>
      <c r="L50" t="str">
        <f t="shared" si="46"/>
        <v>Jonglieren</v>
      </c>
      <c r="M50" t="str">
        <f t="shared" si="46"/>
        <v>juggling</v>
      </c>
      <c r="N50" t="str">
        <f t="shared" si="46"/>
        <v>戏法</v>
      </c>
      <c r="O50" t="str">
        <f t="shared" si="46"/>
        <v>戲法</v>
      </c>
      <c r="P50" t="str">
        <f t="shared" si="46"/>
        <v>Main sunglap dgn bola</v>
      </c>
      <c r="Q50" t="str">
        <f t="shared" si="46"/>
        <v>గారడి విద్య</v>
      </c>
      <c r="R50" t="str">
        <f t="shared" si="46"/>
        <v>tung hứng</v>
      </c>
      <c r="S50" t="str">
        <f t="shared" si="46"/>
        <v>저글링</v>
      </c>
      <c r="T50" t="str">
        <f t="shared" si="46"/>
        <v>Jonglerie</v>
      </c>
      <c r="U50" t="str">
        <f t="shared" si="46"/>
        <v>जादूगारी</v>
      </c>
      <c r="V50" t="str">
        <f t="shared" si="46"/>
        <v>ஏமாற்று வித்தை</v>
      </c>
    </row>
    <row r="51">
      <c r="A51" s="4" t="s">
        <v>650</v>
      </c>
      <c r="B51" s="4"/>
      <c r="C51" s="4" t="s">
        <v>651</v>
      </c>
      <c r="D51" t="str">
        <f t="shared" ref="D51:V51" si="47">IFERROR(__xludf.DUMMYFUNCTION("GoogleTranslate($C51, $C$2, D$2)"),"de talla")</f>
        <v>de talla</v>
      </c>
      <c r="E51" t="str">
        <f t="shared" si="47"/>
        <v>Knapping</v>
      </c>
      <c r="F51" t="str">
        <f t="shared" si="47"/>
        <v>تشذيب الحجارة</v>
      </c>
      <c r="G51" t="str">
        <f t="shared" si="47"/>
        <v>knapping</v>
      </c>
      <c r="H51" t="str">
        <f t="shared" si="47"/>
        <v>Knapping</v>
      </c>
      <c r="I51" t="str">
        <f t="shared" si="47"/>
        <v>Knapping</v>
      </c>
      <c r="J51" t="str">
        <f t="shared" si="47"/>
        <v>Knapping</v>
      </c>
      <c r="K51" t="str">
        <f t="shared" si="47"/>
        <v>Knapping</v>
      </c>
      <c r="L51" t="str">
        <f t="shared" si="47"/>
        <v>knapping</v>
      </c>
      <c r="M51" t="str">
        <f t="shared" si="47"/>
        <v>Knapping</v>
      </c>
      <c r="N51" t="str">
        <f t="shared" si="47"/>
        <v>Knapping</v>
      </c>
      <c r="O51" t="str">
        <f t="shared" si="47"/>
        <v>Knapping</v>
      </c>
      <c r="P51" t="str">
        <f t="shared" si="47"/>
        <v>pemecah</v>
      </c>
      <c r="Q51" t="str">
        <f t="shared" si="47"/>
        <v>Knapping</v>
      </c>
      <c r="R51" t="str">
        <f t="shared" si="47"/>
        <v>Knapping</v>
      </c>
      <c r="S51" t="str">
        <f t="shared" si="47"/>
        <v>Knapping</v>
      </c>
      <c r="T51" t="str">
        <f t="shared" si="47"/>
        <v>débitage</v>
      </c>
      <c r="U51" t="str">
        <f t="shared" si="47"/>
        <v>Knapping</v>
      </c>
      <c r="V51" t="str">
        <f t="shared" si="47"/>
        <v>Knapping</v>
      </c>
    </row>
    <row r="52">
      <c r="A52" s="4" t="s">
        <v>654</v>
      </c>
      <c r="B52" s="4"/>
      <c r="C52" s="4" t="s">
        <v>655</v>
      </c>
      <c r="D52" t="str">
        <f t="shared" ref="D52:V52" si="48">IFERROR(__xludf.DUMMYFUNCTION("GoogleTranslate($C52, $C$2, D$2)"),"Localización de agua")</f>
        <v>Localización de agua</v>
      </c>
      <c r="E52" t="str">
        <f t="shared" si="48"/>
        <v>पता लगाने पानी</v>
      </c>
      <c r="F52" t="str">
        <f t="shared" si="48"/>
        <v>المياه مكان</v>
      </c>
      <c r="G52" t="str">
        <f t="shared" si="48"/>
        <v>água Localizando</v>
      </c>
      <c r="H52" t="str">
        <f t="shared" si="48"/>
        <v>স্থান নির্ধারণ পানি</v>
      </c>
      <c r="I52" t="str">
        <f t="shared" si="48"/>
        <v>Обнаружение воды</v>
      </c>
      <c r="J52" t="str">
        <f t="shared" si="48"/>
        <v>位置決め水</v>
      </c>
      <c r="K52" t="str">
        <f t="shared" si="48"/>
        <v>ਲਗਾਉਣ ਪਾਣੀ</v>
      </c>
      <c r="L52" t="str">
        <f t="shared" si="48"/>
        <v>Locating Wasser</v>
      </c>
      <c r="M52" t="str">
        <f t="shared" si="48"/>
        <v>banyu panggonan</v>
      </c>
      <c r="N52" t="str">
        <f t="shared" si="48"/>
        <v>定位水</v>
      </c>
      <c r="O52" t="str">
        <f t="shared" si="48"/>
        <v>定位水</v>
      </c>
      <c r="P52" t="str">
        <f t="shared" si="48"/>
        <v>air lokasi</v>
      </c>
      <c r="Q52" t="str">
        <f t="shared" si="48"/>
        <v>స్థాన నీటి</v>
      </c>
      <c r="R52" t="str">
        <f t="shared" si="48"/>
        <v>nước định vị</v>
      </c>
      <c r="S52" t="str">
        <f t="shared" si="48"/>
        <v>위치 물</v>
      </c>
      <c r="T52" t="str">
        <f t="shared" si="48"/>
        <v>localisation de l'eau</v>
      </c>
      <c r="U52" t="str">
        <f t="shared" si="48"/>
        <v>शोधत पाणी</v>
      </c>
      <c r="V52" t="str">
        <f t="shared" si="48"/>
        <v>இடங்களை நீர்</v>
      </c>
    </row>
    <row r="53">
      <c r="A53" s="4" t="s">
        <v>657</v>
      </c>
      <c r="B53" s="4"/>
      <c r="C53" s="4" t="s">
        <v>658</v>
      </c>
      <c r="D53" t="str">
        <f t="shared" ref="D53:V53" si="49">IFERROR(__xludf.DUMMYFUNCTION("GoogleTranslate($C53, $C$2, D$2)"),"cerrajería")</f>
        <v>cerrajería</v>
      </c>
      <c r="E53" t="str">
        <f t="shared" si="49"/>
        <v>Locksmithery</v>
      </c>
      <c r="F53" t="str">
        <f t="shared" si="49"/>
        <v>Locksmithery</v>
      </c>
      <c r="G53" t="str">
        <f t="shared" si="49"/>
        <v>Serralharia</v>
      </c>
      <c r="H53" t="str">
        <f t="shared" si="49"/>
        <v>Locksmithery</v>
      </c>
      <c r="I53" t="str">
        <f t="shared" si="49"/>
        <v>слесарные</v>
      </c>
      <c r="J53" t="str">
        <f t="shared" si="49"/>
        <v>Locksmithery</v>
      </c>
      <c r="K53" t="str">
        <f t="shared" si="49"/>
        <v>Locksmithery</v>
      </c>
      <c r="L53" t="str">
        <f t="shared" si="49"/>
        <v>schlosserei</v>
      </c>
      <c r="M53" t="str">
        <f t="shared" si="49"/>
        <v>Locksmithery</v>
      </c>
      <c r="N53" t="str">
        <f t="shared" si="49"/>
        <v>类锁</v>
      </c>
      <c r="O53" t="str">
        <f t="shared" si="49"/>
        <v>類鎖</v>
      </c>
      <c r="P53" t="str">
        <f t="shared" si="49"/>
        <v>Locksmithery</v>
      </c>
      <c r="Q53" t="str">
        <f t="shared" si="49"/>
        <v>Locksmithery</v>
      </c>
      <c r="R53" t="str">
        <f t="shared" si="49"/>
        <v>Locksmithery</v>
      </c>
      <c r="S53" t="str">
        <f t="shared" si="49"/>
        <v>Locksmithery</v>
      </c>
      <c r="T53" t="str">
        <f t="shared" si="49"/>
        <v>serrurerie</v>
      </c>
      <c r="U53" t="str">
        <f t="shared" si="49"/>
        <v>Locksmithery</v>
      </c>
      <c r="V53" t="str">
        <f t="shared" si="49"/>
        <v>Locksmithery</v>
      </c>
    </row>
    <row r="54">
      <c r="A54" s="4" t="s">
        <v>661</v>
      </c>
      <c r="B54" s="4"/>
      <c r="C54" s="4" t="s">
        <v>662</v>
      </c>
      <c r="D54" t="str">
        <f t="shared" ref="D54:V54" si="50">IFERROR(__xludf.DUMMYFUNCTION("GoogleTranslate($C54, $C$2, D$2)"),"salto largo")</f>
        <v>salto largo</v>
      </c>
      <c r="E54" t="str">
        <f t="shared" si="50"/>
        <v>लांग कूद</v>
      </c>
      <c r="F54" t="str">
        <f t="shared" si="50"/>
        <v>القفز الطويل</v>
      </c>
      <c r="G54" t="str">
        <f t="shared" si="50"/>
        <v>salto longo</v>
      </c>
      <c r="H54" t="str">
        <f t="shared" si="50"/>
        <v>লং জাম্পিং</v>
      </c>
      <c r="I54" t="str">
        <f t="shared" si="50"/>
        <v>Длинные прыжки</v>
      </c>
      <c r="J54" t="str">
        <f t="shared" si="50"/>
        <v>ロングジャンプ</v>
      </c>
      <c r="K54" t="str">
        <f t="shared" si="50"/>
        <v>ਲੰਮੇ ਸੂਗ</v>
      </c>
      <c r="L54" t="str">
        <f t="shared" si="50"/>
        <v>Weitsprung</v>
      </c>
      <c r="M54" t="str">
        <f t="shared" si="50"/>
        <v>Long jumping</v>
      </c>
      <c r="N54" t="str">
        <f t="shared" si="50"/>
        <v>跳远</v>
      </c>
      <c r="O54" t="str">
        <f t="shared" si="50"/>
        <v>跳遠</v>
      </c>
      <c r="P54" t="str">
        <f t="shared" si="50"/>
        <v>panjang melompat</v>
      </c>
      <c r="Q54" t="str">
        <f t="shared" si="50"/>
        <v>లాంగ్ జంపింగ్</v>
      </c>
      <c r="R54" t="str">
        <f t="shared" si="50"/>
        <v>nhảy dài</v>
      </c>
      <c r="S54" t="str">
        <f t="shared" si="50"/>
        <v>롱 점프</v>
      </c>
      <c r="T54" t="str">
        <f t="shared" si="50"/>
        <v>saut en longueur</v>
      </c>
      <c r="U54" t="str">
        <f t="shared" si="50"/>
        <v>लांब उडी</v>
      </c>
      <c r="V54" t="str">
        <f t="shared" si="50"/>
        <v>நீண்ட ஜம்பிங்</v>
      </c>
    </row>
    <row r="55">
      <c r="A55" s="4" t="s">
        <v>666</v>
      </c>
      <c r="B55" s="4"/>
      <c r="C55" s="4" t="s">
        <v>668</v>
      </c>
      <c r="D55" t="str">
        <f t="shared" ref="D55:V55" si="51">IFERROR(__xludf.DUMMYFUNCTION("GoogleTranslate($C55, $C$2, D$2)"),"sentido de la magia")</f>
        <v>sentido de la magia</v>
      </c>
      <c r="E55" t="str">
        <f t="shared" si="51"/>
        <v>जादू भावना</v>
      </c>
      <c r="F55" t="str">
        <f t="shared" si="51"/>
        <v>الشعور السحري</v>
      </c>
      <c r="G55" t="str">
        <f t="shared" si="51"/>
        <v>sentido mágico</v>
      </c>
      <c r="H55" t="str">
        <f t="shared" si="51"/>
        <v>ম্যাজিক ইন্দ্রিয়</v>
      </c>
      <c r="I55" t="str">
        <f t="shared" si="51"/>
        <v>Волшебное чувство</v>
      </c>
      <c r="J55" t="str">
        <f t="shared" si="51"/>
        <v>魔法の感覚</v>
      </c>
      <c r="K55" t="str">
        <f t="shared" si="51"/>
        <v>ਮੈਜਿਕ ਭਾਵਨਾ</v>
      </c>
      <c r="L55" t="str">
        <f t="shared" si="51"/>
        <v>Magie Sinn</v>
      </c>
      <c r="M55" t="str">
        <f t="shared" si="51"/>
        <v>raos Magic</v>
      </c>
      <c r="N55" t="str">
        <f t="shared" si="51"/>
        <v>魔术感</v>
      </c>
      <c r="O55" t="str">
        <f t="shared" si="51"/>
        <v>魔術感</v>
      </c>
      <c r="P55" t="str">
        <f t="shared" si="51"/>
        <v>rasa sihir</v>
      </c>
      <c r="Q55" t="str">
        <f t="shared" si="51"/>
        <v>మేజిక్ భావం</v>
      </c>
      <c r="R55" t="str">
        <f t="shared" si="51"/>
        <v>cảm giác kỳ diệu</v>
      </c>
      <c r="S55" t="str">
        <f t="shared" si="51"/>
        <v>매직 의미</v>
      </c>
      <c r="T55" t="str">
        <f t="shared" si="51"/>
        <v>sens magique</v>
      </c>
      <c r="U55" t="str">
        <f t="shared" si="51"/>
        <v>जादू अर्थ</v>
      </c>
      <c r="V55" t="str">
        <f t="shared" si="51"/>
        <v>மேஜிக் உணர்வு</v>
      </c>
    </row>
    <row r="56">
      <c r="A56" s="4" t="s">
        <v>670</v>
      </c>
      <c r="B56" s="4"/>
      <c r="C56" s="4" t="s">
        <v>671</v>
      </c>
      <c r="D56" t="str">
        <f t="shared" ref="D56:V56" si="52">IFERROR(__xludf.DUMMYFUNCTION("GoogleTranslate($C56, $C$2, D$2)"),"haciendo mapa")</f>
        <v>haciendo mapa</v>
      </c>
      <c r="E56" t="str">
        <f t="shared" si="52"/>
        <v>नक्शा बनाना</v>
      </c>
      <c r="F56" t="str">
        <f t="shared" si="52"/>
        <v>صنع خريطة</v>
      </c>
      <c r="G56" t="str">
        <f t="shared" si="52"/>
        <v>Elaboração de mapas</v>
      </c>
      <c r="H56" t="str">
        <f t="shared" si="52"/>
        <v>ম্যাপ তৈরীর</v>
      </c>
      <c r="I56" t="str">
        <f t="shared" si="52"/>
        <v>Карта решений</v>
      </c>
      <c r="J56" t="str">
        <f t="shared" si="52"/>
        <v>地図作り</v>
      </c>
      <c r="K56" t="str">
        <f t="shared" si="52"/>
        <v>ਨਕਸ਼ਾ ਬਣਾਉਣ</v>
      </c>
      <c r="L56" t="str">
        <f t="shared" si="52"/>
        <v>Kartenerstellung</v>
      </c>
      <c r="M56" t="str">
        <f t="shared" si="52"/>
        <v>Map nggawe</v>
      </c>
      <c r="N56" t="str">
        <f t="shared" si="52"/>
        <v>地图制作</v>
      </c>
      <c r="O56" t="str">
        <f t="shared" si="52"/>
        <v>地圖製作</v>
      </c>
      <c r="P56" t="str">
        <f t="shared" si="52"/>
        <v>Pembuatan peta</v>
      </c>
      <c r="Q56" t="str">
        <f t="shared" si="52"/>
        <v>మ్యాప్</v>
      </c>
      <c r="R56" t="str">
        <f t="shared" si="52"/>
        <v>Việc lập bản đồ</v>
      </c>
      <c r="S56" t="str">
        <f t="shared" si="52"/>
        <v>지도 제작</v>
      </c>
      <c r="T56" t="str">
        <f t="shared" si="52"/>
        <v>Création de carte</v>
      </c>
      <c r="U56" t="str">
        <f t="shared" si="52"/>
        <v>नकाशा बनवणे</v>
      </c>
      <c r="V56" t="str">
        <f t="shared" si="52"/>
        <v>வரைபடம் தயாரித்தல்</v>
      </c>
    </row>
    <row r="57">
      <c r="A57" s="4" t="s">
        <v>310</v>
      </c>
      <c r="B57" s="4"/>
      <c r="C57" s="4" t="s">
        <v>673</v>
      </c>
      <c r="D57" t="str">
        <f t="shared" ref="D57:V57" si="53">IFERROR(__xludf.DUMMYFUNCTION("GoogleTranslate($C57, $C$2, D$2)"),"Cirugía menor")</f>
        <v>Cirugía menor</v>
      </c>
      <c r="E57" t="str">
        <f t="shared" si="53"/>
        <v>मामूली सर्जरी</v>
      </c>
      <c r="F57" t="str">
        <f t="shared" si="53"/>
        <v>عملية جراحية بسيطة</v>
      </c>
      <c r="G57" t="str">
        <f t="shared" si="53"/>
        <v>Pequena cirurgia</v>
      </c>
      <c r="H57" t="str">
        <f t="shared" si="53"/>
        <v>ছোট অপারেশন</v>
      </c>
      <c r="I57" t="str">
        <f t="shared" si="53"/>
        <v>Небольшая операция</v>
      </c>
      <c r="J57" t="str">
        <f t="shared" si="53"/>
        <v>小手術</v>
      </c>
      <c r="K57" t="str">
        <f t="shared" si="53"/>
        <v>ਮਾਈਨਰ ਦੀ ਸਰਜਰੀ</v>
      </c>
      <c r="L57" t="str">
        <f t="shared" si="53"/>
        <v>Kleiner Eingriff</v>
      </c>
      <c r="M57" t="str">
        <f t="shared" si="53"/>
        <v>surgery Minor</v>
      </c>
      <c r="N57" t="str">
        <f t="shared" si="53"/>
        <v>小手术</v>
      </c>
      <c r="O57" t="str">
        <f t="shared" si="53"/>
        <v>小手術</v>
      </c>
      <c r="P57" t="str">
        <f t="shared" si="53"/>
        <v>Operasi kecil</v>
      </c>
      <c r="Q57" t="str">
        <f t="shared" si="53"/>
        <v>చిన్న శస్త్రచికిత్స</v>
      </c>
      <c r="R57" t="str">
        <f t="shared" si="53"/>
        <v>Tiểu phẩu</v>
      </c>
      <c r="S57" t="str">
        <f t="shared" si="53"/>
        <v>마이너 수술</v>
      </c>
      <c r="T57" t="str">
        <f t="shared" si="53"/>
        <v>chirurgie mineure</v>
      </c>
      <c r="U57" t="str">
        <f t="shared" si="53"/>
        <v>लघु शस्त्रक्रिया</v>
      </c>
      <c r="V57" t="str">
        <f t="shared" si="53"/>
        <v>மைனர் அறுவை சிகிச்சை</v>
      </c>
    </row>
    <row r="58">
      <c r="A58" s="4" t="s">
        <v>311</v>
      </c>
      <c r="B58" s="4"/>
      <c r="C58" s="4" t="s">
        <v>675</v>
      </c>
      <c r="D58" t="str">
        <f t="shared" ref="D58:V58" si="54">IFERROR(__xludf.DUMMYFUNCTION("GoogleTranslate($C58, $C$2, D$2)"),"Mezcla de polvo negro")</f>
        <v>Mezcla de polvo negro</v>
      </c>
      <c r="E58" t="str">
        <f t="shared" si="54"/>
        <v>ब्लैक पाउडर मिश्रण</v>
      </c>
      <c r="F58" t="str">
        <f t="shared" si="54"/>
        <v>خلط مسحوق أسود</v>
      </c>
      <c r="G58" t="str">
        <f t="shared" si="54"/>
        <v>Mistura em pó preto</v>
      </c>
      <c r="H58" t="str">
        <f t="shared" si="54"/>
        <v>কালো পাউডার মিক্সিং</v>
      </c>
      <c r="I58" t="str">
        <f t="shared" si="54"/>
        <v>Смешивание черного порошка</v>
      </c>
      <c r="J58" t="str">
        <f t="shared" si="54"/>
        <v>黒色粉末を混合</v>
      </c>
      <c r="K58" t="str">
        <f t="shared" si="54"/>
        <v>ਕਾਲਾ ਪਾਊਡਰ ਮਿਲਾਉਣੇ</v>
      </c>
      <c r="L58" t="str">
        <f t="shared" si="54"/>
        <v>Mischen Schwarzpulver</v>
      </c>
      <c r="M58" t="str">
        <f t="shared" si="54"/>
        <v>Nyawiji bubuk ireng</v>
      </c>
      <c r="N58" t="str">
        <f t="shared" si="54"/>
        <v>混合黑色粉末</v>
      </c>
      <c r="O58" t="str">
        <f t="shared" si="54"/>
        <v>混合黑色粉末</v>
      </c>
      <c r="P58" t="str">
        <f t="shared" si="54"/>
        <v>Pencampuran bubuk hitam</v>
      </c>
      <c r="Q58" t="str">
        <f t="shared" si="54"/>
        <v>నల్ల మందు మిక్సింగ్</v>
      </c>
      <c r="R58" t="str">
        <f t="shared" si="54"/>
        <v>Trộn bột đen</v>
      </c>
      <c r="S58" t="str">
        <f t="shared" si="54"/>
        <v>검은 분말을 혼합</v>
      </c>
      <c r="T58" t="str">
        <f t="shared" si="54"/>
        <v>Mélanger de la poudre noire</v>
      </c>
      <c r="U58" t="str">
        <f t="shared" si="54"/>
        <v>काळा पावडर मिश्रण</v>
      </c>
      <c r="V58" t="str">
        <f t="shared" si="54"/>
        <v>கருப்பு தூள் கலக்கும்</v>
      </c>
    </row>
    <row r="59">
      <c r="A59" s="4" t="s">
        <v>628</v>
      </c>
      <c r="B59" s="4"/>
      <c r="C59" s="4" t="s">
        <v>676</v>
      </c>
      <c r="D59" t="str">
        <f t="shared" ref="D59:V59" si="55">IFERROR(__xludf.DUMMYFUNCTION("GoogleTranslate($C59, $C$2, D$2)"),"lectura de mano")</f>
        <v>lectura de mano</v>
      </c>
      <c r="E59" t="str">
        <f t="shared" si="55"/>
        <v>हथेली पढ़ना</v>
      </c>
      <c r="F59" t="str">
        <f t="shared" si="55"/>
        <v>قراءة الكف</v>
      </c>
      <c r="G59" t="str">
        <f t="shared" si="55"/>
        <v>leitura das mãos</v>
      </c>
      <c r="H59" t="str">
        <f t="shared" si="55"/>
        <v>করতল পঠন</v>
      </c>
      <c r="I59" t="str">
        <f t="shared" si="55"/>
        <v>хиромантия</v>
      </c>
      <c r="J59" t="str">
        <f t="shared" si="55"/>
        <v>手相</v>
      </c>
      <c r="K59" t="str">
        <f t="shared" si="55"/>
        <v>ਪਾਮ ਪੜ੍ਹਨ</v>
      </c>
      <c r="L59" t="str">
        <f t="shared" si="55"/>
        <v>Handlesen</v>
      </c>
      <c r="M59" t="str">
        <f t="shared" si="55"/>
        <v>Palm maca</v>
      </c>
      <c r="N59" t="str">
        <f t="shared" si="55"/>
        <v>看手相</v>
      </c>
      <c r="O59" t="str">
        <f t="shared" si="55"/>
        <v>看手相</v>
      </c>
      <c r="P59" t="str">
        <f t="shared" si="55"/>
        <v>Palm membaca</v>
      </c>
      <c r="Q59" t="str">
        <f t="shared" si="55"/>
        <v>చేతి జాతకం</v>
      </c>
      <c r="R59" t="str">
        <f t="shared" si="55"/>
        <v>xem chỉ tay</v>
      </c>
      <c r="S59" t="str">
        <f t="shared" si="55"/>
        <v>손금 읽기</v>
      </c>
      <c r="T59" t="str">
        <f t="shared" si="55"/>
        <v>Palm lecture</v>
      </c>
      <c r="U59" t="str">
        <f t="shared" si="55"/>
        <v>पाम वाचन</v>
      </c>
      <c r="V59" t="str">
        <f t="shared" si="55"/>
        <v>ரேகை பார்த்தல்</v>
      </c>
    </row>
    <row r="60">
      <c r="A60" s="4" t="s">
        <v>678</v>
      </c>
      <c r="B60" s="4"/>
      <c r="C60" s="4" t="s">
        <v>679</v>
      </c>
      <c r="D60" t="str">
        <f t="shared" ref="D60:V60" si="56">IFERROR(__xludf.DUMMYFUNCTION("GoogleTranslate($C60, $C$2, D$2)"),"maldiciones")</f>
        <v>maldiciones</v>
      </c>
      <c r="E60" t="str">
        <f t="shared" si="56"/>
        <v>शाप</v>
      </c>
      <c r="F60" t="str">
        <f t="shared" si="56"/>
        <v>الشتائم</v>
      </c>
      <c r="G60" t="str">
        <f t="shared" si="56"/>
        <v>maldições</v>
      </c>
      <c r="H60" t="str">
        <f t="shared" si="56"/>
        <v>অভিশাপ</v>
      </c>
      <c r="I60" t="str">
        <f t="shared" si="56"/>
        <v>Проклятия</v>
      </c>
      <c r="J60" t="str">
        <f t="shared" si="56"/>
        <v>呪い</v>
      </c>
      <c r="K60" t="str">
        <f t="shared" si="56"/>
        <v>ਸਰਾਪ</v>
      </c>
      <c r="L60" t="str">
        <f t="shared" si="56"/>
        <v>Flüche</v>
      </c>
      <c r="M60" t="str">
        <f t="shared" si="56"/>
        <v>supatane</v>
      </c>
      <c r="N60" t="str">
        <f t="shared" si="56"/>
        <v>诅咒</v>
      </c>
      <c r="O60" t="str">
        <f t="shared" si="56"/>
        <v>詛咒</v>
      </c>
      <c r="P60" t="str">
        <f t="shared" si="56"/>
        <v>kutukan</v>
      </c>
      <c r="Q60" t="str">
        <f t="shared" si="56"/>
        <v>శాపాలు</v>
      </c>
      <c r="R60" t="str">
        <f t="shared" si="56"/>
        <v>lời nguyền</v>
      </c>
      <c r="S60" t="str">
        <f t="shared" si="56"/>
        <v>저주</v>
      </c>
      <c r="T60" t="str">
        <f t="shared" si="56"/>
        <v>curses</v>
      </c>
      <c r="U60" t="str">
        <f t="shared" si="56"/>
        <v>वाईट</v>
      </c>
      <c r="V60" t="str">
        <f t="shared" si="56"/>
        <v>சாபங்கள்</v>
      </c>
    </row>
    <row r="61">
      <c r="A61" s="4" t="s">
        <v>680</v>
      </c>
      <c r="B61" s="4"/>
      <c r="C61" s="4" t="s">
        <v>681</v>
      </c>
      <c r="D61" t="str">
        <f t="shared" ref="D61:V61" si="57">IFERROR(__xludf.DUMMYFUNCTION("GoogleTranslate($C61, $C$2, D$2)"),"Divinidad")</f>
        <v>Divinidad</v>
      </c>
      <c r="E61" t="str">
        <f t="shared" si="57"/>
        <v>अटकल</v>
      </c>
      <c r="F61" t="str">
        <f t="shared" si="57"/>
        <v>عرافة</v>
      </c>
      <c r="G61" t="str">
        <f t="shared" si="57"/>
        <v>Adivinhação</v>
      </c>
      <c r="H61" t="str">
        <f t="shared" si="57"/>
        <v>ভবিষ্যৎ কথন</v>
      </c>
      <c r="I61" t="str">
        <f t="shared" si="57"/>
        <v>Гадание</v>
      </c>
      <c r="J61" t="str">
        <f t="shared" si="57"/>
        <v>占い</v>
      </c>
      <c r="K61" t="str">
        <f t="shared" si="57"/>
        <v>ਫਾਲ</v>
      </c>
      <c r="L61" t="str">
        <f t="shared" si="57"/>
        <v>Divination</v>
      </c>
      <c r="M61" t="str">
        <f t="shared" si="57"/>
        <v>niteni</v>
      </c>
      <c r="N61" t="str">
        <f t="shared" si="57"/>
        <v>卜筮</v>
      </c>
      <c r="O61" t="str">
        <f t="shared" si="57"/>
        <v>卜筮</v>
      </c>
      <c r="P61" t="str">
        <f t="shared" si="57"/>
        <v>Ramalan</v>
      </c>
      <c r="Q61" t="str">
        <f t="shared" si="57"/>
        <v>భవిష్యవాణి</v>
      </c>
      <c r="R61" t="str">
        <f t="shared" si="57"/>
        <v>Thuật bói toán</v>
      </c>
      <c r="S61" t="str">
        <f t="shared" si="57"/>
        <v>점</v>
      </c>
      <c r="T61" t="str">
        <f t="shared" si="57"/>
        <v>Divination</v>
      </c>
      <c r="U61" t="str">
        <f t="shared" si="57"/>
        <v>शकुन</v>
      </c>
      <c r="V61" t="str">
        <f t="shared" si="57"/>
        <v>கணிப்பு</v>
      </c>
    </row>
    <row r="62">
      <c r="A62" s="6" t="s">
        <v>281</v>
      </c>
      <c r="B62" s="6"/>
      <c r="C62" s="6" t="s">
        <v>682</v>
      </c>
      <c r="D62" t="str">
        <f t="shared" ref="D62:V62" si="58">IFERROR(__xludf.DUMMYFUNCTION("GoogleTranslate($C62, $C$2, D$2)"),"Curación")</f>
        <v>Curación</v>
      </c>
      <c r="E62" t="str">
        <f t="shared" si="58"/>
        <v>चिकित्सा</v>
      </c>
      <c r="F62" t="str">
        <f t="shared" si="58"/>
        <v>شفاء</v>
      </c>
      <c r="G62" t="str">
        <f t="shared" si="58"/>
        <v>Cura</v>
      </c>
      <c r="H62" t="str">
        <f t="shared" si="58"/>
        <v>আরোগ্য</v>
      </c>
      <c r="I62" t="str">
        <f t="shared" si="58"/>
        <v>целебный</v>
      </c>
      <c r="J62" t="str">
        <f t="shared" si="58"/>
        <v>ヒーリング</v>
      </c>
      <c r="K62" t="str">
        <f t="shared" si="58"/>
        <v>ਹੀਲਿੰਗ</v>
      </c>
      <c r="L62" t="str">
        <f t="shared" si="58"/>
        <v>Heilung</v>
      </c>
      <c r="M62" t="str">
        <f t="shared" si="58"/>
        <v>Healing</v>
      </c>
      <c r="N62" t="str">
        <f t="shared" si="58"/>
        <v>复原</v>
      </c>
      <c r="O62" t="str">
        <f t="shared" si="58"/>
        <v>復原</v>
      </c>
      <c r="P62" t="str">
        <f t="shared" si="58"/>
        <v>Penyembuhan</v>
      </c>
      <c r="Q62" t="str">
        <f t="shared" si="58"/>
        <v>హీలింగ్</v>
      </c>
      <c r="R62" t="str">
        <f t="shared" si="58"/>
        <v>chữa lành</v>
      </c>
      <c r="S62" t="str">
        <f t="shared" si="58"/>
        <v>치료</v>
      </c>
      <c r="T62" t="str">
        <f t="shared" si="58"/>
        <v>Guérison</v>
      </c>
      <c r="U62" t="str">
        <f t="shared" si="58"/>
        <v>उपचार</v>
      </c>
      <c r="V62" t="str">
        <f t="shared" si="58"/>
        <v>ஹீலிங்</v>
      </c>
    </row>
    <row r="63">
      <c r="A63" s="6" t="s">
        <v>683</v>
      </c>
      <c r="B63" s="6"/>
      <c r="C63" s="6" t="s">
        <v>684</v>
      </c>
      <c r="D63" t="str">
        <f t="shared" ref="D63:V63" si="59">IFERROR(__xludf.DUMMYFUNCTION("GoogleTranslate($C63, $C$2, D$2)"),"milagros")</f>
        <v>milagros</v>
      </c>
      <c r="E63" t="str">
        <f t="shared" si="59"/>
        <v>चमत्कार</v>
      </c>
      <c r="F63" t="str">
        <f t="shared" si="59"/>
        <v>المعجزات</v>
      </c>
      <c r="G63" t="str">
        <f t="shared" si="59"/>
        <v>milagres</v>
      </c>
      <c r="H63" t="str">
        <f t="shared" si="59"/>
        <v>অলৌকিক</v>
      </c>
      <c r="I63" t="str">
        <f t="shared" si="59"/>
        <v>Miracles</v>
      </c>
      <c r="J63" t="str">
        <f t="shared" si="59"/>
        <v>奇跡</v>
      </c>
      <c r="K63" t="str">
        <f t="shared" si="59"/>
        <v>ਚਮਤਕਾਰ</v>
      </c>
      <c r="L63" t="str">
        <f t="shared" si="59"/>
        <v>Wunder</v>
      </c>
      <c r="M63" t="str">
        <f t="shared" si="59"/>
        <v>kaelokan</v>
      </c>
      <c r="N63" t="str">
        <f t="shared" si="59"/>
        <v>奇迹</v>
      </c>
      <c r="O63" t="str">
        <f t="shared" si="59"/>
        <v>奇蹟</v>
      </c>
      <c r="P63" t="str">
        <f t="shared" si="59"/>
        <v>mujizat</v>
      </c>
      <c r="Q63" t="str">
        <f t="shared" si="59"/>
        <v>వింతలూ</v>
      </c>
      <c r="R63" t="str">
        <f t="shared" si="59"/>
        <v>Miracles</v>
      </c>
      <c r="S63" t="str">
        <f t="shared" si="59"/>
        <v>기적</v>
      </c>
      <c r="T63" t="str">
        <f t="shared" si="59"/>
        <v>miracles</v>
      </c>
      <c r="U63" t="str">
        <f t="shared" si="59"/>
        <v>चमत्कार</v>
      </c>
      <c r="V63" t="str">
        <f t="shared" si="59"/>
        <v>அற்புதங்கள்</v>
      </c>
    </row>
    <row r="64">
      <c r="A64" s="6" t="s">
        <v>503</v>
      </c>
      <c r="B64" s="6"/>
      <c r="C64" s="6" t="s">
        <v>685</v>
      </c>
      <c r="D64" t="str">
        <f t="shared" ref="D64:V64" si="60">IFERROR(__xludf.DUMMYFUNCTION("GoogleTranslate($C64, $C$2, D$2)"),"Naturaleza")</f>
        <v>Naturaleza</v>
      </c>
      <c r="E64" t="str">
        <f t="shared" si="60"/>
        <v>प्रकृति</v>
      </c>
      <c r="F64" t="str">
        <f t="shared" si="60"/>
        <v>طبيعة</v>
      </c>
      <c r="G64" t="str">
        <f t="shared" si="60"/>
        <v>Natureza</v>
      </c>
      <c r="H64" t="str">
        <f t="shared" si="60"/>
        <v>প্রকৃতি</v>
      </c>
      <c r="I64" t="str">
        <f t="shared" si="60"/>
        <v>Природа</v>
      </c>
      <c r="J64" t="str">
        <f t="shared" si="60"/>
        <v>自然</v>
      </c>
      <c r="K64" t="str">
        <f t="shared" si="60"/>
        <v>ਕੁਦਰਤ</v>
      </c>
      <c r="L64" t="str">
        <f t="shared" si="60"/>
        <v>Natur</v>
      </c>
      <c r="M64" t="str">
        <f t="shared" si="60"/>
        <v>Nature</v>
      </c>
      <c r="N64" t="str">
        <f t="shared" si="60"/>
        <v>性质</v>
      </c>
      <c r="O64" t="str">
        <f t="shared" si="60"/>
        <v>性質</v>
      </c>
      <c r="P64" t="str">
        <f t="shared" si="60"/>
        <v>Alam</v>
      </c>
      <c r="Q64" t="str">
        <f t="shared" si="60"/>
        <v>ప్రకృతి</v>
      </c>
      <c r="R64" t="str">
        <f t="shared" si="60"/>
        <v>Thiên nhiên</v>
      </c>
      <c r="S64" t="str">
        <f t="shared" si="60"/>
        <v>자연</v>
      </c>
      <c r="T64" t="str">
        <f t="shared" si="60"/>
        <v>La nature</v>
      </c>
      <c r="U64" t="str">
        <f t="shared" si="60"/>
        <v>निसर्ग</v>
      </c>
      <c r="V64" t="str">
        <f t="shared" si="60"/>
        <v>இயற்கை</v>
      </c>
    </row>
    <row r="65">
      <c r="A65" s="6" t="s">
        <v>686</v>
      </c>
      <c r="B65" s="6"/>
      <c r="C65" s="6" t="s">
        <v>687</v>
      </c>
      <c r="D65" t="str">
        <f t="shared" ref="D65:V65" si="61">IFERROR(__xludf.DUMMYFUNCTION("GoogleTranslate($C65, $C$2, D$2)"),"Ritual")</f>
        <v>Ritual</v>
      </c>
      <c r="E65" t="str">
        <f t="shared" si="61"/>
        <v>अनुष्ठान</v>
      </c>
      <c r="F65" t="str">
        <f t="shared" si="61"/>
        <v>طقوس</v>
      </c>
      <c r="G65" t="str">
        <f t="shared" si="61"/>
        <v>Ritual</v>
      </c>
      <c r="H65" t="str">
        <f t="shared" si="61"/>
        <v>অনুষ্ঠান</v>
      </c>
      <c r="I65" t="str">
        <f t="shared" si="61"/>
        <v>ритуальный</v>
      </c>
      <c r="J65" t="str">
        <f t="shared" si="61"/>
        <v>儀式</v>
      </c>
      <c r="K65" t="str">
        <f t="shared" si="61"/>
        <v>ਰਸਮ</v>
      </c>
      <c r="L65" t="str">
        <f t="shared" si="61"/>
        <v>Ritual</v>
      </c>
      <c r="M65" t="str">
        <f t="shared" si="61"/>
        <v>ritual</v>
      </c>
      <c r="N65" t="str">
        <f t="shared" si="61"/>
        <v>仪式</v>
      </c>
      <c r="O65" t="str">
        <f t="shared" si="61"/>
        <v>儀式</v>
      </c>
      <c r="P65" t="str">
        <f t="shared" si="61"/>
        <v>Upacara</v>
      </c>
      <c r="Q65" t="str">
        <f t="shared" si="61"/>
        <v>కర్మ</v>
      </c>
      <c r="R65" t="str">
        <f t="shared" si="61"/>
        <v>Ritual</v>
      </c>
      <c r="S65" t="str">
        <f t="shared" si="61"/>
        <v>의식</v>
      </c>
      <c r="T65" t="str">
        <f t="shared" si="61"/>
        <v>Rituel</v>
      </c>
      <c r="U65" t="str">
        <f t="shared" si="61"/>
        <v>विधी</v>
      </c>
      <c r="V65" t="str">
        <f t="shared" si="61"/>
        <v>சடங்கு</v>
      </c>
    </row>
    <row r="66">
      <c r="A66" s="6" t="s">
        <v>688</v>
      </c>
      <c r="B66" s="6"/>
      <c r="C66" s="6" t="s">
        <v>689</v>
      </c>
      <c r="D66" t="str">
        <f t="shared" ref="D66:V66" si="62">IFERROR(__xludf.DUMMYFUNCTION("GoogleTranslate($C66, $C$2, D$2)"),"Símbolo")</f>
        <v>Símbolo</v>
      </c>
      <c r="E66" t="str">
        <f t="shared" si="62"/>
        <v>प्रतीक</v>
      </c>
      <c r="F66" t="str">
        <f t="shared" si="62"/>
        <v>رمز</v>
      </c>
      <c r="G66" t="str">
        <f t="shared" si="62"/>
        <v>Símbolo</v>
      </c>
      <c r="H66" t="str">
        <f t="shared" si="62"/>
        <v>প্রতীক</v>
      </c>
      <c r="I66" t="str">
        <f t="shared" si="62"/>
        <v>Символ</v>
      </c>
      <c r="J66" t="str">
        <f t="shared" si="62"/>
        <v>シンボル</v>
      </c>
      <c r="K66" t="str">
        <f t="shared" si="62"/>
        <v>ਚਿੰਨ੍ਹ</v>
      </c>
      <c r="L66" t="str">
        <f t="shared" si="62"/>
        <v>Symbol</v>
      </c>
      <c r="M66" t="str">
        <f t="shared" si="62"/>
        <v>Symbol</v>
      </c>
      <c r="N66" t="str">
        <f t="shared" si="62"/>
        <v>符号</v>
      </c>
      <c r="O66" t="str">
        <f t="shared" si="62"/>
        <v>符號</v>
      </c>
      <c r="P66" t="str">
        <f t="shared" si="62"/>
        <v>Simbol</v>
      </c>
      <c r="Q66" t="str">
        <f t="shared" si="62"/>
        <v>చిహ్నం</v>
      </c>
      <c r="R66" t="str">
        <f t="shared" si="62"/>
        <v>Ký hiệu</v>
      </c>
      <c r="S66" t="str">
        <f t="shared" si="62"/>
        <v>상징</v>
      </c>
      <c r="T66" t="str">
        <f t="shared" si="62"/>
        <v>symbole</v>
      </c>
      <c r="U66" t="str">
        <f t="shared" si="62"/>
        <v>चिन्ह</v>
      </c>
      <c r="V66" t="str">
        <f t="shared" si="62"/>
        <v>சின்னமாக</v>
      </c>
    </row>
    <row r="67">
      <c r="A67" s="6" t="s">
        <v>691</v>
      </c>
      <c r="B67" s="6"/>
      <c r="C67" s="6" t="s">
        <v>692</v>
      </c>
      <c r="D67" t="str">
        <f t="shared" ref="D67:V67" si="63">IFERROR(__xludf.DUMMYFUNCTION("GoogleTranslate($C67, $C$2, D$2)"),"Ira")</f>
        <v>Ira</v>
      </c>
      <c r="E67" t="str">
        <f t="shared" si="63"/>
        <v>कोप</v>
      </c>
      <c r="F67" t="str">
        <f t="shared" si="63"/>
        <v>غيظ</v>
      </c>
      <c r="G67" t="str">
        <f t="shared" si="63"/>
        <v>Ira</v>
      </c>
      <c r="H67" t="str">
        <f t="shared" si="63"/>
        <v>ক্রোধ</v>
      </c>
      <c r="I67" t="str">
        <f t="shared" si="63"/>
        <v>Гнев</v>
      </c>
      <c r="J67" t="str">
        <f t="shared" si="63"/>
        <v>激怒</v>
      </c>
      <c r="K67" t="str">
        <f t="shared" si="63"/>
        <v>ਗੁੱਸਾ</v>
      </c>
      <c r="L67" t="str">
        <f t="shared" si="63"/>
        <v>Zorn</v>
      </c>
      <c r="M67" t="str">
        <f t="shared" si="63"/>
        <v>bebendu</v>
      </c>
      <c r="N67" t="str">
        <f t="shared" si="63"/>
        <v>愤怒</v>
      </c>
      <c r="O67" t="str">
        <f t="shared" si="63"/>
        <v>憤怒</v>
      </c>
      <c r="P67" t="str">
        <f t="shared" si="63"/>
        <v>Murka</v>
      </c>
      <c r="Q67" t="str">
        <f t="shared" si="63"/>
        <v>ఆగ్రహం</v>
      </c>
      <c r="R67" t="str">
        <f t="shared" si="63"/>
        <v>phẫn nộ</v>
      </c>
      <c r="S67" t="str">
        <f t="shared" si="63"/>
        <v>격노</v>
      </c>
      <c r="T67" t="str">
        <f t="shared" si="63"/>
        <v>Colère</v>
      </c>
      <c r="U67" t="str">
        <f t="shared" si="63"/>
        <v>राग</v>
      </c>
      <c r="V67" t="str">
        <f t="shared" si="63"/>
        <v>வெஞ்சினம்</v>
      </c>
    </row>
    <row r="68">
      <c r="A68" s="4" t="s">
        <v>693</v>
      </c>
      <c r="B68" s="4"/>
      <c r="C68" s="4" t="s">
        <v>694</v>
      </c>
      <c r="D68" t="str">
        <f t="shared" ref="D68:V68" si="64">IFERROR(__xludf.DUMMYFUNCTION("GoogleTranslate($C68, $C$2, D$2)"),"Fijación de la ropa")</f>
        <v>Fijación de la ropa</v>
      </c>
      <c r="E68" t="str">
        <f t="shared" si="64"/>
        <v>पिनिंग कपड़े</v>
      </c>
      <c r="F68" t="str">
        <f t="shared" si="64"/>
        <v>الملابس تعلق</v>
      </c>
      <c r="G68" t="str">
        <f t="shared" si="64"/>
        <v>roupas fixando</v>
      </c>
      <c r="H68" t="str">
        <f t="shared" si="64"/>
        <v>পিন করা পোশাক</v>
      </c>
      <c r="I68" t="str">
        <f t="shared" si="64"/>
        <v>Закрепление одежда</v>
      </c>
      <c r="J68" t="str">
        <f t="shared" si="64"/>
        <v>ピン留め衣類</v>
      </c>
      <c r="K68" t="str">
        <f t="shared" si="64"/>
        <v>ਪਿੰਨ ਕੱਪੜੇ</v>
      </c>
      <c r="L68" t="str">
        <f t="shared" si="64"/>
        <v>Pinning Kleidung</v>
      </c>
      <c r="M68" t="str">
        <f t="shared" si="64"/>
        <v>sandhangan pinning</v>
      </c>
      <c r="N68" t="str">
        <f t="shared" si="64"/>
        <v>钢钉服装</v>
      </c>
      <c r="O68" t="str">
        <f t="shared" si="64"/>
        <v>鋼釘服裝</v>
      </c>
      <c r="P68" t="str">
        <f t="shared" si="64"/>
        <v>pakaian menyematkan</v>
      </c>
      <c r="Q68" t="str">
        <f t="shared" si="64"/>
        <v>ముట్టడించే దుస్తులు</v>
      </c>
      <c r="R68" t="str">
        <f t="shared" si="64"/>
        <v>quần áo ghim</v>
      </c>
      <c r="S68" t="str">
        <f t="shared" si="64"/>
        <v>고정 의류</v>
      </c>
      <c r="T68" t="str">
        <f t="shared" si="64"/>
        <v>vêtements épinglant</v>
      </c>
      <c r="U68" t="str">
        <f t="shared" si="64"/>
        <v>पिन कपडे</v>
      </c>
      <c r="V68" t="str">
        <f t="shared" si="64"/>
        <v>பின்செய்யப்படுகிறது ஆடை</v>
      </c>
    </row>
    <row r="69">
      <c r="A69" s="4" t="s">
        <v>791</v>
      </c>
      <c r="B69" s="4"/>
      <c r="C69" s="4" t="s">
        <v>695</v>
      </c>
      <c r="D69" t="str">
        <f t="shared" ref="D69:V69" si="65">IFERROR(__xludf.DUMMYFUNCTION("GoogleTranslate($C69, $C$2, D$2)"),"Tocando instrumentos")</f>
        <v>Tocando instrumentos</v>
      </c>
      <c r="E69" t="str">
        <f t="shared" si="65"/>
        <v>वाद्ययंत्र बजाना</v>
      </c>
      <c r="F69" t="str">
        <f t="shared" si="65"/>
        <v>العزف على الآلات</v>
      </c>
      <c r="G69" t="str">
        <f t="shared" si="65"/>
        <v>Tocando instrumentos</v>
      </c>
      <c r="H69" t="str">
        <f t="shared" si="65"/>
        <v>যন্ত্র বাজানো</v>
      </c>
      <c r="I69" t="str">
        <f t="shared" si="65"/>
        <v>Воспроизведение инструментов</v>
      </c>
      <c r="J69" t="str">
        <f t="shared" si="65"/>
        <v>楽器を演奏</v>
      </c>
      <c r="K69" t="str">
        <f t="shared" si="65"/>
        <v>ਯੰਤਰ ਨਿਭਾਉਣੀ</v>
      </c>
      <c r="L69" t="str">
        <f t="shared" si="65"/>
        <v>Instrumente spielen</v>
      </c>
      <c r="M69" t="str">
        <f t="shared" si="65"/>
        <v>playing instruments</v>
      </c>
      <c r="N69" t="str">
        <f t="shared" si="65"/>
        <v>演奏乐器</v>
      </c>
      <c r="O69" t="str">
        <f t="shared" si="65"/>
        <v>演奏樂器</v>
      </c>
      <c r="P69" t="str">
        <f t="shared" si="65"/>
        <v>memainkan alat</v>
      </c>
      <c r="Q69" t="str">
        <f t="shared" si="65"/>
        <v>సాధన</v>
      </c>
      <c r="R69" t="str">
        <f t="shared" si="65"/>
        <v>chơi nhạc cụ</v>
      </c>
      <c r="S69" t="str">
        <f t="shared" si="65"/>
        <v>악기를 연주</v>
      </c>
      <c r="T69" t="str">
        <f t="shared" si="65"/>
        <v>jouer instruments</v>
      </c>
      <c r="U69" t="str">
        <f t="shared" si="65"/>
        <v>वादन</v>
      </c>
      <c r="V69" t="str">
        <f t="shared" si="65"/>
        <v>வாசித்தல்</v>
      </c>
    </row>
    <row r="70">
      <c r="A70" s="4" t="s">
        <v>702</v>
      </c>
      <c r="B70" s="4"/>
      <c r="C70" s="4" t="s">
        <v>703</v>
      </c>
      <c r="D70" t="str">
        <f t="shared" ref="D70:V70" si="66">IFERROR(__xludf.DUMMYFUNCTION("GoogleTranslate($C70, $C$2, D$2)"),"ventaja apremiante")</f>
        <v>ventaja apremiante</v>
      </c>
      <c r="E70" t="str">
        <f t="shared" si="66"/>
        <v>अहम लाभ</v>
      </c>
      <c r="F70" t="str">
        <f t="shared" si="66"/>
        <v>ميزة إلحاحا</v>
      </c>
      <c r="G70" t="str">
        <f t="shared" si="66"/>
        <v>vantagem premente</v>
      </c>
      <c r="H70" t="str">
        <f t="shared" si="66"/>
        <v>টিপে সুবিধা</v>
      </c>
      <c r="I70" t="str">
        <f t="shared" si="66"/>
        <v>Прессинг преимущество</v>
      </c>
      <c r="J70" t="str">
        <f t="shared" si="66"/>
        <v>押すと利点</v>
      </c>
      <c r="K70" t="str">
        <f t="shared" si="66"/>
        <v>ਚੇਣ ਫਾਇਦਾ</v>
      </c>
      <c r="L70" t="str">
        <f t="shared" si="66"/>
        <v>Pressing Vorteil</v>
      </c>
      <c r="M70" t="str">
        <f t="shared" si="66"/>
        <v>kauntungan mencet</v>
      </c>
      <c r="N70" t="str">
        <f t="shared" si="66"/>
        <v>紧迫的优势</v>
      </c>
      <c r="O70" t="str">
        <f t="shared" si="66"/>
        <v>緊迫的優勢</v>
      </c>
      <c r="P70" t="str">
        <f t="shared" si="66"/>
        <v>keuntungan mendesak</v>
      </c>
      <c r="Q70" t="str">
        <f t="shared" si="66"/>
        <v>నొక్కటం ప్రయోజనం</v>
      </c>
      <c r="R70" t="str">
        <f t="shared" si="66"/>
        <v>lợi thế cấp bách</v>
      </c>
      <c r="S70" t="str">
        <f t="shared" si="66"/>
        <v>누르면 장점</v>
      </c>
      <c r="T70" t="str">
        <f t="shared" si="66"/>
        <v>avantage pression</v>
      </c>
      <c r="U70" t="str">
        <f t="shared" si="66"/>
        <v>दाबणे फायदा</v>
      </c>
      <c r="V70" t="str">
        <f t="shared" si="66"/>
        <v>இன்றியமையாத பயன்படுத்தி</v>
      </c>
    </row>
    <row r="71">
      <c r="A71" s="4" t="s">
        <v>704</v>
      </c>
      <c r="B71" s="4"/>
      <c r="C71" s="4" t="s">
        <v>677</v>
      </c>
      <c r="D71" t="str">
        <f t="shared" ref="D71:V71" si="67">IFERROR(__xludf.DUMMYFUNCTION("GoogleTranslate($C71, $C$2, D$2)"),"Batalla")</f>
        <v>Batalla</v>
      </c>
      <c r="E71" t="str">
        <f t="shared" si="67"/>
        <v>लड़ाई</v>
      </c>
      <c r="F71" t="str">
        <f t="shared" si="67"/>
        <v>معركة</v>
      </c>
      <c r="G71" t="str">
        <f t="shared" si="67"/>
        <v>Batalha</v>
      </c>
      <c r="H71" t="str">
        <f t="shared" si="67"/>
        <v>যুদ্ধ</v>
      </c>
      <c r="I71" t="str">
        <f t="shared" si="67"/>
        <v>Боевой</v>
      </c>
      <c r="J71" t="str">
        <f t="shared" si="67"/>
        <v>戦い</v>
      </c>
      <c r="K71" t="str">
        <f t="shared" si="67"/>
        <v>ਬੈਟਲ</v>
      </c>
      <c r="L71" t="str">
        <f t="shared" si="67"/>
        <v>Schlacht</v>
      </c>
      <c r="M71" t="str">
        <f t="shared" si="67"/>
        <v>Battle</v>
      </c>
      <c r="N71" t="str">
        <f t="shared" si="67"/>
        <v>战斗</v>
      </c>
      <c r="O71" t="str">
        <f t="shared" si="67"/>
        <v>戰鬥</v>
      </c>
      <c r="P71" t="str">
        <f t="shared" si="67"/>
        <v>Pertarungan</v>
      </c>
      <c r="Q71" t="str">
        <f t="shared" si="67"/>
        <v>యుద్ధం</v>
      </c>
      <c r="R71" t="str">
        <f t="shared" si="67"/>
        <v>trận đánh</v>
      </c>
      <c r="S71" t="str">
        <f t="shared" si="67"/>
        <v>전투</v>
      </c>
      <c r="T71" t="str">
        <f t="shared" si="67"/>
        <v>Bataille</v>
      </c>
      <c r="U71" t="str">
        <f t="shared" si="67"/>
        <v>लढाई</v>
      </c>
      <c r="V71" t="str">
        <f t="shared" si="67"/>
        <v>போர்</v>
      </c>
    </row>
    <row r="72">
      <c r="A72" s="4" t="s">
        <v>705</v>
      </c>
      <c r="B72" s="4"/>
      <c r="C72" s="4" t="s">
        <v>706</v>
      </c>
      <c r="D72" t="str">
        <f t="shared" ref="D72:V72" si="68">IFERROR(__xludf.DUMMYFUNCTION("GoogleTranslate($C72, $C$2, D$2)"),"de fundición rápida")</f>
        <v>de fundición rápida</v>
      </c>
      <c r="E72" t="str">
        <f t="shared" si="68"/>
        <v>त्वरित कास्टिंग</v>
      </c>
      <c r="F72" t="str">
        <f t="shared" si="68"/>
        <v>صب سريع</v>
      </c>
      <c r="G72" t="str">
        <f t="shared" si="68"/>
        <v>fundição rápida</v>
      </c>
      <c r="H72" t="str">
        <f t="shared" si="68"/>
        <v>কুইক ঢালাই</v>
      </c>
      <c r="I72" t="str">
        <f t="shared" si="68"/>
        <v>Быстрый литье</v>
      </c>
      <c r="J72" t="str">
        <f t="shared" si="68"/>
        <v>クイックキャスト</v>
      </c>
      <c r="K72" t="str">
        <f t="shared" si="68"/>
        <v>ਤੇਜ਼ ਕਾਸਟਿੰਗ</v>
      </c>
      <c r="L72" t="str">
        <f t="shared" si="68"/>
        <v>Schnellguss</v>
      </c>
      <c r="M72" t="str">
        <f t="shared" si="68"/>
        <v>casting cepet</v>
      </c>
      <c r="N72" t="str">
        <f t="shared" si="68"/>
        <v>快速铸造</v>
      </c>
      <c r="O72" t="str">
        <f t="shared" si="68"/>
        <v>快速鑄造</v>
      </c>
      <c r="P72" t="str">
        <f t="shared" si="68"/>
        <v>pengecoran cepat</v>
      </c>
      <c r="Q72" t="str">
        <f t="shared" si="68"/>
        <v>త్వరిత కాస్టింగ్</v>
      </c>
      <c r="R72" t="str">
        <f t="shared" si="68"/>
        <v>đúc nhanh</v>
      </c>
      <c r="S72" t="str">
        <f t="shared" si="68"/>
        <v>빠른 캐스팅</v>
      </c>
      <c r="T72" t="str">
        <f t="shared" si="68"/>
        <v>coulée rapide</v>
      </c>
      <c r="U72" t="str">
        <f t="shared" si="68"/>
        <v>जलद निर्णायक</v>
      </c>
      <c r="V72" t="str">
        <f t="shared" si="68"/>
        <v>விரைவு நடிப்பதற்கு</v>
      </c>
    </row>
    <row r="73">
      <c r="A73" s="4" t="s">
        <v>707</v>
      </c>
      <c r="B73" s="4"/>
      <c r="C73" s="4" t="s">
        <v>708</v>
      </c>
      <c r="D73" t="str">
        <f t="shared" ref="D73:V73" si="69">IFERROR(__xludf.DUMMYFUNCTION("GoogleTranslate($C73, $C$2, D$2)"),"Quickdrawing")</f>
        <v>Quickdrawing</v>
      </c>
      <c r="E73" t="str">
        <f t="shared" si="69"/>
        <v>Quickdrawing</v>
      </c>
      <c r="F73" t="str">
        <f t="shared" si="69"/>
        <v>Quickdrawing</v>
      </c>
      <c r="G73" t="str">
        <f t="shared" si="69"/>
        <v>Quickdrawing</v>
      </c>
      <c r="H73" t="str">
        <f t="shared" si="69"/>
        <v>Quickdrawing</v>
      </c>
      <c r="I73" t="str">
        <f t="shared" si="69"/>
        <v>Quickdrawing</v>
      </c>
      <c r="J73" t="str">
        <f t="shared" si="69"/>
        <v>Quickdrawing</v>
      </c>
      <c r="K73" t="str">
        <f t="shared" si="69"/>
        <v>Quickdrawing</v>
      </c>
      <c r="L73" t="str">
        <f t="shared" si="69"/>
        <v>Quickdrawing</v>
      </c>
      <c r="M73" t="str">
        <f t="shared" si="69"/>
        <v>Quickdrawing</v>
      </c>
      <c r="N73" t="str">
        <f t="shared" si="69"/>
        <v>Quickdrawing</v>
      </c>
      <c r="O73" t="str">
        <f t="shared" si="69"/>
        <v>Quickdrawing</v>
      </c>
      <c r="P73" t="str">
        <f t="shared" si="69"/>
        <v>Quickdrawing</v>
      </c>
      <c r="Q73" t="str">
        <f t="shared" si="69"/>
        <v>Quickdrawing</v>
      </c>
      <c r="R73" t="str">
        <f t="shared" si="69"/>
        <v>Quickdrawing</v>
      </c>
      <c r="S73" t="str">
        <f t="shared" si="69"/>
        <v>Quickdrawing</v>
      </c>
      <c r="T73" t="str">
        <f t="shared" si="69"/>
        <v>Quickdrawing</v>
      </c>
      <c r="U73" t="str">
        <f t="shared" si="69"/>
        <v>Quickdrawing</v>
      </c>
      <c r="V73" t="str">
        <f t="shared" si="69"/>
        <v>Quickdrawing</v>
      </c>
    </row>
    <row r="74">
      <c r="A74" s="4" t="s">
        <v>710</v>
      </c>
      <c r="B74" s="4"/>
      <c r="C74" s="4" t="s">
        <v>711</v>
      </c>
      <c r="D74" t="str">
        <f t="shared" ref="D74:V74" si="70">IFERROR(__xludf.DUMMYFUNCTION("GoogleTranslate($C74, $C$2, D$2)"),"Citando frases religiosas")</f>
        <v>Citando frases religiosas</v>
      </c>
      <c r="E74" t="str">
        <f t="shared" si="70"/>
        <v>धार्मिक वाक्यांशों का हवाला देते हुए</v>
      </c>
      <c r="F74" t="str">
        <f t="shared" si="70"/>
        <v>نقلا عن العبارات الدينية</v>
      </c>
      <c r="G74" t="str">
        <f t="shared" si="70"/>
        <v>Citando frases religiosas</v>
      </c>
      <c r="H74" t="str">
        <f t="shared" si="70"/>
        <v>ধর্মীয় বাক্যাংশ বরাত দিয়ে</v>
      </c>
      <c r="I74" t="str">
        <f t="shared" si="70"/>
        <v>Цитируя религиозные фразы</v>
      </c>
      <c r="J74" t="str">
        <f t="shared" si="70"/>
        <v>宗教的なフレーズを引用</v>
      </c>
      <c r="K74" t="str">
        <f t="shared" si="70"/>
        <v>ਧਾਰਮਿਕ ਸ਼ਬਦ ਦਾ ਹਵਾਲਾ</v>
      </c>
      <c r="L74" t="str">
        <f t="shared" si="70"/>
        <v>Zitiert religiöse Phrasen</v>
      </c>
      <c r="M74" t="str">
        <f t="shared" si="70"/>
        <v>Quoting phrases agama</v>
      </c>
      <c r="N74" t="str">
        <f t="shared" si="70"/>
        <v>引用宗教短语</v>
      </c>
      <c r="O74" t="str">
        <f t="shared" si="70"/>
        <v>引用宗教短語</v>
      </c>
      <c r="P74" t="str">
        <f t="shared" si="70"/>
        <v>Mengutip ungkapan agama</v>
      </c>
      <c r="Q74" t="str">
        <f t="shared" si="70"/>
        <v>మత పదబంధాలు ఉటంకిస్తూ</v>
      </c>
      <c r="R74" t="str">
        <f t="shared" si="70"/>
        <v>Trích dẫn cụm từ tôn giáo</v>
      </c>
      <c r="S74" t="str">
        <f t="shared" si="70"/>
        <v>종교적인 문구를 인용</v>
      </c>
      <c r="T74" t="str">
        <f t="shared" si="70"/>
        <v>Citant des phrases religieuses</v>
      </c>
      <c r="U74" t="str">
        <f t="shared" si="70"/>
        <v>धार्मिक वाक्ये उद्धृत</v>
      </c>
      <c r="V74" t="str">
        <f t="shared" si="70"/>
        <v>மத சொற்றொடர்களை மேற்கோள்காட்டும்</v>
      </c>
    </row>
    <row r="75">
      <c r="A75" s="4" t="s">
        <v>712</v>
      </c>
      <c r="B75" s="4"/>
      <c r="C75" s="4" t="s">
        <v>713</v>
      </c>
      <c r="D75" t="str">
        <f t="shared" ref="D75:V75" si="71">IFERROR(__xludf.DUMMYFUNCTION("GoogleTranslate($C75, $C$2, D$2)"),"La lectura de las lenguas arcaicas")</f>
        <v>La lectura de las lenguas arcaicas</v>
      </c>
      <c r="E75" t="str">
        <f t="shared" si="71"/>
        <v>पुरातन भाषाओं पढ़ना</v>
      </c>
      <c r="F75" t="str">
        <f t="shared" si="71"/>
        <v>قراءة اللغات القديمة</v>
      </c>
      <c r="G75" t="str">
        <f t="shared" si="71"/>
        <v>Leitura línguas arcaicas</v>
      </c>
      <c r="H75" t="str">
        <f t="shared" si="71"/>
        <v>সেকেলে ভাষায় পঠন</v>
      </c>
      <c r="I75" t="str">
        <f t="shared" si="71"/>
        <v>Чтение архаичных языков</v>
      </c>
      <c r="J75" t="str">
        <f t="shared" si="71"/>
        <v>古風な言語を読みます</v>
      </c>
      <c r="K75" t="str">
        <f t="shared" si="71"/>
        <v>ਪੁਰਾਣੇ ਭਾਸ਼ਾ ਪੜ੍ਹੀ</v>
      </c>
      <c r="L75" t="str">
        <f t="shared" si="71"/>
        <v>Lesen archaischen Sprachen</v>
      </c>
      <c r="M75" t="str">
        <f t="shared" si="71"/>
        <v>Reading basa kuna</v>
      </c>
      <c r="N75" t="str">
        <f t="shared" si="71"/>
        <v>阅读古代语言</v>
      </c>
      <c r="O75" t="str">
        <f t="shared" si="71"/>
        <v>閱讀古代語言</v>
      </c>
      <c r="P75" t="str">
        <f t="shared" si="71"/>
        <v>Membaca bahasa kuno</v>
      </c>
      <c r="Q75" t="str">
        <f t="shared" si="71"/>
        <v>ప్రాచీన భాషలు పఠనం</v>
      </c>
      <c r="R75" t="str">
        <f t="shared" si="71"/>
        <v>Đọc ngôn ngữ cổ xưa</v>
      </c>
      <c r="S75" t="str">
        <f t="shared" si="71"/>
        <v>고대 언어로 읽기</v>
      </c>
      <c r="T75" t="str">
        <f t="shared" si="71"/>
        <v>Lecture des langues archaïques</v>
      </c>
      <c r="U75" t="str">
        <f t="shared" si="71"/>
        <v>प्राचीन भाषा वाचन</v>
      </c>
      <c r="V75" t="str">
        <f t="shared" si="71"/>
        <v>தொன்மையான மொழிகளை படித்தல்</v>
      </c>
    </row>
    <row r="76">
      <c r="A76" s="4" t="s">
        <v>714</v>
      </c>
      <c r="B76" s="4"/>
      <c r="C76" s="4" t="s">
        <v>715</v>
      </c>
      <c r="D76" t="str">
        <f t="shared" ref="D76:V76" si="72">IFERROR(__xludf.DUMMYFUNCTION("GoogleTranslate($C76, $C$2, D$2)"),"La lectura de los jeroglíficos")</f>
        <v>La lectura de los jeroglíficos</v>
      </c>
      <c r="E76" t="str">
        <f t="shared" si="72"/>
        <v>चित्रलेख पढ़ना</v>
      </c>
      <c r="F76" t="str">
        <f t="shared" si="72"/>
        <v>قراءة الهيروغليفية</v>
      </c>
      <c r="G76" t="str">
        <f t="shared" si="72"/>
        <v>lendo hieróglifos</v>
      </c>
      <c r="H76" t="str">
        <f t="shared" si="72"/>
        <v>চিত্রলিপিতে পড়া</v>
      </c>
      <c r="I76" t="str">
        <f t="shared" si="72"/>
        <v>Чтение иероглифов</v>
      </c>
      <c r="J76" t="str">
        <f t="shared" si="72"/>
        <v>象形文字を読みます</v>
      </c>
      <c r="K76" t="str">
        <f t="shared" si="72"/>
        <v>hieroglyphics ਪੜ੍ਹੀ</v>
      </c>
      <c r="L76" t="str">
        <f t="shared" si="72"/>
        <v>lesen Hieroglyphen</v>
      </c>
      <c r="M76" t="str">
        <f t="shared" si="72"/>
        <v>Reading kalsium</v>
      </c>
      <c r="N76" t="str">
        <f t="shared" si="72"/>
        <v>读天书</v>
      </c>
      <c r="O76" t="str">
        <f t="shared" si="72"/>
        <v>讀天書</v>
      </c>
      <c r="P76" t="str">
        <f t="shared" si="72"/>
        <v>membaca hieroglif</v>
      </c>
      <c r="Q76" t="str">
        <f t="shared" si="72"/>
        <v>చిత్రలేఖనం చదవడం</v>
      </c>
      <c r="R76" t="str">
        <f t="shared" si="72"/>
        <v>đọc chữ tượng hình</v>
      </c>
      <c r="S76" t="str">
        <f t="shared" si="72"/>
        <v>상형 문자 읽기</v>
      </c>
      <c r="T76" t="str">
        <f t="shared" si="72"/>
        <v>La lecture hiéroglyphique</v>
      </c>
      <c r="U76" t="str">
        <f t="shared" si="72"/>
        <v>वाचायला अवघड असे लिखाण वाचन</v>
      </c>
      <c r="V76" t="str">
        <f t="shared" si="72"/>
        <v>hieroglyphics படித்தல்</v>
      </c>
    </row>
    <row r="77">
      <c r="A77" s="4" t="s">
        <v>716</v>
      </c>
      <c r="B77" s="4"/>
      <c r="C77" s="4" t="s">
        <v>717</v>
      </c>
      <c r="D77" t="str">
        <f t="shared" ref="D77:V77" si="73">IFERROR(__xludf.DUMMYFUNCTION("GoogleTranslate($C77, $C$2, D$2)"),"La lectura de los labios")</f>
        <v>La lectura de los labios</v>
      </c>
      <c r="E77" t="str">
        <f t="shared" si="73"/>
        <v>होंठ पढ़ना</v>
      </c>
      <c r="F77" t="str">
        <f t="shared" si="73"/>
        <v>قراءة الشفاه</v>
      </c>
      <c r="G77" t="str">
        <f t="shared" si="73"/>
        <v>ler lábios</v>
      </c>
      <c r="H77" t="str">
        <f t="shared" si="73"/>
        <v>ঠোঁট পড়া</v>
      </c>
      <c r="I77" t="str">
        <f t="shared" si="73"/>
        <v>Чтение губы</v>
      </c>
      <c r="J77" t="str">
        <f t="shared" si="73"/>
        <v>唇を読みます</v>
      </c>
      <c r="K77" t="str">
        <f t="shared" si="73"/>
        <v>ਬੁੱਲ੍ਹ ਪੜ੍ਹੀ</v>
      </c>
      <c r="L77" t="str">
        <f t="shared" si="73"/>
        <v>lesen Lippen</v>
      </c>
      <c r="M77" t="str">
        <f t="shared" si="73"/>
        <v>Reading lambé</v>
      </c>
      <c r="N77" t="str">
        <f t="shared" si="73"/>
        <v>读唇</v>
      </c>
      <c r="O77" t="str">
        <f t="shared" si="73"/>
        <v>讀唇</v>
      </c>
      <c r="P77" t="str">
        <f t="shared" si="73"/>
        <v>membaca bibir</v>
      </c>
      <c r="Q77" t="str">
        <f t="shared" si="73"/>
        <v>పఠనం పెదవులు</v>
      </c>
      <c r="R77" t="str">
        <f t="shared" si="73"/>
        <v>đọc sách môi</v>
      </c>
      <c r="S77" t="str">
        <f t="shared" si="73"/>
        <v>입술 읽기</v>
      </c>
      <c r="T77" t="str">
        <f t="shared" si="73"/>
        <v>lecture labiale</v>
      </c>
      <c r="U77" t="str">
        <f t="shared" si="73"/>
        <v>ओठ वाचन</v>
      </c>
      <c r="V77" t="str">
        <f t="shared" si="73"/>
        <v>படித்தல் உதடுகள்</v>
      </c>
    </row>
    <row r="78">
      <c r="A78" s="4" t="s">
        <v>279</v>
      </c>
      <c r="B78" s="4"/>
      <c r="C78" s="4" t="s">
        <v>719</v>
      </c>
      <c r="D78" t="str">
        <f t="shared" ref="D78:V78" si="74">IFERROR(__xludf.DUMMYFUNCTION("GoogleTranslate($C78, $C$2, D$2)"),"Leyendo y escribiendo")</f>
        <v>Leyendo y escribiendo</v>
      </c>
      <c r="E78" t="str">
        <f t="shared" si="74"/>
        <v>पढ़ने और लिखने</v>
      </c>
      <c r="F78" t="str">
        <f t="shared" si="74"/>
        <v>قراءة وكتابة</v>
      </c>
      <c r="G78" t="str">
        <f t="shared" si="74"/>
        <v>Leitura e escrita</v>
      </c>
      <c r="H78" t="str">
        <f t="shared" si="74"/>
        <v>পরছি এবং লিখছি</v>
      </c>
      <c r="I78" t="str">
        <f t="shared" si="74"/>
        <v>Чтение и письмо</v>
      </c>
      <c r="J78" t="str">
        <f t="shared" si="74"/>
        <v>読み書き</v>
      </c>
      <c r="K78" t="str">
        <f t="shared" si="74"/>
        <v>ਪੜ੍ਹਨਾ ਅਤੇ ਲਿਖਣਾ</v>
      </c>
      <c r="L78" t="str">
        <f t="shared" si="74"/>
        <v>Lesen und Schreiben</v>
      </c>
      <c r="M78" t="str">
        <f t="shared" si="74"/>
        <v>Maca lan nulis</v>
      </c>
      <c r="N78" t="str">
        <f t="shared" si="74"/>
        <v>读写</v>
      </c>
      <c r="O78" t="str">
        <f t="shared" si="74"/>
        <v>讀寫</v>
      </c>
      <c r="P78" t="str">
        <f t="shared" si="74"/>
        <v>Membaca dan menulis</v>
      </c>
      <c r="Q78" t="str">
        <f t="shared" si="74"/>
        <v>చదవడం మరియు వ్రాయడం</v>
      </c>
      <c r="R78" t="str">
        <f t="shared" si="74"/>
        <v>Đọc và viết</v>
      </c>
      <c r="S78" t="str">
        <f t="shared" si="74"/>
        <v>읽기와 쓰기</v>
      </c>
      <c r="T78" t="str">
        <f t="shared" si="74"/>
        <v>Lire et écrire</v>
      </c>
      <c r="U78" t="str">
        <f t="shared" si="74"/>
        <v>वाचणे आणि लिहिणे</v>
      </c>
      <c r="V78" t="str">
        <f t="shared" si="74"/>
        <v>படித்தல் மற்றும் எழுத்து</v>
      </c>
    </row>
    <row r="79">
      <c r="A79" s="4" t="s">
        <v>720</v>
      </c>
      <c r="B79" s="4"/>
      <c r="C79" s="4" t="s">
        <v>721</v>
      </c>
      <c r="D79" t="str">
        <f t="shared" ref="D79:V79" si="75">IFERROR(__xludf.DUMMYFUNCTION("GoogleTranslate($C79, $C$2, D$2)"),"gravamen reducido")</f>
        <v>gravamen reducido</v>
      </c>
      <c r="E79" t="str">
        <f t="shared" si="75"/>
        <v>कम भार</v>
      </c>
      <c r="F79" t="str">
        <f t="shared" si="75"/>
        <v>الرهن انخفاض</v>
      </c>
      <c r="G79" t="str">
        <f t="shared" si="75"/>
        <v>oneração reduzida</v>
      </c>
      <c r="H79" t="str">
        <f t="shared" si="75"/>
        <v>কমিয়ে দায়</v>
      </c>
      <c r="I79" t="str">
        <f t="shared" si="75"/>
        <v>Снижение обременения</v>
      </c>
      <c r="J79" t="str">
        <f t="shared" si="75"/>
        <v>減少負担</v>
      </c>
      <c r="K79" t="str">
        <f t="shared" si="75"/>
        <v>ਘੱਟ ਕੀਤੀ ਮੁਕਤ</v>
      </c>
      <c r="L79" t="str">
        <f t="shared" si="75"/>
        <v>Reduzierte Belastung</v>
      </c>
      <c r="M79" t="str">
        <f t="shared" si="75"/>
        <v>suda encumbrance</v>
      </c>
      <c r="N79" t="str">
        <f t="shared" si="75"/>
        <v>减少累赘</v>
      </c>
      <c r="O79" t="str">
        <f t="shared" si="75"/>
        <v>減少累贅</v>
      </c>
      <c r="P79" t="str">
        <f t="shared" si="75"/>
        <v>mengurangi beban</v>
      </c>
      <c r="Q79" t="str">
        <f t="shared" si="75"/>
        <v>తగ్గిన బఱువు</v>
      </c>
      <c r="R79" t="str">
        <f t="shared" si="75"/>
        <v>giảm gánh nặng</v>
      </c>
      <c r="S79" t="str">
        <f t="shared" si="75"/>
        <v>감소 방해물</v>
      </c>
      <c r="T79" t="str">
        <f t="shared" si="75"/>
        <v>encombrement réduit</v>
      </c>
      <c r="U79" t="str">
        <f t="shared" si="75"/>
        <v>कमी अडथळा</v>
      </c>
      <c r="V79" t="str">
        <f t="shared" si="75"/>
        <v>குறைக்கப்பட்ட வில்லங்கம்</v>
      </c>
    </row>
    <row r="80">
      <c r="A80" s="4" t="s">
        <v>741</v>
      </c>
      <c r="B80" s="4"/>
      <c r="C80" s="4" t="s">
        <v>742</v>
      </c>
      <c r="D80" t="str">
        <f t="shared" ref="D80:V80" si="76">IFERROR(__xludf.DUMMYFUNCTION("GoogleTranslate($C80, $C$2, D$2)"),"armadura de reparación")</f>
        <v>armadura de reparación</v>
      </c>
      <c r="E80" t="str">
        <f t="shared" si="76"/>
        <v>मरम्मत कवच</v>
      </c>
      <c r="F80" t="str">
        <f t="shared" si="76"/>
        <v>إصلاح الدروع</v>
      </c>
      <c r="G80" t="str">
        <f t="shared" si="76"/>
        <v>armadura reparar</v>
      </c>
      <c r="H80" t="str">
        <f t="shared" si="76"/>
        <v>রিপেয়ারিং বর্ম</v>
      </c>
      <c r="I80" t="str">
        <f t="shared" si="76"/>
        <v>Ремонт брони</v>
      </c>
      <c r="J80" t="str">
        <f t="shared" si="76"/>
        <v>鎧の修復</v>
      </c>
      <c r="K80" t="str">
        <f t="shared" si="76"/>
        <v>ਰਿਪੇਅਰ ਸ਼ਸਤਰ</v>
      </c>
      <c r="L80" t="str">
        <f t="shared" si="76"/>
        <v>Reparieren Rüstung</v>
      </c>
      <c r="M80" t="str">
        <f t="shared" si="76"/>
        <v>Repairing waja</v>
      </c>
      <c r="N80" t="str">
        <f t="shared" si="76"/>
        <v>装甲修复</v>
      </c>
      <c r="O80" t="str">
        <f t="shared" si="76"/>
        <v>裝甲修復</v>
      </c>
      <c r="P80" t="str">
        <f t="shared" si="76"/>
        <v>perbaikan armor</v>
      </c>
      <c r="Q80" t="str">
        <f t="shared" si="76"/>
        <v>బాగు కవచం</v>
      </c>
      <c r="R80" t="str">
        <f t="shared" si="76"/>
        <v>sửa chữa áo giáp</v>
      </c>
      <c r="S80" t="str">
        <f t="shared" si="76"/>
        <v>수리 갑옷</v>
      </c>
      <c r="T80" t="str">
        <f t="shared" si="76"/>
        <v>réparation armure</v>
      </c>
      <c r="U80" t="str">
        <f t="shared" si="76"/>
        <v>दुरुस्ती चिलखत</v>
      </c>
      <c r="V80" t="str">
        <f t="shared" si="76"/>
        <v>சரிசெய்தல் கவசம்</v>
      </c>
    </row>
    <row r="81">
      <c r="A81" s="4" t="s">
        <v>743</v>
      </c>
      <c r="B81" s="4"/>
      <c r="C81" s="4" t="s">
        <v>744</v>
      </c>
      <c r="D81" t="str">
        <f t="shared" ref="D81:V81" si="77">IFERROR(__xludf.DUMMYFUNCTION("GoogleTranslate($C81, $C$2, D$2)"),"escalar paredes")</f>
        <v>escalar paredes</v>
      </c>
      <c r="E81" t="str">
        <f t="shared" si="77"/>
        <v>दीवारों स्केलिंग</v>
      </c>
      <c r="F81" t="str">
        <f t="shared" si="77"/>
        <v>رفع الجدران</v>
      </c>
      <c r="G81" t="str">
        <f t="shared" si="77"/>
        <v>escalando paredes</v>
      </c>
      <c r="H81" t="str">
        <f t="shared" si="77"/>
        <v>দেয়াল স্কেলিং</v>
      </c>
      <c r="I81" t="str">
        <f t="shared" si="77"/>
        <v>Scaling стены</v>
      </c>
      <c r="J81" t="str">
        <f t="shared" si="77"/>
        <v>壁をスケーリング</v>
      </c>
      <c r="K81" t="str">
        <f t="shared" si="77"/>
        <v>ਕੰਧ ਸਕੇਲਿੰਗ</v>
      </c>
      <c r="L81" t="str">
        <f t="shared" si="77"/>
        <v>Skalierung Wände</v>
      </c>
      <c r="M81" t="str">
        <f t="shared" si="77"/>
        <v>njongko tembok</v>
      </c>
      <c r="N81" t="str">
        <f t="shared" si="77"/>
        <v>爬墙</v>
      </c>
      <c r="O81" t="str">
        <f t="shared" si="77"/>
        <v>爬牆</v>
      </c>
      <c r="P81" t="str">
        <f t="shared" si="77"/>
        <v>Scaling dinding</v>
      </c>
      <c r="Q81" t="str">
        <f t="shared" si="77"/>
        <v>గోడలు స్కేలింగ్</v>
      </c>
      <c r="R81" t="str">
        <f t="shared" si="77"/>
        <v>nhân rộng những bức tường</v>
      </c>
      <c r="S81" t="str">
        <f t="shared" si="77"/>
        <v>벽을 확장</v>
      </c>
      <c r="T81" t="str">
        <f t="shared" si="77"/>
        <v>Mise à l'échelle des murs</v>
      </c>
      <c r="U81" t="str">
        <f t="shared" si="77"/>
        <v>भिंती स्केलिंग</v>
      </c>
      <c r="V81" t="str">
        <f t="shared" si="77"/>
        <v>சுவர்கள் விகித</v>
      </c>
    </row>
    <row r="82">
      <c r="A82" s="4" t="s">
        <v>465</v>
      </c>
      <c r="B82" s="4"/>
      <c r="C82" s="4" t="s">
        <v>745</v>
      </c>
      <c r="D82" t="str">
        <f t="shared" ref="D82:V82" si="78">IFERROR(__xludf.DUMMYFUNCTION("GoogleTranslate($C82, $C$2, D$2)"),"Lenguaje de señas")</f>
        <v>Lenguaje de señas</v>
      </c>
      <c r="E82" t="str">
        <f t="shared" si="78"/>
        <v>सांकेतिक भाषा</v>
      </c>
      <c r="F82" t="str">
        <f t="shared" si="78"/>
        <v>لغة الإشارة</v>
      </c>
      <c r="G82" t="str">
        <f t="shared" si="78"/>
        <v>Linguagem de sinais</v>
      </c>
      <c r="H82" t="str">
        <f t="shared" si="78"/>
        <v>ইশারা ভাষা</v>
      </c>
      <c r="I82" t="str">
        <f t="shared" si="78"/>
        <v>Язык знаков</v>
      </c>
      <c r="J82" t="str">
        <f t="shared" si="78"/>
        <v>手話</v>
      </c>
      <c r="K82" t="str">
        <f t="shared" si="78"/>
        <v>ਸਾਈਨ ਭਾਸ਼ਾ</v>
      </c>
      <c r="L82" t="str">
        <f t="shared" si="78"/>
        <v>Zeichensprache</v>
      </c>
      <c r="M82" t="str">
        <f t="shared" si="78"/>
        <v>sign language</v>
      </c>
      <c r="N82" t="str">
        <f t="shared" si="78"/>
        <v>标志语言</v>
      </c>
      <c r="O82" t="str">
        <f t="shared" si="78"/>
        <v>標誌語言</v>
      </c>
      <c r="P82" t="str">
        <f t="shared" si="78"/>
        <v>Bahasa isyarat</v>
      </c>
      <c r="Q82" t="str">
        <f t="shared" si="78"/>
        <v>సంకేత భాష</v>
      </c>
      <c r="R82" t="str">
        <f t="shared" si="78"/>
        <v>Ngôn ngữ cử chỉ</v>
      </c>
      <c r="S82" t="str">
        <f t="shared" si="78"/>
        <v>수화</v>
      </c>
      <c r="T82" t="str">
        <f t="shared" si="78"/>
        <v>Langage des signes</v>
      </c>
      <c r="U82" t="str">
        <f t="shared" si="78"/>
        <v>साइन इन करा भाषा</v>
      </c>
      <c r="V82" t="str">
        <f t="shared" si="78"/>
        <v>சைகை மொழி</v>
      </c>
    </row>
    <row r="83">
      <c r="A83" s="4" t="s">
        <v>294</v>
      </c>
      <c r="B83" s="4"/>
      <c r="C83" s="4" t="s">
        <v>746</v>
      </c>
      <c r="D83" t="str">
        <f t="shared" ref="D83:V83" si="79">IFERROR(__xludf.DUMMYFUNCTION("GoogleTranslate($C83, $C$2, D$2)"),"desollar animales")</f>
        <v>desollar animales</v>
      </c>
      <c r="E83" t="str">
        <f t="shared" si="79"/>
        <v>जानवरों skinning</v>
      </c>
      <c r="F83" t="str">
        <f t="shared" si="79"/>
        <v>السلخ الحيوانات</v>
      </c>
      <c r="G83" t="str">
        <f t="shared" si="79"/>
        <v>esfolar animais</v>
      </c>
      <c r="H83" t="str">
        <f t="shared" si="79"/>
        <v>পশুদের স্কিনিং</v>
      </c>
      <c r="I83" t="str">
        <f t="shared" si="79"/>
        <v>Skinning животных</v>
      </c>
      <c r="J83" t="str">
        <f t="shared" si="79"/>
        <v>動物をスキニング</v>
      </c>
      <c r="K83" t="str">
        <f t="shared" si="79"/>
        <v>ਜਾਨਵਰ Skinning</v>
      </c>
      <c r="L83" t="str">
        <f t="shared" si="79"/>
        <v>Kürschnerei Tiere</v>
      </c>
      <c r="M83" t="str">
        <f t="shared" si="79"/>
        <v>skinning kéwan</v>
      </c>
      <c r="N83" t="str">
        <f t="shared" si="79"/>
        <v>剥皮动物</v>
      </c>
      <c r="O83" t="str">
        <f t="shared" si="79"/>
        <v>剝皮動物</v>
      </c>
      <c r="P83" t="str">
        <f t="shared" si="79"/>
        <v>menguliti hewan</v>
      </c>
      <c r="Q83" t="str">
        <f t="shared" si="79"/>
        <v>కలయిక జంతువులు</v>
      </c>
      <c r="R83" t="str">
        <f t="shared" si="79"/>
        <v>lột da động vật</v>
      </c>
      <c r="S83" t="str">
        <f t="shared" si="79"/>
        <v>동물을 스키닝</v>
      </c>
      <c r="T83" t="str">
        <f t="shared" si="79"/>
        <v>animaux écorcher</v>
      </c>
      <c r="U83" t="str">
        <f t="shared" si="79"/>
        <v>प्राणी skinning</v>
      </c>
      <c r="V83" t="str">
        <f t="shared" si="79"/>
        <v>விலங்குகள் ஸ்கின்னிங்கை</v>
      </c>
    </row>
    <row r="84">
      <c r="A84" s="4" t="s">
        <v>656</v>
      </c>
      <c r="B84" s="4"/>
      <c r="C84" s="4" t="s">
        <v>747</v>
      </c>
      <c r="D84" t="str">
        <f t="shared" ref="D84:V84" si="80">IFERROR(__xludf.DUMMYFUNCTION("GoogleTranslate($C84, $C$2, D$2)"),"Juego de manos")</f>
        <v>Juego de manos</v>
      </c>
      <c r="E84" t="str">
        <f t="shared" si="80"/>
        <v>हाथ की सफाई</v>
      </c>
      <c r="F84" t="str">
        <f t="shared" si="80"/>
        <v>خفة يد</v>
      </c>
      <c r="G84" t="str">
        <f t="shared" si="80"/>
        <v>Prestidigitação</v>
      </c>
      <c r="H84" t="str">
        <f t="shared" si="80"/>
        <v>ভোজবাজি</v>
      </c>
      <c r="I84" t="str">
        <f t="shared" si="80"/>
        <v>Ловкость рук</v>
      </c>
      <c r="J84" t="str">
        <f t="shared" si="80"/>
        <v>手品</v>
      </c>
      <c r="K84" t="str">
        <f t="shared" si="80"/>
        <v>ਹੱਥ ਦੀ ਸਫ਼ਾਈ ਸੀ</v>
      </c>
      <c r="L84" t="str">
        <f t="shared" si="80"/>
        <v>Kunststück</v>
      </c>
      <c r="M84" t="str">
        <f t="shared" si="80"/>
        <v>Sleight saka tangan</v>
      </c>
      <c r="N84" t="str">
        <f t="shared" si="80"/>
        <v>戏法</v>
      </c>
      <c r="O84" t="str">
        <f t="shared" si="80"/>
        <v>戲法</v>
      </c>
      <c r="P84" t="str">
        <f t="shared" si="80"/>
        <v>Sulap</v>
      </c>
      <c r="Q84" t="str">
        <f t="shared" si="80"/>
        <v>నేర్పు గల చెయ్యి</v>
      </c>
      <c r="R84" t="str">
        <f t="shared" si="80"/>
        <v>Sleight tay</v>
      </c>
      <c r="S84" t="str">
        <f t="shared" si="80"/>
        <v>손의 속임수</v>
      </c>
      <c r="T84" t="str">
        <f t="shared" si="80"/>
        <v>Dextérité</v>
      </c>
      <c r="U84" t="str">
        <f t="shared" si="80"/>
        <v>हातचलाखी</v>
      </c>
      <c r="V84" t="str">
        <f t="shared" si="80"/>
        <v>கை சாதுரியம்</v>
      </c>
    </row>
    <row r="85">
      <c r="A85" s="4" t="s">
        <v>748</v>
      </c>
      <c r="B85" s="4"/>
      <c r="C85" s="4" t="s">
        <v>749</v>
      </c>
      <c r="D85" t="str">
        <f t="shared" ref="D85:V85" si="81">IFERROR(__xludf.DUMMYFUNCTION("GoogleTranslate($C85, $C$2, D$2)"),"Esnobismo")</f>
        <v>Esnobismo</v>
      </c>
      <c r="E85" t="str">
        <f t="shared" si="81"/>
        <v>असभ्यता का गुण</v>
      </c>
      <c r="F85" t="str">
        <f t="shared" si="81"/>
        <v>خيلاء</v>
      </c>
      <c r="G85" t="str">
        <f t="shared" si="81"/>
        <v>Esnobismo</v>
      </c>
      <c r="H85" t="str">
        <f t="shared" si="81"/>
        <v>ঠেকার</v>
      </c>
      <c r="I85" t="str">
        <f t="shared" si="81"/>
        <v>Снобизм</v>
      </c>
      <c r="J85" t="str">
        <f t="shared" si="81"/>
        <v>気障</v>
      </c>
      <c r="K85" t="str">
        <f t="shared" si="81"/>
        <v>Snobbery</v>
      </c>
      <c r="L85" t="str">
        <f t="shared" si="81"/>
        <v>Snobismus</v>
      </c>
      <c r="M85" t="str">
        <f t="shared" si="81"/>
        <v>Snobbery</v>
      </c>
      <c r="N85" t="str">
        <f t="shared" si="81"/>
        <v>势利眼</v>
      </c>
      <c r="O85" t="str">
        <f t="shared" si="81"/>
        <v>勢利眼</v>
      </c>
      <c r="P85" t="str">
        <f t="shared" si="81"/>
        <v>Keangkuhan</v>
      </c>
      <c r="Q85" t="str">
        <f t="shared" si="81"/>
        <v>పొగరు</v>
      </c>
      <c r="R85" t="str">
        <f t="shared" si="81"/>
        <v>người ở thành</v>
      </c>
      <c r="S85" t="str">
        <f t="shared" si="81"/>
        <v>속물 근성</v>
      </c>
      <c r="T85" t="str">
        <f t="shared" si="81"/>
        <v>Snobisme</v>
      </c>
      <c r="U85" t="str">
        <f t="shared" si="81"/>
        <v>पैसा</v>
      </c>
      <c r="V85" t="str">
        <f t="shared" si="81"/>
        <v>பார்வையை</v>
      </c>
    </row>
    <row r="86">
      <c r="A86" s="4" t="s">
        <v>750</v>
      </c>
      <c r="B86" s="4"/>
      <c r="C86" s="4" t="s">
        <v>751</v>
      </c>
      <c r="D86" t="str">
        <f t="shared" ref="D86:V86" si="82">IFERROR(__xludf.DUMMYFUNCTION("GoogleTranslate($C86, $C$2, D$2)"),"Al hablar idiomas extranjeros")</f>
        <v>Al hablar idiomas extranjeros</v>
      </c>
      <c r="E86" t="str">
        <f t="shared" si="82"/>
        <v>विदेशी भाषाओं में बोलते हुए</v>
      </c>
      <c r="F86" t="str">
        <f t="shared" si="82"/>
        <v>يتكلمون لغات أجنبية</v>
      </c>
      <c r="G86" t="str">
        <f t="shared" si="82"/>
        <v>Falando línguas estrangeiras</v>
      </c>
      <c r="H86" t="str">
        <f t="shared" si="82"/>
        <v>বিদেশী ভাষা বলতে</v>
      </c>
      <c r="I86" t="str">
        <f t="shared" si="82"/>
        <v>Говоря на иностранных языках</v>
      </c>
      <c r="J86" t="str">
        <f t="shared" si="82"/>
        <v>外国語を話します</v>
      </c>
      <c r="K86" t="str">
        <f t="shared" si="82"/>
        <v>ਵਿਦੇਸ਼ੀ ਭਾਸ਼ਾ ਬੋਲਣਾ</v>
      </c>
      <c r="L86" t="str">
        <f t="shared" si="82"/>
        <v>Fremdsprachigen</v>
      </c>
      <c r="M86" t="str">
        <f t="shared" si="82"/>
        <v>Ngandika basa manca</v>
      </c>
      <c r="N86" t="str">
        <f t="shared" si="82"/>
        <v>讲外语</v>
      </c>
      <c r="O86" t="str">
        <f t="shared" si="82"/>
        <v>講外語</v>
      </c>
      <c r="P86" t="str">
        <f t="shared" si="82"/>
        <v>Berbicara bahasa asing</v>
      </c>
      <c r="Q86" t="str">
        <f t="shared" si="82"/>
        <v>విదేశీ భాషలు మాట్లాడే</v>
      </c>
      <c r="R86" t="str">
        <f t="shared" si="82"/>
        <v>Phát biểu bằng tiếng nước ngoài</v>
      </c>
      <c r="S86" t="str">
        <f t="shared" si="82"/>
        <v>외국어 말하기</v>
      </c>
      <c r="T86" t="str">
        <f t="shared" si="82"/>
        <v>En parlant des langues étrangères</v>
      </c>
      <c r="U86" t="str">
        <f t="shared" si="82"/>
        <v>परदेशी भाषा बोलत</v>
      </c>
      <c r="V86" t="str">
        <f t="shared" si="82"/>
        <v>வெளிநாட்டு மொழிகளில் பேசும்</v>
      </c>
    </row>
    <row r="87">
      <c r="A87" s="4" t="s">
        <v>752</v>
      </c>
      <c r="B87" s="4"/>
      <c r="C87" s="4" t="s">
        <v>753</v>
      </c>
      <c r="D87" t="str">
        <f t="shared" ref="D87:V87" si="83">IFERROR(__xludf.DUMMYFUNCTION("GoogleTranslate($C87, $C$2, D$2)"),"equilibrio excelente")</f>
        <v>equilibrio excelente</v>
      </c>
      <c r="E87" t="str">
        <f t="shared" si="83"/>
        <v>शानदार संतुलन</v>
      </c>
      <c r="F87" t="str">
        <f t="shared" si="83"/>
        <v>موازنة رائع</v>
      </c>
      <c r="G87" t="str">
        <f t="shared" si="83"/>
        <v>balanceamento Superb</v>
      </c>
      <c r="H87" t="str">
        <f t="shared" si="83"/>
        <v>চমত্কার সমীকরণ</v>
      </c>
      <c r="I87" t="str">
        <f t="shared" si="83"/>
        <v>Превосходная балансировка</v>
      </c>
      <c r="J87" t="str">
        <f t="shared" si="83"/>
        <v>優れたバランス</v>
      </c>
      <c r="K87" t="str">
        <f t="shared" si="83"/>
        <v>ਹੰਢਣਸਾਰ ਬੈਲਸਿੰਗ</v>
      </c>
      <c r="L87" t="str">
        <f t="shared" si="83"/>
        <v>Superb Auswuchten</v>
      </c>
      <c r="M87" t="str">
        <f t="shared" si="83"/>
        <v>wawas paling apik</v>
      </c>
      <c r="N87" t="str">
        <f t="shared" si="83"/>
        <v>精湛的平衡</v>
      </c>
      <c r="O87" t="str">
        <f t="shared" si="83"/>
        <v>精湛的平衡</v>
      </c>
      <c r="P87" t="str">
        <f t="shared" si="83"/>
        <v>balancing luar biasa</v>
      </c>
      <c r="Q87" t="str">
        <f t="shared" si="83"/>
        <v>అద్భుతమైన బ్యాలెన్సింగ్</v>
      </c>
      <c r="R87" t="str">
        <f t="shared" si="83"/>
        <v>cân bằng tuyệt vời</v>
      </c>
      <c r="S87" t="str">
        <f t="shared" si="83"/>
        <v>뛰어난 균형</v>
      </c>
      <c r="T87" t="str">
        <f t="shared" si="83"/>
        <v>superbe équilibre</v>
      </c>
      <c r="U87" t="str">
        <f t="shared" si="83"/>
        <v>भव्य संतुलनास</v>
      </c>
      <c r="V87" t="str">
        <f t="shared" si="83"/>
        <v>சூப்பர் சமநிலையை</v>
      </c>
    </row>
    <row r="88">
      <c r="A88" s="4" t="s">
        <v>295</v>
      </c>
      <c r="B88" s="4"/>
      <c r="C88" s="4" t="s">
        <v>754</v>
      </c>
      <c r="D88" t="str">
        <f t="shared" ref="D88:V88" si="84">IFERROR(__xludf.DUMMYFUNCTION("GoogleTranslate($C88, $C$2, D$2)"),"Nadando")</f>
        <v>Nadando</v>
      </c>
      <c r="E88" t="str">
        <f t="shared" si="84"/>
        <v>तैराकी</v>
      </c>
      <c r="F88" t="str">
        <f t="shared" si="84"/>
        <v>سباحة</v>
      </c>
      <c r="G88" t="str">
        <f t="shared" si="84"/>
        <v>Natação</v>
      </c>
      <c r="H88" t="str">
        <f t="shared" si="84"/>
        <v>সাঁতার</v>
      </c>
      <c r="I88" t="str">
        <f t="shared" si="84"/>
        <v>плавание</v>
      </c>
      <c r="J88" t="str">
        <f t="shared" si="84"/>
        <v>水泳</v>
      </c>
      <c r="K88" t="str">
        <f t="shared" si="84"/>
        <v>ਤਰਣਤਾਲ</v>
      </c>
      <c r="L88" t="str">
        <f t="shared" si="84"/>
        <v>Schwimmen</v>
      </c>
      <c r="M88" t="str">
        <f t="shared" si="84"/>
        <v>Swimming</v>
      </c>
      <c r="N88" t="str">
        <f t="shared" si="84"/>
        <v>游泳的</v>
      </c>
      <c r="O88" t="str">
        <f t="shared" si="84"/>
        <v>游泳的</v>
      </c>
      <c r="P88" t="str">
        <f t="shared" si="84"/>
        <v>Renang</v>
      </c>
      <c r="Q88" t="str">
        <f t="shared" si="84"/>
        <v>ఈత</v>
      </c>
      <c r="R88" t="str">
        <f t="shared" si="84"/>
        <v>Bơi lội</v>
      </c>
      <c r="S88" t="str">
        <f t="shared" si="84"/>
        <v>수영</v>
      </c>
      <c r="T88" t="str">
        <f t="shared" si="84"/>
        <v>La natation</v>
      </c>
      <c r="U88" t="str">
        <f t="shared" si="84"/>
        <v>पोहणे</v>
      </c>
      <c r="V88" t="str">
        <f t="shared" si="84"/>
        <v>நீச்சல்</v>
      </c>
    </row>
    <row r="89">
      <c r="A89" s="4" t="s">
        <v>755</v>
      </c>
      <c r="B89" s="4"/>
      <c r="C89" s="4" t="s">
        <v>756</v>
      </c>
      <c r="D89" t="str">
        <f t="shared" ref="D89:V89" si="85">IFERROR(__xludf.DUMMYFUNCTION("GoogleTranslate($C89, $C$2, D$2)"),"espada de ruptura")</f>
        <v>espada de ruptura</v>
      </c>
      <c r="E89" t="str">
        <f t="shared" si="85"/>
        <v>तलवार तोड़ने</v>
      </c>
      <c r="F89" t="str">
        <f t="shared" si="85"/>
        <v>السيف كسر</v>
      </c>
      <c r="G89" t="str">
        <f t="shared" si="85"/>
        <v>quebra espada</v>
      </c>
      <c r="H89" t="str">
        <f t="shared" si="85"/>
        <v>সোর্ড অবিচ্ছিন্ন</v>
      </c>
      <c r="I89" t="str">
        <f t="shared" si="85"/>
        <v>Меч ломка</v>
      </c>
      <c r="J89" t="str">
        <f t="shared" si="85"/>
        <v>剣破壊</v>
      </c>
      <c r="K89" t="str">
        <f t="shared" si="85"/>
        <v>ਤਲਵਾਰ ਤੋੜ</v>
      </c>
      <c r="L89" t="str">
        <f t="shared" si="85"/>
        <v>Schwert Bruch</v>
      </c>
      <c r="M89" t="str">
        <f t="shared" si="85"/>
        <v>breaking pedhang</v>
      </c>
      <c r="N89" t="str">
        <f t="shared" si="85"/>
        <v>破剑</v>
      </c>
      <c r="O89" t="str">
        <f t="shared" si="85"/>
        <v>破劍</v>
      </c>
      <c r="P89" t="str">
        <f t="shared" si="85"/>
        <v>breaking pedang</v>
      </c>
      <c r="Q89" t="str">
        <f t="shared" si="85"/>
        <v>స్వోర్డ్ బ్రేకింగ్</v>
      </c>
      <c r="R89" t="str">
        <f t="shared" si="85"/>
        <v>kiếm phá vỡ</v>
      </c>
      <c r="S89" t="str">
        <f t="shared" si="85"/>
        <v>칼 속보</v>
      </c>
      <c r="T89" t="str">
        <f t="shared" si="85"/>
        <v>épée rupture</v>
      </c>
      <c r="U89" t="str">
        <f t="shared" si="85"/>
        <v>तलवार ब्रेकिंग</v>
      </c>
      <c r="V89" t="str">
        <f t="shared" si="85"/>
        <v>வாள் உடைத்து</v>
      </c>
    </row>
    <row r="90">
      <c r="A90" s="4" t="s">
        <v>757</v>
      </c>
      <c r="B90" s="4"/>
      <c r="C90" s="4" t="s">
        <v>758</v>
      </c>
      <c r="D90" t="str">
        <f t="shared" ref="D90:V90" si="86">IFERROR(__xludf.DUMMYFUNCTION("GoogleTranslate($C90, $C$2, D$2)"),"lanzamiento de la espada")</f>
        <v>lanzamiento de la espada</v>
      </c>
      <c r="E90" t="str">
        <f t="shared" si="86"/>
        <v>तलवार फेंक</v>
      </c>
      <c r="F90" t="str">
        <f t="shared" si="86"/>
        <v>السيف رمي</v>
      </c>
      <c r="G90" t="str">
        <f t="shared" si="86"/>
        <v>espada de arremesso</v>
      </c>
      <c r="H90" t="str">
        <f t="shared" si="86"/>
        <v>সোর্ড নিক্ষেপ</v>
      </c>
      <c r="I90" t="str">
        <f t="shared" si="86"/>
        <v>Меч метания</v>
      </c>
      <c r="J90" t="str">
        <f t="shared" si="86"/>
        <v>剣投げ</v>
      </c>
      <c r="K90" t="str">
        <f t="shared" si="86"/>
        <v>ਤਲਵਾਰ ਸੁੱਟਣ</v>
      </c>
      <c r="L90" t="str">
        <f t="shared" si="86"/>
        <v>Schwert Werfen</v>
      </c>
      <c r="M90" t="str">
        <f t="shared" si="86"/>
        <v>mbuwang pedhang</v>
      </c>
      <c r="N90" t="str">
        <f t="shared" si="86"/>
        <v>剑投掷</v>
      </c>
      <c r="O90" t="str">
        <f t="shared" si="86"/>
        <v>劍投擲</v>
      </c>
      <c r="P90" t="str">
        <f t="shared" si="86"/>
        <v>lempar pedang</v>
      </c>
      <c r="Q90" t="str">
        <f t="shared" si="86"/>
        <v>స్వోర్డ్ పోయడం</v>
      </c>
      <c r="R90" t="str">
        <f t="shared" si="86"/>
        <v>kiếm ném</v>
      </c>
      <c r="S90" t="str">
        <f t="shared" si="86"/>
        <v>칼 던지기</v>
      </c>
      <c r="T90" t="str">
        <f t="shared" si="86"/>
        <v>épée lancer</v>
      </c>
      <c r="U90" t="str">
        <f t="shared" si="86"/>
        <v>तलवार थ्रो</v>
      </c>
      <c r="V90" t="str">
        <f t="shared" si="86"/>
        <v>வாள் எறிவதுதை</v>
      </c>
    </row>
    <row r="91">
      <c r="A91" s="4" t="s">
        <v>630</v>
      </c>
      <c r="B91" s="4"/>
      <c r="C91" s="4" t="s">
        <v>760</v>
      </c>
      <c r="D91" t="str">
        <f t="shared" ref="D91:V91" si="87">IFERROR(__xludf.DUMMYFUNCTION("GoogleTranslate($C91, $C$2, D$2)"),"Lanzamiento de voz")</f>
        <v>Lanzamiento de voz</v>
      </c>
      <c r="E91" t="str">
        <f t="shared" si="87"/>
        <v>फेंकने आवाज</v>
      </c>
      <c r="F91" t="str">
        <f t="shared" si="87"/>
        <v>صوت رمي</v>
      </c>
      <c r="G91" t="str">
        <f t="shared" si="87"/>
        <v>voz jogando</v>
      </c>
      <c r="H91" t="str">
        <f t="shared" si="87"/>
        <v>নিক্ষেপ ভয়েস</v>
      </c>
      <c r="I91" t="str">
        <f t="shared" si="87"/>
        <v>Бросив голос</v>
      </c>
      <c r="J91" t="str">
        <f t="shared" si="87"/>
        <v>声を投げます</v>
      </c>
      <c r="K91" t="str">
        <f t="shared" si="87"/>
        <v>ਸੁੱਟਣ ਦੀ ਆਵਾਜ਼</v>
      </c>
      <c r="L91" t="str">
        <f t="shared" si="87"/>
        <v>werfen Stimme</v>
      </c>
      <c r="M91" t="str">
        <f t="shared" si="87"/>
        <v>swara mbuwang</v>
      </c>
      <c r="N91" t="str">
        <f t="shared" si="87"/>
        <v>投掷声音</v>
      </c>
      <c r="O91" t="str">
        <f t="shared" si="87"/>
        <v>投擲聲音</v>
      </c>
      <c r="P91" t="str">
        <f t="shared" si="87"/>
        <v>suara melempar</v>
      </c>
      <c r="Q91" t="str">
        <f t="shared" si="87"/>
        <v>వాయిస్ విసరడం</v>
      </c>
      <c r="R91" t="str">
        <f t="shared" si="87"/>
        <v>ném giọng nói</v>
      </c>
      <c r="S91" t="str">
        <f t="shared" si="87"/>
        <v>던지는 목소리</v>
      </c>
      <c r="T91" t="str">
        <f t="shared" si="87"/>
        <v>lancer la voix</v>
      </c>
      <c r="U91" t="str">
        <f t="shared" si="87"/>
        <v>throwing आवाज</v>
      </c>
      <c r="V91" t="str">
        <f t="shared" si="87"/>
        <v>எறிந்து குரல்</v>
      </c>
    </row>
    <row r="92">
      <c r="A92" s="4" t="s">
        <v>761</v>
      </c>
      <c r="B92" s="4"/>
      <c r="C92" s="4" t="s">
        <v>762</v>
      </c>
      <c r="D92" t="str">
        <f t="shared" ref="D92:V92" si="88">IFERROR(__xludf.DUMMYFUNCTION("GoogleTranslate($C92, $C$2, D$2)"),"tumbling")</f>
        <v>tumbling</v>
      </c>
      <c r="E92" t="str">
        <f t="shared" si="88"/>
        <v>टंबलिंग</v>
      </c>
      <c r="F92" t="str">
        <f t="shared" si="88"/>
        <v>تراجع</v>
      </c>
      <c r="G92" t="str">
        <f t="shared" si="88"/>
        <v>tombo</v>
      </c>
      <c r="H92" t="str">
        <f t="shared" si="88"/>
        <v>গড়াগড়ি</v>
      </c>
      <c r="I92" t="str">
        <f t="shared" si="88"/>
        <v>акробатика</v>
      </c>
      <c r="J92" t="str">
        <f t="shared" si="88"/>
        <v>タンブリング</v>
      </c>
      <c r="K92" t="str">
        <f t="shared" si="88"/>
        <v>ਟੰਬਲਿੰਗ</v>
      </c>
      <c r="L92" t="str">
        <f t="shared" si="88"/>
        <v>Tumbling</v>
      </c>
      <c r="M92" t="str">
        <f t="shared" si="88"/>
        <v>tumbling</v>
      </c>
      <c r="N92" t="str">
        <f t="shared" si="88"/>
        <v>翻筋斗</v>
      </c>
      <c r="O92" t="str">
        <f t="shared" si="88"/>
        <v>翻筋斗</v>
      </c>
      <c r="P92" t="str">
        <f t="shared" si="88"/>
        <v>tumbling</v>
      </c>
      <c r="Q92" t="str">
        <f t="shared" si="88"/>
        <v>దొర్లే</v>
      </c>
      <c r="R92" t="str">
        <f t="shared" si="88"/>
        <v>sự té nhào xuống</v>
      </c>
      <c r="S92" t="str">
        <f t="shared" si="88"/>
        <v>텀블링</v>
      </c>
      <c r="T92" t="str">
        <f t="shared" si="88"/>
        <v>tumbling</v>
      </c>
      <c r="U92" t="str">
        <f t="shared" si="88"/>
        <v>टम्बलिंग</v>
      </c>
      <c r="V92" t="str">
        <f t="shared" si="88"/>
        <v>டம்ப்ளிங்</v>
      </c>
    </row>
    <row r="93">
      <c r="A93" s="4" t="s">
        <v>485</v>
      </c>
      <c r="B93" s="4"/>
      <c r="C93" s="4" t="s">
        <v>763</v>
      </c>
      <c r="D93" t="str">
        <f t="shared" ref="D93:V93" si="89">IFERROR(__xludf.DUMMYFUNCTION("GoogleTranslate($C93, $C$2, D$2)"),"cuidado de armamento")</f>
        <v>cuidado de armamento</v>
      </c>
      <c r="E93" t="str">
        <f t="shared" si="89"/>
        <v>हथियार देखभाल</v>
      </c>
      <c r="F93" t="str">
        <f t="shared" si="89"/>
        <v>رعاية الأسلحة</v>
      </c>
      <c r="G93" t="str">
        <f t="shared" si="89"/>
        <v>cuidados de armamento</v>
      </c>
      <c r="H93" t="str">
        <f t="shared" si="89"/>
        <v>অস্ত্রের যত্ন</v>
      </c>
      <c r="I93" t="str">
        <f t="shared" si="89"/>
        <v>уход Вооружение</v>
      </c>
      <c r="J93" t="str">
        <f t="shared" si="89"/>
        <v>武器のケア</v>
      </c>
      <c r="K93" t="str">
        <f t="shared" si="89"/>
        <v>ਹਥਿਆਰ ਦੀ ਦੇਖਭਾਲ</v>
      </c>
      <c r="L93" t="str">
        <f t="shared" si="89"/>
        <v>Weaponry Pflege</v>
      </c>
      <c r="M93" t="str">
        <f t="shared" si="89"/>
        <v>care gaman</v>
      </c>
      <c r="N93" t="str">
        <f t="shared" si="89"/>
        <v>兵刃护理</v>
      </c>
      <c r="O93" t="str">
        <f t="shared" si="89"/>
        <v>兵刃護理</v>
      </c>
      <c r="P93" t="str">
        <f t="shared" si="89"/>
        <v>perawatan persenjataan</v>
      </c>
      <c r="Q93" t="str">
        <f t="shared" si="89"/>
        <v>ఆయుధాలు సంరక్షణ</v>
      </c>
      <c r="R93" t="str">
        <f t="shared" si="89"/>
        <v>chăm sóc vũ khí</v>
      </c>
      <c r="S93" t="str">
        <f t="shared" si="89"/>
        <v>무기 관리</v>
      </c>
      <c r="T93" t="str">
        <f t="shared" si="89"/>
        <v>soins Weaponry</v>
      </c>
      <c r="U93" t="str">
        <f t="shared" si="89"/>
        <v>शस्त्रांसाठी काळजी</v>
      </c>
      <c r="V93" t="str">
        <f t="shared" si="89"/>
        <v>ஆயுதங்கள் பராமரிப்பு</v>
      </c>
    </row>
    <row r="94">
      <c r="A94" s="4" t="s">
        <v>647</v>
      </c>
      <c r="B94" s="4"/>
      <c r="C94" s="4" t="s">
        <v>764</v>
      </c>
      <c r="D94" t="str">
        <f t="shared" ref="D94:V94" si="90">IFERROR(__xludf.DUMMYFUNCTION("GoogleTranslate($C94, $C$2, D$2)"),"Cata de vinos")</f>
        <v>Cata de vinos</v>
      </c>
      <c r="E94" t="str">
        <f t="shared" si="90"/>
        <v>मदिरा चखना</v>
      </c>
      <c r="F94" t="str">
        <f t="shared" si="90"/>
        <v>تذوق النبيذ</v>
      </c>
      <c r="G94" t="str">
        <f t="shared" si="90"/>
        <v>Degustação de vinho</v>
      </c>
      <c r="H94" t="str">
        <f t="shared" si="90"/>
        <v>ওয়াইন চাকন</v>
      </c>
      <c r="I94" t="str">
        <f t="shared" si="90"/>
        <v>Дегустация вина</v>
      </c>
      <c r="J94" t="str">
        <f t="shared" si="90"/>
        <v>ワイン試飲会</v>
      </c>
      <c r="K94" t="str">
        <f t="shared" si="90"/>
        <v>ਵਾਈਨ ਚੱਖਣ</v>
      </c>
      <c r="L94" t="str">
        <f t="shared" si="90"/>
        <v>Weinprobe</v>
      </c>
      <c r="M94" t="str">
        <f t="shared" si="90"/>
        <v>anggur ngicipi</v>
      </c>
      <c r="N94" t="str">
        <f t="shared" si="90"/>
        <v>品酒</v>
      </c>
      <c r="O94" t="str">
        <f t="shared" si="90"/>
        <v>品酒</v>
      </c>
      <c r="P94" t="str">
        <f t="shared" si="90"/>
        <v>mencicipi anggur</v>
      </c>
      <c r="Q94" t="str">
        <f t="shared" si="90"/>
        <v>వైన్ రుచి</v>
      </c>
      <c r="R94" t="str">
        <f t="shared" si="90"/>
        <v>Thử vị rượu</v>
      </c>
      <c r="S94" t="str">
        <f t="shared" si="90"/>
        <v>와인 시음</v>
      </c>
      <c r="T94" t="str">
        <f t="shared" si="90"/>
        <v>Dégustation de vins</v>
      </c>
      <c r="U94" t="str">
        <f t="shared" si="90"/>
        <v>वाईन टेस्टिंग</v>
      </c>
      <c r="V94" t="str">
        <f t="shared" si="90"/>
        <v>ஒயின் சுவைத்தல்</v>
      </c>
    </row>
    <row r="95">
      <c r="B95" s="4" t="s">
        <v>16</v>
      </c>
    </row>
    <row r="96">
      <c r="A96" s="4" t="s">
        <v>339</v>
      </c>
      <c r="C96" s="4" t="s">
        <v>344</v>
      </c>
      <c r="D96" t="str">
        <f t="shared" ref="D96:V96" si="91">IFERROR(__xludf.DUMMYFUNCTION("GoogleTranslate($C96, $C$2, D$2)"),"Adiestramiento de animales")</f>
        <v>Adiestramiento de animales</v>
      </c>
      <c r="E96" t="str">
        <f t="shared" si="91"/>
        <v>पशु प्रशिक्षण</v>
      </c>
      <c r="F96" t="str">
        <f t="shared" si="91"/>
        <v>تدريب الحيوانات</v>
      </c>
      <c r="G96" t="str">
        <f t="shared" si="91"/>
        <v>treinamento de animais</v>
      </c>
      <c r="H96" t="str">
        <f t="shared" si="91"/>
        <v>প্রাণী প্রশিক্ষণ</v>
      </c>
      <c r="I96" t="str">
        <f t="shared" si="91"/>
        <v>обучение животных</v>
      </c>
      <c r="J96" t="str">
        <f t="shared" si="91"/>
        <v>動物のトレーニング</v>
      </c>
      <c r="K96" t="str">
        <f t="shared" si="91"/>
        <v>ਪਸ਼ੂ ਸਿਖਲਾਈ</v>
      </c>
      <c r="L96" t="str">
        <f t="shared" si="91"/>
        <v>Tiertraining</v>
      </c>
      <c r="M96" t="str">
        <f t="shared" si="91"/>
        <v>training Animal</v>
      </c>
      <c r="N96" t="str">
        <f t="shared" si="91"/>
        <v>动物训练</v>
      </c>
      <c r="O96" t="str">
        <f t="shared" si="91"/>
        <v>動物訓練</v>
      </c>
      <c r="P96" t="str">
        <f t="shared" si="91"/>
        <v>pelatihan hewan</v>
      </c>
      <c r="Q96" t="str">
        <f t="shared" si="91"/>
        <v>జంతు శిక్షణ</v>
      </c>
      <c r="R96" t="str">
        <f t="shared" si="91"/>
        <v>đào tạo động vật</v>
      </c>
      <c r="S96" t="str">
        <f t="shared" si="91"/>
        <v>애완 동물 교육</v>
      </c>
      <c r="T96" t="str">
        <f t="shared" si="91"/>
        <v>Dressage d'animaux</v>
      </c>
      <c r="U96" t="str">
        <f t="shared" si="91"/>
        <v>पशु प्रशिक्षण</v>
      </c>
      <c r="V96" t="str">
        <f t="shared" si="91"/>
        <v>விலங்குகள் பயிற்சி</v>
      </c>
    </row>
    <row r="97">
      <c r="A97" s="4" t="s">
        <v>346</v>
      </c>
      <c r="C97" s="4" t="s">
        <v>347</v>
      </c>
      <c r="D97" t="str">
        <f t="shared" ref="D97:V97" si="92">IFERROR(__xludf.DUMMYFUNCTION("GoogleTranslate($C97, $C$2, D$2)"),"evaluando")</f>
        <v>evaluando</v>
      </c>
      <c r="E97" t="str">
        <f t="shared" si="92"/>
        <v>मूल्यांकन करना</v>
      </c>
      <c r="F97" t="str">
        <f t="shared" si="92"/>
        <v>تقييم</v>
      </c>
      <c r="G97" t="str">
        <f t="shared" si="92"/>
        <v>Apreciar</v>
      </c>
      <c r="H97" t="str">
        <f t="shared" si="92"/>
        <v>Appraising</v>
      </c>
      <c r="I97" t="str">
        <f t="shared" si="92"/>
        <v>Оценивая</v>
      </c>
      <c r="J97" t="str">
        <f t="shared" si="92"/>
        <v>鑑定</v>
      </c>
      <c r="K97" t="str">
        <f t="shared" si="92"/>
        <v>Appraising</v>
      </c>
      <c r="L97" t="str">
        <f t="shared" si="92"/>
        <v>abschätzenden</v>
      </c>
      <c r="M97" t="str">
        <f t="shared" si="92"/>
        <v>appraising</v>
      </c>
      <c r="N97" t="str">
        <f t="shared" si="92"/>
        <v>评优</v>
      </c>
      <c r="O97" t="str">
        <f t="shared" si="92"/>
        <v>評優</v>
      </c>
      <c r="P97" t="str">
        <f t="shared" si="92"/>
        <v>menilai</v>
      </c>
      <c r="Q97" t="str">
        <f t="shared" si="92"/>
        <v>ఆదరణ</v>
      </c>
      <c r="R97" t="str">
        <f t="shared" si="92"/>
        <v>thẩm định</v>
      </c>
      <c r="S97" t="str">
        <f t="shared" si="92"/>
        <v>잠정</v>
      </c>
      <c r="T97" t="str">
        <f t="shared" si="92"/>
        <v>Appraising</v>
      </c>
      <c r="U97" t="str">
        <f t="shared" si="92"/>
        <v>Appraising</v>
      </c>
      <c r="V97" t="str">
        <f t="shared" si="92"/>
        <v>மதிப்பிடுதல்</v>
      </c>
    </row>
    <row r="98">
      <c r="A98" s="4" t="s">
        <v>348</v>
      </c>
      <c r="C98" s="4" t="s">
        <v>349</v>
      </c>
      <c r="D98" t="str">
        <f t="shared" ref="D98:V98" si="93">IFERROR(__xludf.DUMMYFUNCTION("GoogleTranslate($C98, $C$2, D$2)"),"asesinar")</f>
        <v>asesinar</v>
      </c>
      <c r="E98" t="str">
        <f t="shared" si="93"/>
        <v>हत्या</v>
      </c>
      <c r="F98" t="str">
        <f t="shared" si="93"/>
        <v>اغتيال</v>
      </c>
      <c r="G98" t="str">
        <f t="shared" si="93"/>
        <v>assassinando</v>
      </c>
      <c r="H98" t="str">
        <f t="shared" si="93"/>
        <v>তাঁকে খুন</v>
      </c>
      <c r="I98" t="str">
        <f t="shared" si="93"/>
        <v>убийство</v>
      </c>
      <c r="J98" t="str">
        <f t="shared" si="93"/>
        <v>暗殺</v>
      </c>
      <c r="K98" t="str">
        <f t="shared" si="93"/>
        <v>Assassinating</v>
      </c>
      <c r="L98" t="str">
        <f t="shared" si="93"/>
        <v>ermorden</v>
      </c>
      <c r="M98" t="str">
        <f t="shared" si="93"/>
        <v>Assassinating</v>
      </c>
      <c r="N98" t="str">
        <f t="shared" si="93"/>
        <v>暗杀</v>
      </c>
      <c r="O98" t="str">
        <f t="shared" si="93"/>
        <v>暗殺</v>
      </c>
      <c r="P98" t="str">
        <f t="shared" si="93"/>
        <v>membunuh</v>
      </c>
      <c r="Q98" t="str">
        <f t="shared" si="93"/>
        <v>హత్యచేసి</v>
      </c>
      <c r="R98" t="str">
        <f t="shared" si="93"/>
        <v>ám sát</v>
      </c>
      <c r="S98" t="str">
        <f t="shared" si="93"/>
        <v>암살</v>
      </c>
      <c r="T98" t="str">
        <f t="shared" si="93"/>
        <v>assassinant</v>
      </c>
      <c r="U98" t="str">
        <f t="shared" si="93"/>
        <v>Assassinating</v>
      </c>
      <c r="V98" t="str">
        <f t="shared" si="93"/>
        <v>படுகொலை</v>
      </c>
    </row>
    <row r="99">
      <c r="A99" s="4" t="s">
        <v>350</v>
      </c>
      <c r="C99" s="4" t="s">
        <v>351</v>
      </c>
      <c r="D99" t="str">
        <f t="shared" ref="D99:V99" si="94">IFERROR(__xludf.DUMMYFUNCTION("GoogleTranslate($C99, $C$2, D$2)"),"voladura de roca")</f>
        <v>voladura de roca</v>
      </c>
      <c r="E99" t="str">
        <f t="shared" si="94"/>
        <v>नष्ट रॉक</v>
      </c>
      <c r="F99" t="str">
        <f t="shared" si="94"/>
        <v>تفجير الصخور</v>
      </c>
      <c r="G99" t="str">
        <f t="shared" si="94"/>
        <v>desmonte de rocha</v>
      </c>
      <c r="H99" t="str">
        <f t="shared" si="94"/>
        <v>বিনাশক শিলা</v>
      </c>
      <c r="I99" t="str">
        <f t="shared" si="94"/>
        <v>Взрывной рок</v>
      </c>
      <c r="J99" t="str">
        <f t="shared" si="94"/>
        <v>ブラスト岩</v>
      </c>
      <c r="K99" t="str">
        <f t="shared" si="94"/>
        <v>blasting ਚੱਟਾਨ</v>
      </c>
      <c r="L99" t="str">
        <f t="shared" si="94"/>
        <v>Blasting Rock</v>
      </c>
      <c r="M99" t="str">
        <f t="shared" si="94"/>
        <v>blasting rock</v>
      </c>
      <c r="N99" t="str">
        <f t="shared" si="94"/>
        <v>岩石爆破</v>
      </c>
      <c r="O99" t="str">
        <f t="shared" si="94"/>
        <v>岩石爆破</v>
      </c>
      <c r="P99" t="str">
        <f t="shared" si="94"/>
        <v>peledakan batu</v>
      </c>
      <c r="Q99" t="str">
        <f t="shared" si="94"/>
        <v>బ్లాస్టింగ్ రాక్</v>
      </c>
      <c r="R99" t="str">
        <f t="shared" si="94"/>
        <v>nổ mìn đá</v>
      </c>
      <c r="S99" t="str">
        <f t="shared" si="94"/>
        <v>폭파 바위</v>
      </c>
      <c r="T99" t="str">
        <f t="shared" si="94"/>
        <v>minage de roches</v>
      </c>
      <c r="U99" t="str">
        <f t="shared" si="94"/>
        <v>वा-याचा झपाटा खडक</v>
      </c>
      <c r="V99" t="str">
        <f t="shared" si="94"/>
        <v>வெடித்தல் ராக்</v>
      </c>
    </row>
    <row r="100">
      <c r="A100" s="4" t="s">
        <v>353</v>
      </c>
      <c r="C100" s="4" t="s">
        <v>354</v>
      </c>
      <c r="D100" t="str">
        <f t="shared" ref="D100:V100" si="95">IFERROR(__xludf.DUMMYFUNCTION("GoogleTranslate($C100, $C$2, D$2)"),"Lavado del cerebro")</f>
        <v>Lavado del cerebro</v>
      </c>
      <c r="E100" t="str">
        <f t="shared" si="95"/>
        <v>डिमाग धोनेवाला</v>
      </c>
      <c r="F100" t="str">
        <f t="shared" si="95"/>
        <v>غسيل دماغ</v>
      </c>
      <c r="G100" t="str">
        <f t="shared" si="95"/>
        <v>Lavagem cerebral</v>
      </c>
      <c r="H100" t="str">
        <f t="shared" si="95"/>
        <v>মগজ-ধোলাই</v>
      </c>
      <c r="I100" t="str">
        <f t="shared" si="95"/>
        <v>промывание мозгов</v>
      </c>
      <c r="J100" t="str">
        <f t="shared" si="95"/>
        <v>洗脳</v>
      </c>
      <c r="K100" t="str">
        <f t="shared" si="95"/>
        <v>Brainwashing</v>
      </c>
      <c r="L100" t="str">
        <f t="shared" si="95"/>
        <v>Gehirnwäsche</v>
      </c>
      <c r="M100" t="str">
        <f t="shared" si="95"/>
        <v>brainwashing</v>
      </c>
      <c r="N100" t="str">
        <f t="shared" si="95"/>
        <v>洗脑</v>
      </c>
      <c r="O100" t="str">
        <f t="shared" si="95"/>
        <v>洗腦</v>
      </c>
      <c r="P100" t="str">
        <f t="shared" si="95"/>
        <v>Indoktrinasi</v>
      </c>
      <c r="Q100" t="str">
        <f t="shared" si="95"/>
        <v>బ్రెయిన్వాష్</v>
      </c>
      <c r="R100" t="str">
        <f t="shared" si="95"/>
        <v>tẩy não</v>
      </c>
      <c r="S100" t="str">
        <f t="shared" si="95"/>
        <v>세뇌</v>
      </c>
      <c r="T100" t="str">
        <f t="shared" si="95"/>
        <v>Lavage de cerveau</v>
      </c>
      <c r="U100" t="str">
        <f t="shared" si="95"/>
        <v>जग</v>
      </c>
      <c r="V100" t="str">
        <f t="shared" si="95"/>
        <v>மூளைச் சலவை</v>
      </c>
    </row>
    <row r="101">
      <c r="A101" s="4" t="s">
        <v>356</v>
      </c>
      <c r="C101" s="4" t="s">
        <v>357</v>
      </c>
      <c r="D101" t="str">
        <f t="shared" ref="D101:V101" si="96">IFERROR(__xludf.DUMMYFUNCTION("GoogleTranslate($C101, $C$2, D$2)"),"Carpintería")</f>
        <v>Carpintería</v>
      </c>
      <c r="E101" t="str">
        <f t="shared" si="96"/>
        <v>बढ़ईगीरी</v>
      </c>
      <c r="F101" t="str">
        <f t="shared" si="96"/>
        <v>نجارة</v>
      </c>
      <c r="G101" t="str">
        <f t="shared" si="96"/>
        <v>Carpintaria</v>
      </c>
      <c r="H101" t="str">
        <f t="shared" si="96"/>
        <v>তক্ষণ</v>
      </c>
      <c r="I101" t="str">
        <f t="shared" si="96"/>
        <v>плотничные работы</v>
      </c>
      <c r="J101" t="str">
        <f t="shared" si="96"/>
        <v>大工</v>
      </c>
      <c r="K101" t="str">
        <f t="shared" si="96"/>
        <v>ਤਰਖਾਣ</v>
      </c>
      <c r="L101" t="str">
        <f t="shared" si="96"/>
        <v>Zimmerei</v>
      </c>
      <c r="M101" t="str">
        <f t="shared" si="96"/>
        <v>carpentry</v>
      </c>
      <c r="N101" t="str">
        <f t="shared" si="96"/>
        <v>木工</v>
      </c>
      <c r="O101" t="str">
        <f t="shared" si="96"/>
        <v>木工</v>
      </c>
      <c r="P101" t="str">
        <f t="shared" si="96"/>
        <v>Pekerjaan tukang kayu</v>
      </c>
      <c r="Q101" t="str">
        <f t="shared" si="96"/>
        <v>వడ్రంగి</v>
      </c>
      <c r="R101" t="str">
        <f t="shared" si="96"/>
        <v>nghề thợ mộc</v>
      </c>
      <c r="S101" t="str">
        <f t="shared" si="96"/>
        <v>목 수직</v>
      </c>
      <c r="T101" t="str">
        <f t="shared" si="96"/>
        <v>Charpenterie</v>
      </c>
      <c r="U101" t="str">
        <f t="shared" si="96"/>
        <v>सुतारकाम</v>
      </c>
      <c r="V101" t="str">
        <f t="shared" si="96"/>
        <v>தச்சு</v>
      </c>
    </row>
    <row r="102">
      <c r="A102" s="4" t="s">
        <v>327</v>
      </c>
      <c r="C102" s="4" t="s">
        <v>359</v>
      </c>
      <c r="D102" t="str">
        <f t="shared" ref="D102:V102" si="97">IFERROR(__xludf.DUMMYFUNCTION("GoogleTranslate($C102, $C$2, D$2)"),"paredes de escalada")</f>
        <v>paredes de escalada</v>
      </c>
      <c r="E102" t="str">
        <f t="shared" si="97"/>
        <v>चढ़ाई दीवारों</v>
      </c>
      <c r="F102" t="str">
        <f t="shared" si="97"/>
        <v>تسلق الجدران</v>
      </c>
      <c r="G102" t="str">
        <f t="shared" si="97"/>
        <v>paredes de escalada</v>
      </c>
      <c r="H102" t="str">
        <f t="shared" si="97"/>
        <v>ক্লাইম্বিং দেয়াল</v>
      </c>
      <c r="I102" t="str">
        <f t="shared" si="97"/>
        <v>скалодромы</v>
      </c>
      <c r="J102" t="str">
        <f t="shared" si="97"/>
        <v>壁を登ります</v>
      </c>
      <c r="K102" t="str">
        <f t="shared" si="97"/>
        <v>ਚੜ੍ਹਨਾ ਕੰਧਾ</v>
      </c>
      <c r="L102" t="str">
        <f t="shared" si="97"/>
        <v>Kletterwand</v>
      </c>
      <c r="M102" t="str">
        <f t="shared" si="97"/>
        <v>tembok climbing</v>
      </c>
      <c r="N102" t="str">
        <f t="shared" si="97"/>
        <v>爬墙</v>
      </c>
      <c r="O102" t="str">
        <f t="shared" si="97"/>
        <v>爬牆</v>
      </c>
      <c r="P102" t="str">
        <f t="shared" si="97"/>
        <v>dinding panjat</v>
      </c>
      <c r="Q102" t="str">
        <f t="shared" si="97"/>
        <v>పాకే గోడలు</v>
      </c>
      <c r="R102" t="str">
        <f t="shared" si="97"/>
        <v>bức tường leo núi</v>
      </c>
      <c r="S102" t="str">
        <f t="shared" si="97"/>
        <v>등반 벽</v>
      </c>
      <c r="T102" t="str">
        <f t="shared" si="97"/>
        <v>Murs d'escalade</v>
      </c>
      <c r="U102" t="str">
        <f t="shared" si="97"/>
        <v>गिर्यारोहण भिंती</v>
      </c>
      <c r="V102" t="str">
        <f t="shared" si="97"/>
        <v>ஏறுதல் சுவர்கள்</v>
      </c>
    </row>
    <row r="103">
      <c r="A103" s="4" t="s">
        <v>313</v>
      </c>
      <c r="C103" s="4" t="s">
        <v>360</v>
      </c>
      <c r="D103" t="str">
        <f t="shared" ref="D103:V103" si="98">IFERROR(__xludf.DUMMYFUNCTION("GoogleTranslate($C103, $C$2, D$2)"),"La creación de bálsamos a base de hierbas")</f>
        <v>La creación de bálsamos a base de hierbas</v>
      </c>
      <c r="E103" t="str">
        <f t="shared" si="98"/>
        <v>हर्बल बाम बनाना</v>
      </c>
      <c r="F103" t="str">
        <f t="shared" si="98"/>
        <v>خلق البلسم العشبية</v>
      </c>
      <c r="G103" t="str">
        <f t="shared" si="98"/>
        <v>Criando bálsamos de ervas</v>
      </c>
      <c r="H103" t="str">
        <f t="shared" si="98"/>
        <v>ভেষজ balms তৈরি করা হচ্ছে</v>
      </c>
      <c r="I103" t="str">
        <f t="shared" si="98"/>
        <v>Создание травяных бальзамов</v>
      </c>
      <c r="J103" t="str">
        <f t="shared" si="98"/>
        <v>ハーブバームを作成します</v>
      </c>
      <c r="K103" t="str">
        <f t="shared" si="98"/>
        <v>ਜੜੀ balms ਬਣਾਉਣਾ</v>
      </c>
      <c r="L103" t="str">
        <f t="shared" si="98"/>
        <v>Erstellen Kräuter Balsame</v>
      </c>
      <c r="M103" t="str">
        <f t="shared" si="98"/>
        <v>Nggawe balms Jampi</v>
      </c>
      <c r="N103" t="str">
        <f t="shared" si="98"/>
        <v>创建草药香脂</v>
      </c>
      <c r="O103" t="str">
        <f t="shared" si="98"/>
        <v>創建草藥香脂</v>
      </c>
      <c r="P103" t="str">
        <f t="shared" si="98"/>
        <v>Membuat balm herbal</v>
      </c>
      <c r="Q103" t="str">
        <f t="shared" si="98"/>
        <v>మూలికా balms సృష్టిస్తోంది</v>
      </c>
      <c r="R103" t="str">
        <f t="shared" si="98"/>
        <v>Tạo Mỡ thảo dược</v>
      </c>
      <c r="S103" t="str">
        <f t="shared" si="98"/>
        <v>약초 발삼 만들기</v>
      </c>
      <c r="T103" t="str">
        <f t="shared" si="98"/>
        <v>Création baumes à base de plantes</v>
      </c>
      <c r="U103" t="str">
        <f t="shared" si="98"/>
        <v>हर्बल बाम तयार</v>
      </c>
      <c r="V103" t="str">
        <f t="shared" si="98"/>
        <v>மூலிகை வலி நிவாரணிகளும் உருவாக்குதல்</v>
      </c>
    </row>
    <row r="104">
      <c r="A104" s="4" t="s">
        <v>361</v>
      </c>
      <c r="C104" s="4" t="s">
        <v>363</v>
      </c>
      <c r="D104" t="str">
        <f t="shared" ref="D104:V104" si="99">IFERROR(__xludf.DUMMYFUNCTION("GoogleTranslate($C104, $C$2, D$2)"),"cortar las piedras preciosas")</f>
        <v>cortar las piedras preciosas</v>
      </c>
      <c r="E104" t="str">
        <f t="shared" si="99"/>
        <v>रत्न काटना</v>
      </c>
      <c r="F104" t="str">
        <f t="shared" si="99"/>
        <v>قطع الأحجار الكريمة</v>
      </c>
      <c r="G104" t="str">
        <f t="shared" si="99"/>
        <v>lapidação de gemas</v>
      </c>
      <c r="H104" t="str">
        <f t="shared" si="99"/>
        <v>পাথর কাটার</v>
      </c>
      <c r="I104" t="str">
        <f t="shared" si="99"/>
        <v>Резка драгоценных камней</v>
      </c>
      <c r="J104" t="str">
        <f t="shared" si="99"/>
        <v>宝石のカッティング</v>
      </c>
      <c r="K104" t="str">
        <f t="shared" si="99"/>
        <v>ਕੀਮਤੀ ਪੱਥਰ ਦਾ ਸਫ਼ਾਇਆ</v>
      </c>
      <c r="L104" t="str">
        <f t="shared" si="99"/>
        <v>Schneiden Edelsteine</v>
      </c>
      <c r="M104" t="str">
        <f t="shared" si="99"/>
        <v>nglereni gemstones</v>
      </c>
      <c r="N104" t="str">
        <f t="shared" si="99"/>
        <v>切割宝石</v>
      </c>
      <c r="O104" t="str">
        <f t="shared" si="99"/>
        <v>切割寶石</v>
      </c>
      <c r="P104" t="str">
        <f t="shared" si="99"/>
        <v>pemotongan batu permata</v>
      </c>
      <c r="Q104" t="str">
        <f t="shared" si="99"/>
        <v>రత్నాల కట్టింగ్</v>
      </c>
      <c r="R104" t="str">
        <f t="shared" si="99"/>
        <v>cắt đá quý</v>
      </c>
      <c r="S104" t="str">
        <f t="shared" si="99"/>
        <v>보석 절단</v>
      </c>
      <c r="T104" t="str">
        <f t="shared" si="99"/>
        <v>pierres précieuses de coupe</v>
      </c>
      <c r="U104" t="str">
        <f t="shared" si="99"/>
        <v>कटिंग ही दोन्ही पात्रे</v>
      </c>
      <c r="V104" t="str">
        <f t="shared" si="99"/>
        <v>கற்கள் கட்டிங்</v>
      </c>
    </row>
    <row r="105">
      <c r="A105" s="4" t="s">
        <v>367</v>
      </c>
      <c r="C105" s="4" t="s">
        <v>368</v>
      </c>
      <c r="D105" t="str">
        <f t="shared" ref="D105:V105" si="100">IFERROR(__xludf.DUMMYFUNCTION("GoogleTranslate($C105, $C$2, D$2)"),"Defender con pavés")</f>
        <v>Defender con pavés</v>
      </c>
      <c r="E105" t="str">
        <f t="shared" si="100"/>
        <v>भाला के साथ बचाव</v>
      </c>
      <c r="F105" t="str">
        <f t="shared" si="100"/>
        <v>الدفاع مع الترس</v>
      </c>
      <c r="G105" t="str">
        <f t="shared" si="100"/>
        <v>Defendendo com escudo</v>
      </c>
      <c r="H105" t="str">
        <f t="shared" si="100"/>
        <v>ঢাল দিয়ে রক্ষার</v>
      </c>
      <c r="I105" t="str">
        <f t="shared" si="100"/>
        <v>Защищая с баклером</v>
      </c>
      <c r="J105" t="str">
        <f t="shared" si="100"/>
        <v>バックラーと防衛</v>
      </c>
      <c r="K105" t="str">
        <f t="shared" si="100"/>
        <v>ਢਾਲ ਨਾਲ ਬਚਾਅ</v>
      </c>
      <c r="L105" t="str">
        <f t="shared" si="100"/>
        <v>Verteidigung mit Buckler</v>
      </c>
      <c r="M105" t="str">
        <f t="shared" si="100"/>
        <v>Mbelo karo pager tembok</v>
      </c>
      <c r="N105" t="str">
        <f t="shared" si="100"/>
        <v>与卫冕圆盾</v>
      </c>
      <c r="O105" t="str">
        <f t="shared" si="100"/>
        <v>與衛冕圓盾</v>
      </c>
      <c r="P105" t="str">
        <f t="shared" si="100"/>
        <v>Membela dengan perisai</v>
      </c>
      <c r="Q105" t="str">
        <f t="shared" si="100"/>
        <v>కేడెములను తో డిఫెండింగ్</v>
      </c>
      <c r="R105" t="str">
        <f t="shared" si="100"/>
        <v>Bảo vệ với khiên</v>
      </c>
      <c r="S105" t="str">
        <f t="shared" si="100"/>
        <v>방패로 방어</v>
      </c>
      <c r="T105" t="str">
        <f t="shared" si="100"/>
        <v>Défendre avec buckler</v>
      </c>
      <c r="U105" t="str">
        <f t="shared" si="100"/>
        <v>संरक्षणाचे साधन सह बचाव</v>
      </c>
      <c r="V105" t="str">
        <f t="shared" si="100"/>
        <v>பரிசையும் கொண்டு பாதுகாக்கும்</v>
      </c>
    </row>
    <row r="106">
      <c r="A106" s="4" t="s">
        <v>369</v>
      </c>
      <c r="C106" s="4" t="s">
        <v>370</v>
      </c>
      <c r="D106" t="str">
        <f t="shared" ref="D106:V106" si="101">IFERROR(__xludf.DUMMYFUNCTION("GoogleTranslate($C106, $C$2, D$2)"),"Defendiendo con gran escudo")</f>
        <v>Defendiendo con gran escudo</v>
      </c>
      <c r="E106" t="str">
        <f t="shared" si="101"/>
        <v>बड़ी ढाल से बचाव</v>
      </c>
      <c r="F106" t="str">
        <f t="shared" si="101"/>
        <v>الدفاع عن درع كبير</v>
      </c>
      <c r="G106" t="str">
        <f t="shared" si="101"/>
        <v>Defendendo com grande escudo</v>
      </c>
      <c r="H106" t="str">
        <f t="shared" si="101"/>
        <v>বড় ঢাল নিয়ে রক্ষার</v>
      </c>
      <c r="I106" t="str">
        <f t="shared" si="101"/>
        <v>Защищая с большим экраном</v>
      </c>
      <c r="J106" t="str">
        <f t="shared" si="101"/>
        <v>大盾で防御側</v>
      </c>
      <c r="K106" t="str">
        <f t="shared" si="101"/>
        <v>ਢਾਲ ਨਾਲ ਬਚਾਅ</v>
      </c>
      <c r="L106" t="str">
        <f t="shared" si="101"/>
        <v>Verteidigung mit großen Schild</v>
      </c>
      <c r="M106" t="str">
        <f t="shared" si="101"/>
        <v>Mbelo karo tameng gedhe</v>
      </c>
      <c r="N106" t="str">
        <f t="shared" si="101"/>
        <v>与大盾防御</v>
      </c>
      <c r="O106" t="str">
        <f t="shared" si="101"/>
        <v>與大盾防禦</v>
      </c>
      <c r="P106" t="str">
        <f t="shared" si="101"/>
        <v>Membela dengan perisai besar</v>
      </c>
      <c r="Q106" t="str">
        <f t="shared" si="101"/>
        <v>పెద్ద డాలు తో డిఫెండింగ్</v>
      </c>
      <c r="R106" t="str">
        <f t="shared" si="101"/>
        <v>Bảo vệ với lá chắn lớn</v>
      </c>
      <c r="S106" t="str">
        <f t="shared" si="101"/>
        <v>큰 방패 방어</v>
      </c>
      <c r="T106" t="str">
        <f t="shared" si="101"/>
        <v>La défense avec grand bouclier</v>
      </c>
      <c r="U106" t="str">
        <f t="shared" si="101"/>
        <v>मोठ्या ढाली नाही</v>
      </c>
      <c r="V106" t="str">
        <f t="shared" si="101"/>
        <v>கேடகத்தினால் பாதுகாக்கும்</v>
      </c>
    </row>
    <row r="107">
      <c r="A107" s="4" t="s">
        <v>371</v>
      </c>
      <c r="C107" s="4" t="s">
        <v>372</v>
      </c>
      <c r="D107" t="str">
        <f t="shared" ref="D107:V107" si="102">IFERROR(__xludf.DUMMYFUNCTION("GoogleTranslate($C107, $C$2, D$2)"),"Defender con escudo medio")</f>
        <v>Defender con escudo medio</v>
      </c>
      <c r="E107" t="str">
        <f t="shared" si="102"/>
        <v>मध्यम ढाल से बचाव</v>
      </c>
      <c r="F107" t="str">
        <f t="shared" si="102"/>
        <v>الدفاع مع درع المتوسطة</v>
      </c>
      <c r="G107" t="str">
        <f t="shared" si="102"/>
        <v>Defender com escudo médio</v>
      </c>
      <c r="H107" t="str">
        <f t="shared" si="102"/>
        <v>মাঝারি ঢাল সঙ্গে রক্ষার</v>
      </c>
      <c r="I107" t="str">
        <f t="shared" si="102"/>
        <v>Защищая со средним щитом</v>
      </c>
      <c r="J107" t="str">
        <f t="shared" si="102"/>
        <v>メディアシールドで防衛</v>
      </c>
      <c r="K107" t="str">
        <f t="shared" si="102"/>
        <v>ਮੱਧਮ ਢਾਲ ਨਾਲ ਬਚਾਅ</v>
      </c>
      <c r="L107" t="str">
        <f t="shared" si="102"/>
        <v>Defending mit mittlerem shield</v>
      </c>
      <c r="M107" t="str">
        <f t="shared" si="102"/>
        <v>Mbelo karo tameng medium</v>
      </c>
      <c r="N107" t="str">
        <f t="shared" si="102"/>
        <v>中等盾防御</v>
      </c>
      <c r="O107" t="str">
        <f t="shared" si="102"/>
        <v>中等盾防禦</v>
      </c>
      <c r="P107" t="str">
        <f t="shared" si="102"/>
        <v>Membela dengan perisai menengah</v>
      </c>
      <c r="Q107" t="str">
        <f t="shared" si="102"/>
        <v>మీడియం డాలు తో డిఫెండింగ్</v>
      </c>
      <c r="R107" t="str">
        <f t="shared" si="102"/>
        <v>Bảo vệ với lá chắn vừa</v>
      </c>
      <c r="S107" t="str">
        <f t="shared" si="102"/>
        <v>매체 쉴드 수비</v>
      </c>
      <c r="T107" t="str">
        <f t="shared" si="102"/>
        <v>La défense avec le bouclier moyen</v>
      </c>
      <c r="U107" t="str">
        <f t="shared" si="102"/>
        <v>मध्यम ढाली नाही</v>
      </c>
      <c r="V107" t="str">
        <f t="shared" si="102"/>
        <v>நடுத்தர கவசம் கொண்ட பாதுகாக்கும்</v>
      </c>
    </row>
    <row r="108">
      <c r="A108" s="4" t="s">
        <v>374</v>
      </c>
      <c r="C108" s="4" t="s">
        <v>377</v>
      </c>
      <c r="D108" t="str">
        <f t="shared" ref="D108:V108" si="103">IFERROR(__xludf.DUMMYFUNCTION("GoogleTranslate($C108, $C$2, D$2)"),"Demolición")</f>
        <v>Demolición</v>
      </c>
      <c r="E108" t="str">
        <f t="shared" si="103"/>
        <v>विध्वंस</v>
      </c>
      <c r="F108" t="str">
        <f t="shared" si="103"/>
        <v>هدم</v>
      </c>
      <c r="G108" t="str">
        <f t="shared" si="103"/>
        <v>Demolição</v>
      </c>
      <c r="H108" t="str">
        <f t="shared" si="103"/>
        <v>ধ্বংসকরণ</v>
      </c>
      <c r="I108" t="str">
        <f t="shared" si="103"/>
        <v>снос</v>
      </c>
      <c r="J108" t="str">
        <f t="shared" si="103"/>
        <v>解体</v>
      </c>
      <c r="K108" t="str">
        <f t="shared" si="103"/>
        <v>ਢਾਹੇ</v>
      </c>
      <c r="L108" t="str">
        <f t="shared" si="103"/>
        <v>Abriss</v>
      </c>
      <c r="M108" t="str">
        <f t="shared" si="103"/>
        <v>Demolition</v>
      </c>
      <c r="N108" t="str">
        <f t="shared" si="103"/>
        <v>拆除</v>
      </c>
      <c r="O108" t="str">
        <f t="shared" si="103"/>
        <v>拆除</v>
      </c>
      <c r="P108" t="str">
        <f t="shared" si="103"/>
        <v>Pembongkaran</v>
      </c>
      <c r="Q108" t="str">
        <f t="shared" si="103"/>
        <v>కూల్చివేత</v>
      </c>
      <c r="R108" t="str">
        <f t="shared" si="103"/>
        <v>phá hoại</v>
      </c>
      <c r="S108" t="str">
        <f t="shared" si="103"/>
        <v>파괴</v>
      </c>
      <c r="T108" t="str">
        <f t="shared" si="103"/>
        <v>Démolition</v>
      </c>
      <c r="U108" t="str">
        <f t="shared" si="103"/>
        <v>विनाश</v>
      </c>
      <c r="V108" t="str">
        <f t="shared" si="103"/>
        <v>இடிப்பு</v>
      </c>
    </row>
    <row r="109">
      <c r="A109" s="4" t="s">
        <v>378</v>
      </c>
      <c r="C109" s="4" t="s">
        <v>380</v>
      </c>
      <c r="D109" t="str">
        <f t="shared" ref="D109:V109" si="104">IFERROR(__xludf.DUMMYFUNCTION("GoogleTranslate($C109, $C$2, D$2)"),"El desarme de los oponentes")</f>
        <v>El desarme de los oponentes</v>
      </c>
      <c r="E109" t="str">
        <f t="shared" si="104"/>
        <v>विरोधियों निरस्त्रीकरण</v>
      </c>
      <c r="F109" t="str">
        <f t="shared" si="104"/>
        <v>نزع سلاح المعارضين</v>
      </c>
      <c r="G109" t="str">
        <f t="shared" si="104"/>
        <v>desarmar adversários</v>
      </c>
      <c r="H109" t="str">
        <f t="shared" si="104"/>
        <v>বিরোধীদের নিরস্ত্র</v>
      </c>
      <c r="I109" t="str">
        <f t="shared" si="104"/>
        <v>Разоружение противников</v>
      </c>
      <c r="J109" t="str">
        <f t="shared" si="104"/>
        <v>相手を武装解除</v>
      </c>
      <c r="K109" t="str">
        <f t="shared" si="104"/>
        <v>ਵਿਰੋਧੀ Disarming</v>
      </c>
      <c r="L109" t="str">
        <f t="shared" si="104"/>
        <v>entwaffnend Gegner</v>
      </c>
      <c r="M109" t="str">
        <f t="shared" si="104"/>
        <v>disarming mungsuh</v>
      </c>
      <c r="N109" t="str">
        <f t="shared" si="104"/>
        <v>撤防对手</v>
      </c>
      <c r="O109" t="str">
        <f t="shared" si="104"/>
        <v>撤防對手</v>
      </c>
      <c r="P109" t="str">
        <f t="shared" si="104"/>
        <v>melucuti lawan</v>
      </c>
      <c r="Q109" t="str">
        <f t="shared" si="104"/>
        <v>నిరాయుధుణ్ణి ప్రత్యర్థులు</v>
      </c>
      <c r="R109" t="str">
        <f t="shared" si="104"/>
        <v>giải giáp đối thủ</v>
      </c>
      <c r="S109" t="str">
        <f t="shared" si="104"/>
        <v>상대를 무장 해제</v>
      </c>
      <c r="T109" t="str">
        <f t="shared" si="104"/>
        <v>adversaires désarmer</v>
      </c>
      <c r="U109" t="str">
        <f t="shared" si="104"/>
        <v>विरोधकांना disarming</v>
      </c>
      <c r="V109" t="str">
        <f t="shared" si="104"/>
        <v>எதிரிகள் disarming</v>
      </c>
    </row>
    <row r="110">
      <c r="A110" s="4" t="s">
        <v>383</v>
      </c>
      <c r="C110" s="4" t="s">
        <v>384</v>
      </c>
      <c r="D110" t="str">
        <f t="shared" ref="D110:V110" si="105">IFERROR(__xludf.DUMMYFUNCTION("GoogleTranslate($C110, $C$2, D$2)"),"hablar rápido")</f>
        <v>hablar rápido</v>
      </c>
      <c r="E110" t="str">
        <f t="shared" si="105"/>
        <v>तेज़ बातचीत</v>
      </c>
      <c r="F110" t="str">
        <f t="shared" si="105"/>
        <v>الحديث سريع</v>
      </c>
      <c r="G110" t="str">
        <f t="shared" si="105"/>
        <v>fala acelerada</v>
      </c>
      <c r="H110" t="str">
        <f t="shared" si="105"/>
        <v>ফাস্ট কথা</v>
      </c>
      <c r="I110" t="str">
        <f t="shared" si="105"/>
        <v>Быстрый разговор</v>
      </c>
      <c r="J110" t="str">
        <f t="shared" si="105"/>
        <v>高速話</v>
      </c>
      <c r="K110" t="str">
        <f t="shared" si="105"/>
        <v>ਫਾਸਟ talking</v>
      </c>
      <c r="L110" t="str">
        <f t="shared" si="105"/>
        <v>Schnelles reden</v>
      </c>
      <c r="M110" t="str">
        <f t="shared" si="105"/>
        <v>talking Fast</v>
      </c>
      <c r="N110" t="str">
        <f t="shared" si="105"/>
        <v>说话快</v>
      </c>
      <c r="O110" t="str">
        <f t="shared" si="105"/>
        <v>說話快</v>
      </c>
      <c r="P110" t="str">
        <f t="shared" si="105"/>
        <v>berbicara cepat</v>
      </c>
      <c r="Q110" t="str">
        <f t="shared" si="105"/>
        <v>ఫాస్ట్ మాట్లాడండి</v>
      </c>
      <c r="R110" t="str">
        <f t="shared" si="105"/>
        <v>nói chuyện nhanh</v>
      </c>
      <c r="S110" t="str">
        <f t="shared" si="105"/>
        <v>빠른 이야기</v>
      </c>
      <c r="T110" t="str">
        <f t="shared" si="105"/>
        <v>baratineur</v>
      </c>
      <c r="U110" t="str">
        <f t="shared" si="105"/>
        <v>जलद बोलत</v>
      </c>
      <c r="V110" t="str">
        <f t="shared" si="105"/>
        <v>விரைவு பேசப்படுகிற</v>
      </c>
    </row>
    <row r="111">
      <c r="A111" s="4" t="s">
        <v>386</v>
      </c>
      <c r="C111" s="4" t="s">
        <v>389</v>
      </c>
      <c r="D111" t="str">
        <f t="shared" ref="D111:V111" si="106">IFERROR(__xludf.DUMMYFUNCTION("GoogleTranslate($C111, $C$2, D$2)"),"Encontrar puertas secretas")</f>
        <v>Encontrar puertas secretas</v>
      </c>
      <c r="E111" t="str">
        <f t="shared" si="106"/>
        <v>गुप्त दरवाजे ढूँढना</v>
      </c>
      <c r="F111" t="str">
        <f t="shared" si="106"/>
        <v>العثور على أبواب سرية</v>
      </c>
      <c r="G111" t="str">
        <f t="shared" si="106"/>
        <v>Encontrando portas secretas</v>
      </c>
      <c r="H111" t="str">
        <f t="shared" si="106"/>
        <v>গোপন দরজা খোঁজা</v>
      </c>
      <c r="I111" t="str">
        <f t="shared" si="106"/>
        <v>Поиск секретные двери</v>
      </c>
      <c r="J111" t="str">
        <f t="shared" si="106"/>
        <v>秘密の扉を見つけます</v>
      </c>
      <c r="K111" t="str">
        <f t="shared" si="106"/>
        <v>ਗੁਪਤ ਦਰਵਾਜ਼ੇ ਲੱਭਣਾ</v>
      </c>
      <c r="L111" t="str">
        <f t="shared" si="106"/>
        <v>Die Suche nach Geheimtüren</v>
      </c>
      <c r="M111" t="str">
        <f t="shared" si="106"/>
        <v>Nemokake rahasia lawang</v>
      </c>
      <c r="N111" t="str">
        <f t="shared" si="106"/>
        <v>寻找密门</v>
      </c>
      <c r="O111" t="str">
        <f t="shared" si="106"/>
        <v>尋找密門</v>
      </c>
      <c r="P111" t="str">
        <f t="shared" si="106"/>
        <v>Menemukan pintu rahasia</v>
      </c>
      <c r="Q111" t="str">
        <f t="shared" si="106"/>
        <v>రహస్య తలుపులు ఫైండింగ్</v>
      </c>
      <c r="R111" t="str">
        <f t="shared" si="106"/>
        <v>Tìm cửa bí mật</v>
      </c>
      <c r="S111" t="str">
        <f t="shared" si="106"/>
        <v>비밀의 문을 찾기</v>
      </c>
      <c r="T111" t="str">
        <f t="shared" si="106"/>
        <v>Trouver des portes secrètes</v>
      </c>
      <c r="U111" t="str">
        <f t="shared" si="106"/>
        <v>गुप्त दरवाजे शोधत</v>
      </c>
      <c r="V111" t="str">
        <f t="shared" si="106"/>
        <v>இரகசிய கதவுகள் கண்டுபிடித்து</v>
      </c>
    </row>
    <row r="112">
      <c r="A112" s="4" t="s">
        <v>392</v>
      </c>
      <c r="C112" s="4" t="s">
        <v>393</v>
      </c>
      <c r="D112" t="str">
        <f t="shared" ref="D112:V112" si="107">IFERROR(__xludf.DUMMYFUNCTION("GoogleTranslate($C112, $C$2, D$2)"),"Encontrar puertas secretas en las estructuras de piedra")</f>
        <v>Encontrar puertas secretas en las estructuras de piedra</v>
      </c>
      <c r="E112" t="str">
        <f t="shared" si="107"/>
        <v>पत्थर संरचनाओं में गुप्त दरवाजे ढूँढना</v>
      </c>
      <c r="F112" t="str">
        <f t="shared" si="107"/>
        <v>العثور على أبواب سرية في الهياكل الحجرية</v>
      </c>
      <c r="G112" t="str">
        <f t="shared" si="107"/>
        <v>Encontrando portas secretas em estruturas de pedra</v>
      </c>
      <c r="H112" t="str">
        <f t="shared" si="107"/>
        <v>পাথর স্ট্রাকচার গোপন দরজা খোঁজা</v>
      </c>
      <c r="I112" t="str">
        <f t="shared" si="107"/>
        <v>Нахождение секретных дверей в каменных конструкциях</v>
      </c>
      <c r="J112" t="str">
        <f t="shared" si="107"/>
        <v>石の構造に秘密のドアを探します</v>
      </c>
      <c r="K112" t="str">
        <f t="shared" si="107"/>
        <v>ਪੱਥਰ ਬਣਤਰ ਵਿੱਚ ਗੁਪਤ ਦਰਵਾਜ਼ੇ ਲੱਭਣਾ</v>
      </c>
      <c r="L112" t="str">
        <f t="shared" si="107"/>
        <v>Die Suche nach Geheimtüren in Steinbauten</v>
      </c>
      <c r="M112" t="str">
        <f t="shared" si="107"/>
        <v>Nemokake lawang rahasia ing struktur watu</v>
      </c>
      <c r="N112" t="str">
        <f t="shared" si="107"/>
        <v>发现在石头结构密门</v>
      </c>
      <c r="O112" t="str">
        <f t="shared" si="107"/>
        <v>發現在石頭結構密門</v>
      </c>
      <c r="P112" t="str">
        <f t="shared" si="107"/>
        <v>Menemukan pintu rahasia di struktur batu</v>
      </c>
      <c r="Q112" t="str">
        <f t="shared" si="107"/>
        <v>రాతి నిర్మాణాలు రహస్య తలుపులు ఫైండింగ్</v>
      </c>
      <c r="R112" t="str">
        <f t="shared" si="107"/>
        <v>Tìm cửa bí mật trong các cấu trúc đá</v>
      </c>
      <c r="S112" t="str">
        <f t="shared" si="107"/>
        <v>돌 구조의 비밀 문을 찾기</v>
      </c>
      <c r="T112" t="str">
        <f t="shared" si="107"/>
        <v>Trouver des portes secrètes dans les structures en pierre</v>
      </c>
      <c r="U112" t="str">
        <f t="shared" si="107"/>
        <v>दगड संरचना गुप्त दरवाजे शोधत</v>
      </c>
      <c r="V112" t="str">
        <f t="shared" si="107"/>
        <v>கல் கட்டமைப்புகள் இரகசிய கதவுகள் கண்டுபிடித்து</v>
      </c>
    </row>
    <row r="113">
      <c r="A113" s="4" t="s">
        <v>395</v>
      </c>
      <c r="C113" s="4" t="s">
        <v>397</v>
      </c>
      <c r="D113" t="str">
        <f t="shared" ref="D113:V113" si="108">IFERROR(__xludf.DUMMYFUNCTION("GoogleTranslate($C113, $C$2, D$2)"),"encontrar trampas")</f>
        <v>encontrar trampas</v>
      </c>
      <c r="E113" t="str">
        <f t="shared" si="108"/>
        <v>जाल ढूँढना</v>
      </c>
      <c r="F113" t="str">
        <f t="shared" si="108"/>
        <v>العثور على الفخاخ</v>
      </c>
      <c r="G113" t="str">
        <f t="shared" si="108"/>
        <v>encontrar armadilhas</v>
      </c>
      <c r="H113" t="str">
        <f t="shared" si="108"/>
        <v>যাত্রীর সঙ্গের নিজলটবহর খোঁজা</v>
      </c>
      <c r="I113" t="str">
        <f t="shared" si="108"/>
        <v>Обнаружение ловушек</v>
      </c>
      <c r="J113" t="str">
        <f t="shared" si="108"/>
        <v>トラップを検索</v>
      </c>
      <c r="K113" t="str">
        <f t="shared" si="108"/>
        <v>ਫਾਹ ਲੱਭਣਾ</v>
      </c>
      <c r="L113" t="str">
        <f t="shared" si="108"/>
        <v>Die Suche nach Fallen</v>
      </c>
      <c r="M113" t="str">
        <f t="shared" si="108"/>
        <v>nemokake traps</v>
      </c>
      <c r="N113" t="str">
        <f t="shared" si="108"/>
        <v>寻找陷阱</v>
      </c>
      <c r="O113" t="str">
        <f t="shared" si="108"/>
        <v>尋找陷阱</v>
      </c>
      <c r="P113" t="str">
        <f t="shared" si="108"/>
        <v>menemukan perangkap</v>
      </c>
      <c r="Q113" t="str">
        <f t="shared" si="108"/>
        <v>ఉచ్చులు ఫైండింగ్</v>
      </c>
      <c r="R113" t="str">
        <f t="shared" si="108"/>
        <v>tìm bẫy</v>
      </c>
      <c r="S113" t="str">
        <f t="shared" si="108"/>
        <v>트랩을 찾기</v>
      </c>
      <c r="T113" t="str">
        <f t="shared" si="108"/>
        <v>trouver des pièges</v>
      </c>
      <c r="U113" t="str">
        <f t="shared" si="108"/>
        <v>सापळे शोधत</v>
      </c>
      <c r="V113" t="str">
        <f t="shared" si="108"/>
        <v>பொறிகள் கண்டுபிடித்து</v>
      </c>
    </row>
    <row r="114">
      <c r="A114" s="4" t="s">
        <v>399</v>
      </c>
      <c r="C114" s="4" t="s">
        <v>402</v>
      </c>
      <c r="D114" t="str">
        <f t="shared" ref="D114:V114" si="109">IFERROR(__xludf.DUMMYFUNCTION("GoogleTranslate($C114, $C$2, D$2)"),"cañones disparando")</f>
        <v>cañones disparando</v>
      </c>
      <c r="E114" t="str">
        <f t="shared" si="109"/>
        <v>फायरिंग तोप</v>
      </c>
      <c r="F114" t="str">
        <f t="shared" si="109"/>
        <v>اطلاق مدفع</v>
      </c>
      <c r="G114" t="str">
        <f t="shared" si="109"/>
        <v>disparar canhões</v>
      </c>
      <c r="H114" t="str">
        <f t="shared" si="109"/>
        <v>অগ্নিসংযোগ কামান</v>
      </c>
      <c r="I114" t="str">
        <f t="shared" si="109"/>
        <v>Обжиг пушка</v>
      </c>
      <c r="J114" t="str">
        <f t="shared" si="109"/>
        <v>大砲を発射</v>
      </c>
      <c r="K114" t="str">
        <f t="shared" si="109"/>
        <v>ਫਾਇਰਿੰਗ ਤੋਪ</v>
      </c>
      <c r="L114" t="str">
        <f t="shared" si="109"/>
        <v>Schusskanone</v>
      </c>
      <c r="M114" t="str">
        <f t="shared" si="109"/>
        <v>diperlokaké mriem</v>
      </c>
      <c r="N114" t="str">
        <f t="shared" si="109"/>
        <v>大炮射击</v>
      </c>
      <c r="O114" t="str">
        <f t="shared" si="109"/>
        <v>大砲射擊</v>
      </c>
      <c r="P114" t="str">
        <f t="shared" si="109"/>
        <v>menembakkan meriam</v>
      </c>
      <c r="Q114" t="str">
        <f t="shared" si="109"/>
        <v>రెస్యూమ్స్ ఫిరంగి</v>
      </c>
      <c r="R114" t="str">
        <f t="shared" si="109"/>
        <v>bắn pháo</v>
      </c>
      <c r="S114" t="str">
        <f t="shared" si="109"/>
        <v>발사 대포</v>
      </c>
      <c r="T114" t="str">
        <f t="shared" si="109"/>
        <v>tire le canon</v>
      </c>
      <c r="U114" t="str">
        <f t="shared" si="109"/>
        <v>गोळीबार तोफ</v>
      </c>
      <c r="V114" t="str">
        <f t="shared" si="109"/>
        <v>துப்பாக்கி பீரங்கி</v>
      </c>
    </row>
    <row r="115">
      <c r="A115" s="4" t="s">
        <v>405</v>
      </c>
      <c r="C115" s="4" t="s">
        <v>407</v>
      </c>
      <c r="D115" t="str">
        <f t="shared" ref="D115:V115" si="110">IFERROR(__xludf.DUMMYFUNCTION("GoogleTranslate($C115, $C$2, D$2)"),"florentino")</f>
        <v>florentino</v>
      </c>
      <c r="E115" t="str">
        <f t="shared" si="110"/>
        <v>फ्लोरेंटाइन</v>
      </c>
      <c r="F115" t="str">
        <f t="shared" si="110"/>
        <v>مزهر</v>
      </c>
      <c r="G115" t="str">
        <f t="shared" si="110"/>
        <v>florentino</v>
      </c>
      <c r="H115" t="str">
        <f t="shared" si="110"/>
        <v>ফ্লরেন্স্ বাসী</v>
      </c>
      <c r="I115" t="str">
        <f t="shared" si="110"/>
        <v>флорентийский</v>
      </c>
      <c r="J115" t="str">
        <f t="shared" si="110"/>
        <v>フィレンツェ</v>
      </c>
      <c r="K115" t="str">
        <f t="shared" si="110"/>
        <v>Florentine</v>
      </c>
      <c r="L115" t="str">
        <f t="shared" si="110"/>
        <v>florentinisch</v>
      </c>
      <c r="M115" t="str">
        <f t="shared" si="110"/>
        <v>Florentine</v>
      </c>
      <c r="N115" t="str">
        <f t="shared" si="110"/>
        <v>佛罗伦萨</v>
      </c>
      <c r="O115" t="str">
        <f t="shared" si="110"/>
        <v>佛羅倫薩</v>
      </c>
      <c r="P115" t="str">
        <f t="shared" si="110"/>
        <v>Florentine</v>
      </c>
      <c r="Q115" t="str">
        <f t="shared" si="110"/>
        <v>ఫ్లోరెంటైన్</v>
      </c>
      <c r="R115" t="str">
        <f t="shared" si="110"/>
        <v>dân Florence</v>
      </c>
      <c r="S115" t="str">
        <f t="shared" si="110"/>
        <v>피렌체 사람</v>
      </c>
      <c r="T115" t="str">
        <f t="shared" si="110"/>
        <v>Florentin</v>
      </c>
      <c r="U115" t="str">
        <f t="shared" si="110"/>
        <v>पालक घालून शिजवलेले</v>
      </c>
      <c r="V115" t="str">
        <f t="shared" si="110"/>
        <v>ப்ளோரன்ஸ்</v>
      </c>
    </row>
    <row r="116">
      <c r="A116" s="4" t="s">
        <v>408</v>
      </c>
      <c r="C116" s="4" t="s">
        <v>409</v>
      </c>
      <c r="D116" t="str">
        <f t="shared" ref="D116:V116" si="111">IFERROR(__xludf.DUMMYFUNCTION("GoogleTranslate($C116, $C$2, D$2)"),"falsificación de documentos")</f>
        <v>falsificación de documentos</v>
      </c>
      <c r="E116" t="str">
        <f t="shared" si="111"/>
        <v>दस्तावेजों फोर्जिंग</v>
      </c>
      <c r="F116" t="str">
        <f t="shared" si="111"/>
        <v>تزوير وثائق</v>
      </c>
      <c r="G116" t="str">
        <f t="shared" si="111"/>
        <v>falsificação de documentos</v>
      </c>
      <c r="H116" t="str">
        <f t="shared" si="111"/>
        <v>নথি forging</v>
      </c>
      <c r="I116" t="str">
        <f t="shared" si="111"/>
        <v>Ковка документы</v>
      </c>
      <c r="J116" t="str">
        <f t="shared" si="111"/>
        <v>文書を鍛造</v>
      </c>
      <c r="K116" t="str">
        <f t="shared" si="111"/>
        <v>ਦਸਤਾਵੇਜ਼ ਲੈਟਰਹੈੱਡ</v>
      </c>
      <c r="L116" t="str">
        <f t="shared" si="111"/>
        <v>Stücke von Metall</v>
      </c>
      <c r="M116" t="str">
        <f t="shared" si="111"/>
        <v>forging dokumen</v>
      </c>
      <c r="N116" t="str">
        <f t="shared" si="111"/>
        <v>伪造文件</v>
      </c>
      <c r="O116" t="str">
        <f t="shared" si="111"/>
        <v>偽造文件</v>
      </c>
      <c r="P116" t="str">
        <f t="shared" si="111"/>
        <v>memalsukan dokumen</v>
      </c>
      <c r="Q116" t="str">
        <f t="shared" si="111"/>
        <v>పత్రాలు ఫోర్జింగ్</v>
      </c>
      <c r="R116" t="str">
        <f t="shared" si="111"/>
        <v>giả mạo giấy tờ</v>
      </c>
      <c r="S116" t="str">
        <f t="shared" si="111"/>
        <v>문서를 단조</v>
      </c>
      <c r="T116" t="str">
        <f t="shared" si="111"/>
        <v>falsifier des documents</v>
      </c>
      <c r="U116" t="str">
        <f t="shared" si="111"/>
        <v>दस्तऐवज फोर्जिंग</v>
      </c>
      <c r="V116" t="str">
        <f t="shared" si="111"/>
        <v>ஆவணங்கள் மோசடி</v>
      </c>
    </row>
    <row r="117">
      <c r="A117" s="4" t="s">
        <v>296</v>
      </c>
      <c r="C117" s="4" t="s">
        <v>410</v>
      </c>
      <c r="D117" t="str">
        <f t="shared" ref="D117:V117" si="112">IFERROR(__xludf.DUMMYFUNCTION("GoogleTranslate($C117, $C$2, D$2)"),"Aferramiento")</f>
        <v>Aferramiento</v>
      </c>
      <c r="E117" t="str">
        <f t="shared" si="112"/>
        <v>जूझ</v>
      </c>
      <c r="F117" t="str">
        <f t="shared" si="112"/>
        <v>تتصارع</v>
      </c>
      <c r="G117" t="str">
        <f t="shared" si="112"/>
        <v>Grappling</v>
      </c>
      <c r="H117" t="str">
        <f t="shared" si="112"/>
        <v>গ্র্যাপলিং</v>
      </c>
      <c r="I117" t="str">
        <f t="shared" si="112"/>
        <v>Борется</v>
      </c>
      <c r="J117" t="str">
        <f t="shared" si="112"/>
        <v>格闘</v>
      </c>
      <c r="K117" t="str">
        <f t="shared" si="112"/>
        <v>ਜੂਝ</v>
      </c>
      <c r="L117" t="str">
        <f t="shared" si="112"/>
        <v>Ringen</v>
      </c>
      <c r="M117" t="str">
        <f t="shared" si="112"/>
        <v>grappling</v>
      </c>
      <c r="N117" t="str">
        <f t="shared" si="112"/>
        <v>擒拿</v>
      </c>
      <c r="O117" t="str">
        <f t="shared" si="112"/>
        <v>擒拿</v>
      </c>
      <c r="P117" t="str">
        <f t="shared" si="112"/>
        <v>bergulat</v>
      </c>
      <c r="Q117" t="str">
        <f t="shared" si="112"/>
        <v>పెనుగులాడు</v>
      </c>
      <c r="R117" t="str">
        <f t="shared" si="112"/>
        <v>vật lộn</v>
      </c>
      <c r="S117" t="str">
        <f t="shared" si="112"/>
        <v>격투</v>
      </c>
      <c r="T117" t="str">
        <f t="shared" si="112"/>
        <v>grappling</v>
      </c>
      <c r="U117" t="str">
        <f t="shared" si="112"/>
        <v>भिडणारी</v>
      </c>
      <c r="V117" t="str">
        <f t="shared" si="112"/>
        <v>எதிர்த்து நிற்றல்</v>
      </c>
    </row>
    <row r="118">
      <c r="A118" s="4" t="s">
        <v>411</v>
      </c>
      <c r="C118" s="4" t="s">
        <v>413</v>
      </c>
      <c r="D118" t="str">
        <f t="shared" ref="D118:V118" si="113">IFERROR(__xludf.DUMMYFUNCTION("GoogleTranslate($C118, $C$2, D$2)"),"Los venenos de cosecha")</f>
        <v>Los venenos de cosecha</v>
      </c>
      <c r="E118" t="str">
        <f t="shared" si="113"/>
        <v>फसल काटने वाले विष</v>
      </c>
      <c r="F118" t="str">
        <f t="shared" si="113"/>
        <v>السموم الحصاد</v>
      </c>
      <c r="G118" t="str">
        <f t="shared" si="113"/>
        <v>venenos de colheita</v>
      </c>
      <c r="H118" t="str">
        <f t="shared" si="113"/>
        <v>ফসল কাটা venoms</v>
      </c>
      <c r="I118" t="str">
        <f t="shared" si="113"/>
        <v>Сбор яды</v>
      </c>
      <c r="J118" t="str">
        <f t="shared" si="113"/>
        <v>収穫毒</v>
      </c>
      <c r="K118" t="str">
        <f t="shared" si="113"/>
        <v>ਫੜ੍ਹਨਾ venoms</v>
      </c>
      <c r="L118" t="str">
        <f t="shared" si="113"/>
        <v>Erntegiften</v>
      </c>
      <c r="M118" t="str">
        <f t="shared" si="113"/>
        <v>venoms panen</v>
      </c>
      <c r="N118" t="str">
        <f t="shared" si="113"/>
        <v>收获毒液</v>
      </c>
      <c r="O118" t="str">
        <f t="shared" si="113"/>
        <v>收穫毒液</v>
      </c>
      <c r="P118" t="str">
        <f t="shared" si="113"/>
        <v>racun panen</v>
      </c>
      <c r="Q118" t="str">
        <f t="shared" si="113"/>
        <v>నూర్పిళ్ళు venoms</v>
      </c>
      <c r="R118" t="str">
        <f t="shared" si="113"/>
        <v>nọc độc mổ</v>
      </c>
      <c r="S118" t="str">
        <f t="shared" si="113"/>
        <v>수확 독</v>
      </c>
      <c r="T118" t="str">
        <f t="shared" si="113"/>
        <v>récolte venins</v>
      </c>
      <c r="U118" t="str">
        <f t="shared" si="113"/>
        <v>काढणी venoms</v>
      </c>
      <c r="V118" t="str">
        <f t="shared" si="113"/>
        <v>அறுவடை venoms</v>
      </c>
    </row>
    <row r="119">
      <c r="A119" s="4" t="s">
        <v>414</v>
      </c>
      <c r="C119" s="4" t="s">
        <v>415</v>
      </c>
      <c r="D119" t="str">
        <f t="shared" ref="D119:V119" si="114">IFERROR(__xludf.DUMMYFUNCTION("GoogleTranslate($C119, $C$2, D$2)"),"Escondido en multitudes")</f>
        <v>Escondido en multitudes</v>
      </c>
      <c r="E119" t="str">
        <f t="shared" si="114"/>
        <v>भीड़ में छिपा</v>
      </c>
      <c r="F119" t="str">
        <f t="shared" si="114"/>
        <v>يختبئ في الحشود</v>
      </c>
      <c r="G119" t="str">
        <f t="shared" si="114"/>
        <v>Escondendo-se em multidões</v>
      </c>
      <c r="H119" t="str">
        <f t="shared" si="114"/>
        <v>জনতার লুকিয়ে</v>
      </c>
      <c r="I119" t="str">
        <f t="shared" si="114"/>
        <v>Скрываясь в толпе</v>
      </c>
      <c r="J119" t="str">
        <f t="shared" si="114"/>
        <v>群衆の中に隠れて</v>
      </c>
      <c r="K119" t="str">
        <f t="shared" si="114"/>
        <v>ਭੀੜ 'ਚ ਲੁਕਿਆ</v>
      </c>
      <c r="L119" t="str">
        <f t="shared" si="114"/>
        <v>Hiding in Massen</v>
      </c>
      <c r="M119" t="str">
        <f t="shared" si="114"/>
        <v>Ndhelikake ing akeh</v>
      </c>
      <c r="N119" t="str">
        <f t="shared" si="114"/>
        <v>隐藏在人群中</v>
      </c>
      <c r="O119" t="str">
        <f t="shared" si="114"/>
        <v>隱藏在人群中</v>
      </c>
      <c r="P119" t="str">
        <f t="shared" si="114"/>
        <v>Bersembunyi di kerumunan</v>
      </c>
      <c r="Q119" t="str">
        <f t="shared" si="114"/>
        <v>సమూహాలు లో దాచడం</v>
      </c>
      <c r="R119" t="str">
        <f t="shared" si="114"/>
        <v>Trốn trong đám đông</v>
      </c>
      <c r="S119" t="str">
        <f t="shared" si="114"/>
        <v>군중에 숨기기</v>
      </c>
      <c r="T119" t="str">
        <f t="shared" si="114"/>
        <v>Se cachant dans la foule</v>
      </c>
      <c r="U119" t="str">
        <f t="shared" si="114"/>
        <v>त्रासलेल्या असहाय लोकांचे समुदाय मध्ये लपवत</v>
      </c>
      <c r="V119" t="str">
        <f t="shared" si="114"/>
        <v>ரசிகர்கள் பங்கு மறைப்பது</v>
      </c>
    </row>
    <row r="120">
      <c r="A120" s="4" t="s">
        <v>416</v>
      </c>
      <c r="C120" s="4" t="s">
        <v>418</v>
      </c>
      <c r="D120" t="str">
        <f t="shared" ref="D120:V120" si="115">IFERROR(__xludf.DUMMYFUNCTION("GoogleTranslate($C120, $C$2, D$2)"),"contención de la respiración")</f>
        <v>contención de la respiración</v>
      </c>
      <c r="E120" t="str">
        <f t="shared" si="115"/>
        <v>होल्डिंग सांस</v>
      </c>
      <c r="F120" t="str">
        <f t="shared" si="115"/>
        <v>التنفس عقد</v>
      </c>
      <c r="G120" t="str">
        <f t="shared" si="115"/>
        <v>prender a respiração</v>
      </c>
      <c r="H120" t="str">
        <f t="shared" si="115"/>
        <v>হোল্ডিং শ্বাস</v>
      </c>
      <c r="I120" t="str">
        <f t="shared" si="115"/>
        <v>Держа дыхание</v>
      </c>
      <c r="J120" t="str">
        <f t="shared" si="115"/>
        <v>持株息</v>
      </c>
      <c r="K120" t="str">
        <f t="shared" si="115"/>
        <v>ਹੋਲਡਿੰਗ ਸਾਹ</v>
      </c>
      <c r="L120" t="str">
        <f t="shared" si="115"/>
        <v>Halten Sie den Atem</v>
      </c>
      <c r="M120" t="str">
        <f t="shared" si="115"/>
        <v>nyekeli ambegan</v>
      </c>
      <c r="N120" t="str">
        <f t="shared" si="115"/>
        <v>屏气</v>
      </c>
      <c r="O120" t="str">
        <f t="shared" si="115"/>
        <v>屏氣</v>
      </c>
      <c r="P120" t="str">
        <f t="shared" si="115"/>
        <v>menahan napas</v>
      </c>
      <c r="Q120" t="str">
        <f t="shared" si="115"/>
        <v>హోల్డింగ్ శ్వాస</v>
      </c>
      <c r="R120" t="str">
        <f t="shared" si="115"/>
        <v>nín thở</v>
      </c>
      <c r="S120" t="str">
        <f t="shared" si="115"/>
        <v>개최 호흡</v>
      </c>
      <c r="T120" t="str">
        <f t="shared" si="115"/>
        <v>Retenir sa respiration</v>
      </c>
      <c r="U120" t="str">
        <f t="shared" si="115"/>
        <v>धरून श्वास</v>
      </c>
      <c r="V120" t="str">
        <f t="shared" si="115"/>
        <v>வைத்திருக்கும் மூச்சு</v>
      </c>
    </row>
    <row r="121">
      <c r="A121" s="4" t="s">
        <v>297</v>
      </c>
      <c r="C121" s="4" t="s">
        <v>420</v>
      </c>
      <c r="D121" t="str">
        <f t="shared" ref="D121:V121" si="116">IFERROR(__xludf.DUMMYFUNCTION("GoogleTranslate($C121, $C$2, D$2)"),"Equitación")</f>
        <v>Equitación</v>
      </c>
      <c r="E121" t="str">
        <f t="shared" si="116"/>
        <v>घुड़सवारी</v>
      </c>
      <c r="F121" t="str">
        <f t="shared" si="116"/>
        <v>فروسية</v>
      </c>
      <c r="G121" t="str">
        <f t="shared" si="116"/>
        <v>Equitação</v>
      </c>
      <c r="H121" t="str">
        <f t="shared" si="116"/>
        <v>অশ্বারোহীতা</v>
      </c>
      <c r="I121" t="str">
        <f t="shared" si="116"/>
        <v>искусство верховой езды</v>
      </c>
      <c r="J121" t="str">
        <f t="shared" si="116"/>
        <v>馬術</v>
      </c>
      <c r="K121" t="str">
        <f t="shared" si="116"/>
        <v>ਘੁੜਸਵਾਰੀ</v>
      </c>
      <c r="L121" t="str">
        <f t="shared" si="116"/>
        <v>Reitkunst</v>
      </c>
      <c r="M121" t="str">
        <f t="shared" si="116"/>
        <v>jaran</v>
      </c>
      <c r="N121" t="str">
        <f t="shared" si="116"/>
        <v>马术</v>
      </c>
      <c r="O121" t="str">
        <f t="shared" si="116"/>
        <v>馬術</v>
      </c>
      <c r="P121" t="str">
        <f t="shared" si="116"/>
        <v>Kepandaian menunggang kuda</v>
      </c>
      <c r="Q121" t="str">
        <f t="shared" si="116"/>
        <v>హార్స్మాన్షిప్</v>
      </c>
      <c r="R121" t="str">
        <f t="shared" si="116"/>
        <v>thuật cỡi ngựa</v>
      </c>
      <c r="S121" t="str">
        <f t="shared" si="116"/>
        <v>마술</v>
      </c>
      <c r="T121" t="str">
        <f t="shared" si="116"/>
        <v>talent de cavalier</v>
      </c>
      <c r="U121" t="str">
        <f t="shared" si="116"/>
        <v>Horsemanship</v>
      </c>
      <c r="V121" t="str">
        <f t="shared" si="116"/>
        <v>குதிரைப்பந்தய</v>
      </c>
    </row>
    <row r="122">
      <c r="A122" s="4" t="s">
        <v>319</v>
      </c>
      <c r="C122" s="4" t="s">
        <v>423</v>
      </c>
      <c r="D122" t="str">
        <f t="shared" ref="D122:V122" si="117">IFERROR(__xludf.DUMMYFUNCTION("GoogleTranslate($C122, $C$2, D$2)"),"La identificación de elixires")</f>
        <v>La identificación de elixires</v>
      </c>
      <c r="E122" t="str">
        <f t="shared" si="117"/>
        <v>elixirs की पहचान करना</v>
      </c>
      <c r="F122" t="str">
        <f t="shared" si="117"/>
        <v>تحديد الإكسير</v>
      </c>
      <c r="G122" t="str">
        <f t="shared" si="117"/>
        <v>identificar elixires</v>
      </c>
      <c r="H122" t="str">
        <f t="shared" si="117"/>
        <v>elixirs সনাক্তকরণ</v>
      </c>
      <c r="I122" t="str">
        <f t="shared" si="117"/>
        <v>Определение эликсиры</v>
      </c>
      <c r="J122" t="str">
        <f t="shared" si="117"/>
        <v>エリキシルの識別</v>
      </c>
      <c r="K122" t="str">
        <f t="shared" si="117"/>
        <v>elixirs ਪਛਾਣ</v>
      </c>
      <c r="L122" t="str">
        <f t="shared" si="117"/>
        <v>Identifizierung Elixiere</v>
      </c>
      <c r="M122" t="str">
        <f t="shared" si="117"/>
        <v>Ngenali elixirs</v>
      </c>
      <c r="N122" t="str">
        <f t="shared" si="117"/>
        <v>识别酏剂</v>
      </c>
      <c r="O122" t="str">
        <f t="shared" si="117"/>
        <v>識別酏劑</v>
      </c>
      <c r="P122" t="str">
        <f t="shared" si="117"/>
        <v>mengidentifikasi elixirs</v>
      </c>
      <c r="Q122" t="str">
        <f t="shared" si="117"/>
        <v>ఔషధాలు గుర్తించడం</v>
      </c>
      <c r="R122" t="str">
        <f t="shared" si="117"/>
        <v>Xác định thần dược</v>
      </c>
      <c r="S122" t="str">
        <f t="shared" si="117"/>
        <v>엘릭서 확인</v>
      </c>
      <c r="T122" t="str">
        <f t="shared" si="117"/>
        <v>identification des élixirs</v>
      </c>
      <c r="U122" t="str">
        <f t="shared" si="117"/>
        <v>elixirs ओळखणे</v>
      </c>
      <c r="V122" t="str">
        <f t="shared" si="117"/>
        <v>அமுதங்களில் அடையாளம்</v>
      </c>
    </row>
    <row r="123">
      <c r="A123" s="4" t="s">
        <v>320</v>
      </c>
      <c r="C123" s="4" t="s">
        <v>424</v>
      </c>
      <c r="D123" t="str">
        <f t="shared" ref="D123:V123" si="118">IFERROR(__xludf.DUMMYFUNCTION("GoogleTranslate($C123, $C$2, D$2)"),"La identificación de los venenos")</f>
        <v>La identificación de los venenos</v>
      </c>
      <c r="E123" t="str">
        <f t="shared" si="118"/>
        <v>जहर की पहचान करना</v>
      </c>
      <c r="F123" t="str">
        <f t="shared" si="118"/>
        <v>تحديد السموم</v>
      </c>
      <c r="G123" t="str">
        <f t="shared" si="118"/>
        <v>identificar venenos</v>
      </c>
      <c r="H123" t="str">
        <f t="shared" si="118"/>
        <v>বিষাক্ত সনাক্তকরণ</v>
      </c>
      <c r="I123" t="str">
        <f t="shared" si="118"/>
        <v>Определение ядов</v>
      </c>
      <c r="J123" t="str">
        <f t="shared" si="118"/>
        <v>特定毒物</v>
      </c>
      <c r="K123" t="str">
        <f t="shared" si="118"/>
        <v>ਜ਼ਹਿਰ ਦੀ ਪਛਾਣ</v>
      </c>
      <c r="L123" t="str">
        <f t="shared" si="118"/>
        <v>identifizieren von Giften</v>
      </c>
      <c r="M123" t="str">
        <f t="shared" si="118"/>
        <v>Ngenali poisons</v>
      </c>
      <c r="N123" t="str">
        <f t="shared" si="118"/>
        <v>识别毒药</v>
      </c>
      <c r="O123" t="str">
        <f t="shared" si="118"/>
        <v>識別毒藥</v>
      </c>
      <c r="P123" t="str">
        <f t="shared" si="118"/>
        <v>mengidentifikasi racun</v>
      </c>
      <c r="Q123" t="str">
        <f t="shared" si="118"/>
        <v>విషాలు గుర్తించడం</v>
      </c>
      <c r="R123" t="str">
        <f t="shared" si="118"/>
        <v>Xác định chất độc</v>
      </c>
      <c r="S123" t="str">
        <f t="shared" si="118"/>
        <v>독 확인</v>
      </c>
      <c r="T123" t="str">
        <f t="shared" si="118"/>
        <v>L'identification des poisons</v>
      </c>
      <c r="U123" t="str">
        <f t="shared" si="118"/>
        <v>poisons ओळखणे</v>
      </c>
      <c r="V123" t="str">
        <f t="shared" si="118"/>
        <v>விஷத்தை அடையாளம்</v>
      </c>
    </row>
    <row r="124">
      <c r="A124" s="4" t="s">
        <v>285</v>
      </c>
      <c r="C124" s="4" t="s">
        <v>426</v>
      </c>
      <c r="D124" t="str">
        <f t="shared" ref="D124:V124" si="119">IFERROR(__xludf.DUMMYFUNCTION("GoogleTranslate($C124, $C$2, D$2)"),"lealtad inspiradora")</f>
        <v>lealtad inspiradora</v>
      </c>
      <c r="E124" t="str">
        <f t="shared" si="119"/>
        <v>प्रेरणादायक वफादारी</v>
      </c>
      <c r="F124" t="str">
        <f t="shared" si="119"/>
        <v>ولاء الملهم</v>
      </c>
      <c r="G124" t="str">
        <f t="shared" si="119"/>
        <v>lealdade inspiradora</v>
      </c>
      <c r="H124" t="str">
        <f t="shared" si="119"/>
        <v>দীপক আনুগত্য</v>
      </c>
      <c r="I124" t="str">
        <f t="shared" si="119"/>
        <v>Воодушевление лояльности</v>
      </c>
      <c r="J124" t="str">
        <f t="shared" si="119"/>
        <v>感動の忠誠心</v>
      </c>
      <c r="K124" t="str">
        <f t="shared" si="119"/>
        <v>ਪ੍ਰੇਰਨਾਦਾਇਕ ਵਫ਼ਾਦਾਰੀ</v>
      </c>
      <c r="L124" t="str">
        <f t="shared" si="119"/>
        <v>Inspiring Treue</v>
      </c>
      <c r="M124" t="str">
        <f t="shared" si="119"/>
        <v>kasetyan Inspiring</v>
      </c>
      <c r="N124" t="str">
        <f t="shared" si="119"/>
        <v>鼓舞人心的忠诚度</v>
      </c>
      <c r="O124" t="str">
        <f t="shared" si="119"/>
        <v>鼓舞人心的忠誠度</v>
      </c>
      <c r="P124" t="str">
        <f t="shared" si="119"/>
        <v>loyalitas Inspiring</v>
      </c>
      <c r="Q124" t="str">
        <f t="shared" si="119"/>
        <v>స్పూర్తినిస్తూ విధేయత</v>
      </c>
      <c r="R124" t="str">
        <f t="shared" si="119"/>
        <v>lòng trung thành cảm hứng</v>
      </c>
      <c r="S124" t="str">
        <f t="shared" si="119"/>
        <v>영감 충성</v>
      </c>
      <c r="T124" t="str">
        <f t="shared" si="119"/>
        <v>la loyauté inspirante</v>
      </c>
      <c r="U124" t="str">
        <f t="shared" si="119"/>
        <v>प्रेरणा देणारे निष्ठा</v>
      </c>
      <c r="V124" t="str">
        <f t="shared" si="119"/>
        <v>உற்சாகமான விசுவாசத்தை</v>
      </c>
    </row>
    <row r="125">
      <c r="A125" s="4" t="s">
        <v>427</v>
      </c>
      <c r="C125" s="4" t="s">
        <v>428</v>
      </c>
      <c r="D125" t="str">
        <f t="shared" ref="D125:V125" si="120">IFERROR(__xludf.DUMMYFUNCTION("GoogleTranslate($C125, $C$2, D$2)"),"interrogar")</f>
        <v>interrogar</v>
      </c>
      <c r="E125" t="str">
        <f t="shared" si="120"/>
        <v>पूछताछ</v>
      </c>
      <c r="F125" t="str">
        <f t="shared" si="120"/>
        <v>استجواب</v>
      </c>
      <c r="G125" t="str">
        <f t="shared" si="120"/>
        <v>interrogando</v>
      </c>
      <c r="H125" t="str">
        <f t="shared" si="120"/>
        <v>জিজ্ঞাসাবাদ</v>
      </c>
      <c r="I125" t="str">
        <f t="shared" si="120"/>
        <v>Допрос</v>
      </c>
      <c r="J125" t="str">
        <f t="shared" si="120"/>
        <v>尋問</v>
      </c>
      <c r="K125" t="str">
        <f t="shared" si="120"/>
        <v>ਪੁੱਛ-ਪੜਤਾਲ</v>
      </c>
      <c r="L125" t="str">
        <f t="shared" si="120"/>
        <v>abfrage</v>
      </c>
      <c r="M125" t="str">
        <f t="shared" si="120"/>
        <v>interogasi</v>
      </c>
      <c r="N125" t="str">
        <f t="shared" si="120"/>
        <v>讯问</v>
      </c>
      <c r="O125" t="str">
        <f t="shared" si="120"/>
        <v>訊問</v>
      </c>
      <c r="P125" t="str">
        <f t="shared" si="120"/>
        <v>menginterogasi</v>
      </c>
      <c r="Q125" t="str">
        <f t="shared" si="120"/>
        <v>interrogating</v>
      </c>
      <c r="R125" t="str">
        <f t="shared" si="120"/>
        <v>thẩm vấn</v>
      </c>
      <c r="S125" t="str">
        <f t="shared" si="120"/>
        <v>심문</v>
      </c>
      <c r="T125" t="str">
        <f t="shared" si="120"/>
        <v>Interrogation</v>
      </c>
      <c r="U125" t="str">
        <f t="shared" si="120"/>
        <v>त्यांची कसून चौकशी</v>
      </c>
      <c r="V125" t="str">
        <f t="shared" si="120"/>
        <v>விசாரணை</v>
      </c>
    </row>
    <row r="126">
      <c r="A126" s="4" t="s">
        <v>431</v>
      </c>
      <c r="C126" s="4" t="s">
        <v>433</v>
      </c>
      <c r="D126" t="str">
        <f t="shared" ref="D126:V126" si="121">IFERROR(__xludf.DUMMYFUNCTION("GoogleTranslate($C126, $C$2, D$2)"),"justas")</f>
        <v>justas</v>
      </c>
      <c r="E126" t="str">
        <f t="shared" si="121"/>
        <v>घुड़सवार भाला-युद्ध</v>
      </c>
      <c r="F126" t="str">
        <f t="shared" si="121"/>
        <v>التبارز</v>
      </c>
      <c r="G126" t="str">
        <f t="shared" si="121"/>
        <v>Jousting</v>
      </c>
      <c r="H126" t="str">
        <f t="shared" si="121"/>
        <v>Jousting</v>
      </c>
      <c r="I126" t="str">
        <f t="shared" si="121"/>
        <v>Состязания</v>
      </c>
      <c r="J126" t="str">
        <f t="shared" si="121"/>
        <v>フェラ（複数）</v>
      </c>
      <c r="K126" t="str">
        <f t="shared" si="121"/>
        <v>Jousting</v>
      </c>
      <c r="L126" t="str">
        <f t="shared" si="121"/>
        <v>Turnierkämpfe</v>
      </c>
      <c r="M126" t="str">
        <f t="shared" si="121"/>
        <v>jousting</v>
      </c>
      <c r="N126" t="str">
        <f t="shared" si="121"/>
        <v>角逐</v>
      </c>
      <c r="O126" t="str">
        <f t="shared" si="121"/>
        <v>角逐</v>
      </c>
      <c r="P126" t="str">
        <f t="shared" si="121"/>
        <v>jousting</v>
      </c>
      <c r="Q126" t="str">
        <f t="shared" si="121"/>
        <v>మృషామృధం</v>
      </c>
      <c r="R126" t="str">
        <f t="shared" si="121"/>
        <v>jousting</v>
      </c>
      <c r="S126" t="str">
        <f t="shared" si="121"/>
        <v>마상</v>
      </c>
      <c r="T126" t="str">
        <f t="shared" si="121"/>
        <v>jouter</v>
      </c>
      <c r="U126" t="str">
        <f t="shared" si="121"/>
        <v>jousting</v>
      </c>
      <c r="V126" t="str">
        <f t="shared" si="121"/>
        <v>jousting</v>
      </c>
    </row>
    <row r="127">
      <c r="A127" s="4" t="s">
        <v>376</v>
      </c>
      <c r="C127" s="4" t="s">
        <v>435</v>
      </c>
      <c r="D127" t="str">
        <f t="shared" ref="D127:V127" si="122">IFERROR(__xludf.DUMMYFUNCTION("GoogleTranslate($C127, $C$2, D$2)"),"Escucha a través de puertas")</f>
        <v>Escucha a través de puertas</v>
      </c>
      <c r="E127" t="str">
        <f t="shared" si="122"/>
        <v>दरवाजे के माध्यम से सुन</v>
      </c>
      <c r="F127" t="str">
        <f t="shared" si="122"/>
        <v>الاستماع من خلال الأبواب</v>
      </c>
      <c r="G127" t="str">
        <f t="shared" si="122"/>
        <v>Ouvindo através de portas</v>
      </c>
      <c r="H127" t="str">
        <f t="shared" si="122"/>
        <v>দরজা দিয়ে শুনছেন</v>
      </c>
      <c r="I127" t="str">
        <f t="shared" si="122"/>
        <v>Прослушивание через двери</v>
      </c>
      <c r="J127" t="str">
        <f t="shared" si="122"/>
        <v>ドアを通ってリスニング</v>
      </c>
      <c r="K127" t="str">
        <f t="shared" si="122"/>
        <v>ਦਰਵਾਜ਼ੇ ਦੁਆਰਾ ਸੁਣਨਾ</v>
      </c>
      <c r="L127" t="str">
        <f t="shared" si="122"/>
        <v>Zuhören durch Türen</v>
      </c>
      <c r="M127" t="str">
        <f t="shared" si="122"/>
        <v>Listening liwat lawang</v>
      </c>
      <c r="N127" t="str">
        <f t="shared" si="122"/>
        <v>通过门听力</v>
      </c>
      <c r="O127" t="str">
        <f t="shared" si="122"/>
        <v>通過門聽力</v>
      </c>
      <c r="P127" t="str">
        <f t="shared" si="122"/>
        <v>Mendengarkan melalui pintu</v>
      </c>
      <c r="Q127" t="str">
        <f t="shared" si="122"/>
        <v>తలుపులు ద్వారా వింటూ</v>
      </c>
      <c r="R127" t="str">
        <f t="shared" si="122"/>
        <v>Nghe qua cửa</v>
      </c>
      <c r="S127" t="str">
        <f t="shared" si="122"/>
        <v>문을 통해 듣기</v>
      </c>
      <c r="T127" t="str">
        <f t="shared" si="122"/>
        <v>L'écoute à travers les portes</v>
      </c>
      <c r="U127" t="str">
        <f t="shared" si="122"/>
        <v>दरवाजे ऐकणे</v>
      </c>
      <c r="V127" t="str">
        <f t="shared" si="122"/>
        <v>கதவுகள் வழியாக கேட்பது</v>
      </c>
    </row>
    <row r="128">
      <c r="A128" s="4" t="s">
        <v>317</v>
      </c>
      <c r="C128" s="4" t="s">
        <v>436</v>
      </c>
      <c r="D128" t="str">
        <f t="shared" ref="D128:V128" si="123">IFERROR(__xludf.DUMMYFUNCTION("GoogleTranslate($C128, $C$2, D$2)"),"La fabricación de venenos alucinógenas")</f>
        <v>La fabricación de venenos alucinógenas</v>
      </c>
      <c r="E128" t="str">
        <f t="shared" si="123"/>
        <v>विनिर्माण hallucinogenic जहर</v>
      </c>
      <c r="F128" t="str">
        <f t="shared" si="123"/>
        <v>تصنيع السموم الهلوسة</v>
      </c>
      <c r="G128" t="str">
        <f t="shared" si="123"/>
        <v>Fabricação de venenos alucinógenas</v>
      </c>
      <c r="H128" t="str">
        <f t="shared" si="123"/>
        <v>উৎপাদন বিভ্রান্তি বিষাক্ত</v>
      </c>
      <c r="I128" t="str">
        <f t="shared" si="123"/>
        <v>Производство галлюциногенных ядов</v>
      </c>
      <c r="J128" t="str">
        <f t="shared" si="123"/>
        <v>幻覚毒を製造</v>
      </c>
      <c r="K128" t="str">
        <f t="shared" si="123"/>
        <v>ਨਿਰਮਾਣ hallucinogenic ਜ਼ਹਿਰ</v>
      </c>
      <c r="L128" t="str">
        <f t="shared" si="123"/>
        <v>Herstellung von halluzinogenen Gift</v>
      </c>
      <c r="M128" t="str">
        <f t="shared" si="123"/>
        <v>Manufaktur poisons hallucinogenic</v>
      </c>
      <c r="N128" t="str">
        <f t="shared" si="123"/>
        <v>制造业致幻毒素</v>
      </c>
      <c r="O128" t="str">
        <f t="shared" si="123"/>
        <v>製造業致幻毒素</v>
      </c>
      <c r="P128" t="str">
        <f t="shared" si="123"/>
        <v>Manufaktur racun halusinogen</v>
      </c>
      <c r="Q128" t="str">
        <f t="shared" si="123"/>
        <v>విభ్రమ విషాలు తయారీ</v>
      </c>
      <c r="R128" t="str">
        <f t="shared" si="123"/>
        <v>Sản xuất chất độc gây ảo giác</v>
      </c>
      <c r="S128" t="str">
        <f t="shared" si="123"/>
        <v>환각 독 제조</v>
      </c>
      <c r="T128" t="str">
        <f t="shared" si="123"/>
        <v>La fabrication des poisons hallucinogènes</v>
      </c>
      <c r="U128" t="str">
        <f t="shared" si="123"/>
        <v>विभ्रम उत्पन्न करणारे विशेषत: असे औषध poisons उत्पादन</v>
      </c>
      <c r="V128" t="str">
        <f t="shared" si="123"/>
        <v>மயக்கம் விஷத்தை உற்பத்தி</v>
      </c>
    </row>
    <row r="129">
      <c r="A129" s="4" t="s">
        <v>321</v>
      </c>
      <c r="C129" s="4" t="s">
        <v>438</v>
      </c>
      <c r="D129" t="str">
        <f t="shared" ref="D129:V129" si="124">IFERROR(__xludf.DUMMYFUNCTION("GoogleTranslate($C129, $C$2, D$2)"),"La fabricación de venenos tóxicos")</f>
        <v>La fabricación de venenos tóxicos</v>
      </c>
      <c r="E129" t="str">
        <f t="shared" si="124"/>
        <v>विनिर्माण विषाक्त जहर</v>
      </c>
      <c r="F129" t="str">
        <f t="shared" si="124"/>
        <v>تصنيع السموم</v>
      </c>
      <c r="G129" t="str">
        <f t="shared" si="124"/>
        <v>Fabricação de venenos tóxicos</v>
      </c>
      <c r="H129" t="str">
        <f t="shared" si="124"/>
        <v>উত্পাদন বিষাক্ত বিষ</v>
      </c>
      <c r="I129" t="str">
        <f t="shared" si="124"/>
        <v>Производство токсичных ядов</v>
      </c>
      <c r="J129" t="str">
        <f t="shared" si="124"/>
        <v>有毒な毒を製造</v>
      </c>
      <c r="K129" t="str">
        <f t="shared" si="124"/>
        <v>ਨਿਰਮਾਣ ਜ਼ਹਿਰੀਲੇ ਜ਼ਹਿਰ</v>
      </c>
      <c r="L129" t="str">
        <f t="shared" si="124"/>
        <v>Herstellung toxische Gifte</v>
      </c>
      <c r="M129" t="str">
        <f t="shared" si="124"/>
        <v>Manufaktur poisons beracun</v>
      </c>
      <c r="N129" t="str">
        <f t="shared" si="124"/>
        <v>制造有毒毒药</v>
      </c>
      <c r="O129" t="str">
        <f t="shared" si="124"/>
        <v>製造有毒毒藥</v>
      </c>
      <c r="P129" t="str">
        <f t="shared" si="124"/>
        <v>Manufaktur racun beracun</v>
      </c>
      <c r="Q129" t="str">
        <f t="shared" si="124"/>
        <v>విష విషాలు తయారీ</v>
      </c>
      <c r="R129" t="str">
        <f t="shared" si="124"/>
        <v>Sản xuất chất độc độc</v>
      </c>
      <c r="S129" t="str">
        <f t="shared" si="124"/>
        <v>독성이 독극물을 제조</v>
      </c>
      <c r="T129" t="str">
        <f t="shared" si="124"/>
        <v>Fabrication des poisons toxiques</v>
      </c>
      <c r="U129" t="str">
        <f t="shared" si="124"/>
        <v>विषारी poisons उत्पादन</v>
      </c>
      <c r="V129" t="str">
        <f t="shared" si="124"/>
        <v>நச்சு விஷத்தை உற்பத்தி</v>
      </c>
    </row>
    <row r="130">
      <c r="A130" s="4" t="s">
        <v>440</v>
      </c>
      <c r="C130" s="4" t="s">
        <v>441</v>
      </c>
      <c r="D130" t="str">
        <f t="shared" ref="D130:V130" si="125">IFERROR(__xludf.DUMMYFUNCTION("GoogleTranslate($C130, $C$2, D$2)"),"Albañilería")</f>
        <v>Albañilería</v>
      </c>
      <c r="E130" t="str">
        <f t="shared" si="125"/>
        <v>चिनाई</v>
      </c>
      <c r="F130" t="str">
        <f t="shared" si="125"/>
        <v>ماسونية</v>
      </c>
      <c r="G130" t="str">
        <f t="shared" si="125"/>
        <v>Alvenaria</v>
      </c>
      <c r="H130" t="str">
        <f t="shared" si="125"/>
        <v>রাজমিস্ত্রির কাজ</v>
      </c>
      <c r="I130" t="str">
        <f t="shared" si="125"/>
        <v>Каменная кладка</v>
      </c>
      <c r="J130" t="str">
        <f t="shared" si="125"/>
        <v>石造</v>
      </c>
      <c r="K130" t="str">
        <f t="shared" si="125"/>
        <v>ਚਿਣਾਈਗੀਰੀ</v>
      </c>
      <c r="L130" t="str">
        <f t="shared" si="125"/>
        <v>Mauerwerk</v>
      </c>
      <c r="M130" t="str">
        <f t="shared" si="125"/>
        <v>Masonry</v>
      </c>
      <c r="N130" t="str">
        <f t="shared" si="125"/>
        <v>石工</v>
      </c>
      <c r="O130" t="str">
        <f t="shared" si="125"/>
        <v>石工</v>
      </c>
      <c r="P130" t="str">
        <f t="shared" si="125"/>
        <v>perkumpulan rahasia</v>
      </c>
      <c r="Q130" t="str">
        <f t="shared" si="125"/>
        <v>తాపీపని</v>
      </c>
      <c r="R130" t="str">
        <f t="shared" si="125"/>
        <v>Masonry</v>
      </c>
      <c r="S130" t="str">
        <f t="shared" si="125"/>
        <v>석공 직</v>
      </c>
      <c r="T130" t="str">
        <f t="shared" si="125"/>
        <v>Maçonnerie</v>
      </c>
      <c r="U130" t="str">
        <f t="shared" si="125"/>
        <v>दगडी बांधकाम</v>
      </c>
      <c r="V130" t="str">
        <f t="shared" si="125"/>
        <v>கட்டுமானப்பொருட்கள்</v>
      </c>
    </row>
    <row r="131">
      <c r="A131" s="4" t="s">
        <v>442</v>
      </c>
      <c r="C131" s="4" t="s">
        <v>443</v>
      </c>
      <c r="D131" t="str">
        <f t="shared" ref="D131:V131" si="126">IFERROR(__xludf.DUMMYFUNCTION("GoogleTranslate($C131, $C$2, D$2)"),"Minería")</f>
        <v>Minería</v>
      </c>
      <c r="E131" t="str">
        <f t="shared" si="126"/>
        <v>खनिज</v>
      </c>
      <c r="F131" t="str">
        <f t="shared" si="126"/>
        <v>تعدين</v>
      </c>
      <c r="G131" t="str">
        <f t="shared" si="126"/>
        <v>Mineração</v>
      </c>
      <c r="H131" t="str">
        <f t="shared" si="126"/>
        <v>খনন</v>
      </c>
      <c r="I131" t="str">
        <f t="shared" si="126"/>
        <v>Добыча</v>
      </c>
      <c r="J131" t="str">
        <f t="shared" si="126"/>
        <v>採掘</v>
      </c>
      <c r="K131" t="str">
        <f t="shared" si="126"/>
        <v>ਮਾਈਨਿੰਗ</v>
      </c>
      <c r="L131" t="str">
        <f t="shared" si="126"/>
        <v>Bergbau</v>
      </c>
      <c r="M131" t="str">
        <f t="shared" si="126"/>
        <v>Mining</v>
      </c>
      <c r="N131" t="str">
        <f t="shared" si="126"/>
        <v>矿业</v>
      </c>
      <c r="O131" t="str">
        <f t="shared" si="126"/>
        <v>礦業</v>
      </c>
      <c r="P131" t="str">
        <f t="shared" si="126"/>
        <v>Pertambangan</v>
      </c>
      <c r="Q131" t="str">
        <f t="shared" si="126"/>
        <v>గనుల తవ్వకం</v>
      </c>
      <c r="R131" t="str">
        <f t="shared" si="126"/>
        <v>Khai thác mỏ</v>
      </c>
      <c r="S131" t="str">
        <f t="shared" si="126"/>
        <v>채광</v>
      </c>
      <c r="T131" t="str">
        <f t="shared" si="126"/>
        <v>Exploitation minière</v>
      </c>
      <c r="U131" t="str">
        <f t="shared" si="126"/>
        <v>खाण</v>
      </c>
      <c r="V131" t="str">
        <f t="shared" si="126"/>
        <v>சுரங்க தொழில்</v>
      </c>
    </row>
    <row r="132">
      <c r="A132" s="4" t="s">
        <v>444</v>
      </c>
      <c r="C132" s="4" t="s">
        <v>445</v>
      </c>
      <c r="D132" t="str">
        <f t="shared" ref="D132:V132" si="127">IFERROR(__xludf.DUMMYFUNCTION("GoogleTranslate($C132, $C$2, D$2)"),"Navegando")</f>
        <v>Navegando</v>
      </c>
      <c r="E132" t="str">
        <f t="shared" si="127"/>
        <v>नेविगेट करना</v>
      </c>
      <c r="F132" t="str">
        <f t="shared" si="127"/>
        <v>التنقل</v>
      </c>
      <c r="G132" t="str">
        <f t="shared" si="127"/>
        <v>Navegação</v>
      </c>
      <c r="H132" t="str">
        <f t="shared" si="127"/>
        <v>নেভিগেট</v>
      </c>
      <c r="I132" t="str">
        <f t="shared" si="127"/>
        <v>навигационный</v>
      </c>
      <c r="J132" t="str">
        <f t="shared" si="127"/>
        <v>ナビゲート</v>
      </c>
      <c r="K132" t="str">
        <f t="shared" si="127"/>
        <v>ਜਾਣ</v>
      </c>
      <c r="L132" t="str">
        <f t="shared" si="127"/>
        <v>Navigieren</v>
      </c>
      <c r="M132" t="str">
        <f t="shared" si="127"/>
        <v>navigasi</v>
      </c>
      <c r="N132" t="str">
        <f t="shared" si="127"/>
        <v>导航</v>
      </c>
      <c r="O132" t="str">
        <f t="shared" si="127"/>
        <v>導航</v>
      </c>
      <c r="P132" t="str">
        <f t="shared" si="127"/>
        <v>Menjelajahi</v>
      </c>
      <c r="Q132" t="str">
        <f t="shared" si="127"/>
        <v>నావిగేట్</v>
      </c>
      <c r="R132" t="str">
        <f t="shared" si="127"/>
        <v>Duyệt</v>
      </c>
      <c r="S132" t="str">
        <f t="shared" si="127"/>
        <v>탐색</v>
      </c>
      <c r="T132" t="str">
        <f t="shared" si="127"/>
        <v>navigation</v>
      </c>
      <c r="U132" t="str">
        <f t="shared" si="127"/>
        <v>नॅव्हिगेट करणे</v>
      </c>
      <c r="V132" t="str">
        <f t="shared" si="127"/>
        <v>வழிசெலுத்துகிறது</v>
      </c>
    </row>
    <row r="133">
      <c r="A133" s="4" t="s">
        <v>422</v>
      </c>
      <c r="C133" s="4" t="s">
        <v>447</v>
      </c>
      <c r="D133" t="str">
        <f t="shared" ref="D133:V133" si="128">IFERROR(__xludf.DUMMYFUNCTION("GoogleTranslate($C133, $C$2, D$2)"),"cerraduras de apertura")</f>
        <v>cerraduras de apertura</v>
      </c>
      <c r="E133" t="str">
        <f t="shared" si="128"/>
        <v>खुलने ताले</v>
      </c>
      <c r="F133" t="str">
        <f t="shared" si="128"/>
        <v>فتح الأقفال</v>
      </c>
      <c r="G133" t="str">
        <f t="shared" si="128"/>
        <v>abrir fechaduras</v>
      </c>
      <c r="H133" t="str">
        <f t="shared" si="128"/>
        <v>খোলা কেশ</v>
      </c>
      <c r="I133" t="str">
        <f t="shared" si="128"/>
        <v>Открытие замков</v>
      </c>
      <c r="J133" t="str">
        <f t="shared" si="128"/>
        <v>ロックを開きます</v>
      </c>
      <c r="K133" t="str">
        <f t="shared" si="128"/>
        <v>ਖੋਲ੍ਹਣ ਤਾਲੇ</v>
      </c>
      <c r="L133" t="str">
        <f t="shared" si="128"/>
        <v>Öffnungs Schlösser</v>
      </c>
      <c r="M133" t="str">
        <f t="shared" si="128"/>
        <v>kunci opening</v>
      </c>
      <c r="N133" t="str">
        <f t="shared" si="128"/>
        <v>打开锁</v>
      </c>
      <c r="O133" t="str">
        <f t="shared" si="128"/>
        <v>打開鎖</v>
      </c>
      <c r="P133" t="str">
        <f t="shared" si="128"/>
        <v>kunci membuka</v>
      </c>
      <c r="Q133" t="str">
        <f t="shared" si="128"/>
        <v>తెరవడం తాళాలు</v>
      </c>
      <c r="R133" t="str">
        <f t="shared" si="128"/>
        <v>mở khóa</v>
      </c>
      <c r="S133" t="str">
        <f t="shared" si="128"/>
        <v>잠금 열기</v>
      </c>
      <c r="T133" t="str">
        <f t="shared" si="128"/>
        <v>serrures ouverture</v>
      </c>
      <c r="U133" t="str">
        <f t="shared" si="128"/>
        <v>लॉक उघडत</v>
      </c>
      <c r="V133" t="str">
        <f t="shared" si="128"/>
        <v>பூட்டுகள் திறந்து</v>
      </c>
    </row>
    <row r="134">
      <c r="A134" s="4" t="s">
        <v>298</v>
      </c>
      <c r="C134" s="4" t="s">
        <v>449</v>
      </c>
      <c r="D134" t="str">
        <f t="shared" ref="D134:V134" si="129">IFERROR(__xludf.DUMMYFUNCTION("GoogleTranslate($C134, $C$2, D$2)"),"Al pasar sin dejar rastro")</f>
        <v>Al pasar sin dejar rastro</v>
      </c>
      <c r="E134" t="str">
        <f t="shared" si="129"/>
        <v>निशान के बिना पासिंग</v>
      </c>
      <c r="F134" t="str">
        <f t="shared" si="129"/>
        <v>يمر دون أن يترك أثرا</v>
      </c>
      <c r="G134" t="str">
        <f t="shared" si="129"/>
        <v>Passando sem deixar vestígios</v>
      </c>
      <c r="H134" t="str">
        <f t="shared" si="129"/>
        <v>একটি ট্রেস ছাড়া পাসিং</v>
      </c>
      <c r="I134" t="str">
        <f t="shared" si="129"/>
        <v>Переходя без следа</v>
      </c>
      <c r="J134" t="str">
        <f t="shared" si="129"/>
        <v>跡形もなく渡します</v>
      </c>
      <c r="K134" t="str">
        <f t="shared" si="129"/>
        <v>ਇੱਕ ਟਰੇਸ ਬਿਨਾ ਪਾਸ</v>
      </c>
      <c r="L134" t="str">
        <f t="shared" si="129"/>
        <v>Vorbei spurlos</v>
      </c>
      <c r="M134" t="str">
        <f t="shared" si="129"/>
        <v>Maringaken tanpa tilak</v>
      </c>
      <c r="N134" t="str">
        <f t="shared" si="129"/>
        <v>传递无踪</v>
      </c>
      <c r="O134" t="str">
        <f t="shared" si="129"/>
        <v>傳遞無踪</v>
      </c>
      <c r="P134" t="str">
        <f t="shared" si="129"/>
        <v>Melewati tanpa jejak</v>
      </c>
      <c r="Q134" t="str">
        <f t="shared" si="129"/>
        <v>ఒక ట్రేస్ లేకుండా ప్రయాణిస్తున్న</v>
      </c>
      <c r="R134" t="str">
        <f t="shared" si="129"/>
        <v>Đi qua không một dấu vết</v>
      </c>
      <c r="S134" t="str">
        <f t="shared" si="129"/>
        <v>흔적도없이 전달</v>
      </c>
      <c r="T134" t="str">
        <f t="shared" si="129"/>
        <v>Passant sans trace</v>
      </c>
      <c r="U134" t="str">
        <f t="shared" si="129"/>
        <v>एक शोध काढूण न उत्तीर्ण</v>
      </c>
      <c r="V134" t="str">
        <f t="shared" si="129"/>
        <v>ஒரு சுவடு இல்லாமல் கடந்து</v>
      </c>
    </row>
    <row r="135">
      <c r="A135" s="4" t="s">
        <v>450</v>
      </c>
      <c r="C135" s="4" t="s">
        <v>451</v>
      </c>
      <c r="D135" t="str">
        <f t="shared" ref="D135:V135" si="130">IFERROR(__xludf.DUMMYFUNCTION("GoogleTranslate($C135, $C$2, D$2)"),"Esculcar bolsos")</f>
        <v>Esculcar bolsos</v>
      </c>
      <c r="E135" t="str">
        <f t="shared" si="130"/>
        <v>ज़ेब काटना</v>
      </c>
      <c r="F135" t="str">
        <f t="shared" si="130"/>
        <v>النشاله</v>
      </c>
      <c r="G135" t="str">
        <f t="shared" si="130"/>
        <v>escolher bolsos</v>
      </c>
      <c r="H135" t="str">
        <f t="shared" si="130"/>
        <v>পকেট অবচয়</v>
      </c>
      <c r="I135" t="str">
        <f t="shared" si="130"/>
        <v>Сбор карманов</v>
      </c>
      <c r="J135" t="str">
        <f t="shared" si="130"/>
        <v>ポケットをピッキング</v>
      </c>
      <c r="K135" t="str">
        <f t="shared" si="130"/>
        <v>ਜੇਬ ਚੁੱਕਣਾ</v>
      </c>
      <c r="L135" t="str">
        <f t="shared" si="130"/>
        <v>Picking Taschen</v>
      </c>
      <c r="M135" t="str">
        <f t="shared" si="130"/>
        <v>njupuk kanthong</v>
      </c>
      <c r="N135" t="str">
        <f t="shared" si="130"/>
        <v>采摘的口袋</v>
      </c>
      <c r="O135" t="str">
        <f t="shared" si="130"/>
        <v>採摘的口袋</v>
      </c>
      <c r="P135" t="str">
        <f t="shared" si="130"/>
        <v>mencopet</v>
      </c>
      <c r="Q135" t="str">
        <f t="shared" si="130"/>
        <v>జేబులు కొట్టేస్తూ</v>
      </c>
      <c r="R135" t="str">
        <f t="shared" si="130"/>
        <v>chọn túi</v>
      </c>
      <c r="S135" t="str">
        <f t="shared" si="130"/>
        <v>주머니를 따기</v>
      </c>
      <c r="T135" t="str">
        <f t="shared" si="130"/>
        <v>Vol à la tire</v>
      </c>
      <c r="U135" t="str">
        <f t="shared" si="130"/>
        <v>दाखवतात निवड</v>
      </c>
      <c r="V135" t="str">
        <f t="shared" si="130"/>
        <v>பைகளில் எடுக்கவில்லை</v>
      </c>
    </row>
    <row r="136">
      <c r="A136" s="4" t="s">
        <v>283</v>
      </c>
      <c r="C136" s="4" t="s">
        <v>453</v>
      </c>
      <c r="D136" t="str">
        <f t="shared" ref="D136:V136" si="131">IFERROR(__xludf.DUMMYFUNCTION("GoogleTranslate($C136, $C$2, D$2)"),"Piedad")</f>
        <v>Piedad</v>
      </c>
      <c r="E136" t="str">
        <f t="shared" si="131"/>
        <v>शील</v>
      </c>
      <c r="F136" t="str">
        <f t="shared" si="131"/>
        <v>تقوى</v>
      </c>
      <c r="G136" t="str">
        <f t="shared" si="131"/>
        <v>Piedade</v>
      </c>
      <c r="H136" t="str">
        <f t="shared" si="131"/>
        <v>ভক্তি</v>
      </c>
      <c r="I136" t="str">
        <f t="shared" si="131"/>
        <v>благочестие</v>
      </c>
      <c r="J136" t="str">
        <f t="shared" si="131"/>
        <v>信心深さ</v>
      </c>
      <c r="K136" t="str">
        <f t="shared" si="131"/>
        <v>ਤੇ ਭਗਤੀ</v>
      </c>
      <c r="L136" t="str">
        <f t="shared" si="131"/>
        <v>Frömmigkeit</v>
      </c>
      <c r="M136" t="str">
        <f t="shared" si="131"/>
        <v>bekti</v>
      </c>
      <c r="N136" t="str">
        <f t="shared" si="131"/>
        <v>孝道</v>
      </c>
      <c r="O136" t="str">
        <f t="shared" si="131"/>
        <v>孝道</v>
      </c>
      <c r="P136" t="str">
        <f t="shared" si="131"/>
        <v>Kesalehan</v>
      </c>
      <c r="Q136" t="str">
        <f t="shared" si="131"/>
        <v>పీటీ</v>
      </c>
      <c r="R136" t="str">
        <f t="shared" si="131"/>
        <v>lòng hiếu thảo</v>
      </c>
      <c r="S136" t="str">
        <f t="shared" si="131"/>
        <v>경건</v>
      </c>
      <c r="T136" t="str">
        <f t="shared" si="131"/>
        <v>Piété</v>
      </c>
      <c r="U136" t="str">
        <f t="shared" si="131"/>
        <v>ओळख करवून</v>
      </c>
      <c r="V136" t="str">
        <f t="shared" si="131"/>
        <v>நல்லவைகள்</v>
      </c>
    </row>
    <row r="137">
      <c r="A137" s="4" t="s">
        <v>454</v>
      </c>
      <c r="C137" s="4" t="s">
        <v>455</v>
      </c>
      <c r="D137" t="str">
        <f t="shared" ref="D137:V137" si="132">IFERROR(__xludf.DUMMYFUNCTION("GoogleTranslate($C137, $C$2, D$2)"),"joyas de fijación de precios")</f>
        <v>joyas de fijación de precios</v>
      </c>
      <c r="E137" t="str">
        <f t="shared" si="132"/>
        <v>मूल्य निर्धारण गहने</v>
      </c>
      <c r="F137" t="str">
        <f t="shared" si="132"/>
        <v>جواهر التسعير</v>
      </c>
      <c r="G137" t="str">
        <f t="shared" si="132"/>
        <v>jóias de preços</v>
      </c>
      <c r="H137" t="str">
        <f t="shared" si="132"/>
        <v>প্রাইসিং রত্ন</v>
      </c>
      <c r="I137" t="str">
        <f t="shared" si="132"/>
        <v>ювелирные изделия Ценообразование</v>
      </c>
      <c r="J137" t="str">
        <f t="shared" si="132"/>
        <v>価格宝石</v>
      </c>
      <c r="K137" t="str">
        <f t="shared" si="132"/>
        <v>ਕੀਮਤ ਹੀਰੇ</v>
      </c>
      <c r="L137" t="str">
        <f t="shared" si="132"/>
        <v>Preis jewels</v>
      </c>
      <c r="M137" t="str">
        <f t="shared" si="132"/>
        <v>pricing perhiasan emas</v>
      </c>
      <c r="N137" t="str">
        <f t="shared" si="132"/>
        <v>定价珠宝</v>
      </c>
      <c r="O137" t="str">
        <f t="shared" si="132"/>
        <v>定價珠寶</v>
      </c>
      <c r="P137" t="str">
        <f t="shared" si="132"/>
        <v>harga perhiasan</v>
      </c>
      <c r="Q137" t="str">
        <f t="shared" si="132"/>
        <v>ధర ఆభరణాలు</v>
      </c>
      <c r="R137" t="str">
        <f t="shared" si="132"/>
        <v>đồ trang sức giá</v>
      </c>
      <c r="S137" t="str">
        <f t="shared" si="132"/>
        <v>가격 보석</v>
      </c>
      <c r="T137" t="str">
        <f t="shared" si="132"/>
        <v>bijoux de prix</v>
      </c>
      <c r="U137" t="str">
        <f t="shared" si="132"/>
        <v>किंमत दागिने</v>
      </c>
      <c r="V137" t="str">
        <f t="shared" si="132"/>
        <v>விலை நகைகள்</v>
      </c>
    </row>
    <row r="138">
      <c r="A138" s="4" t="s">
        <v>456</v>
      </c>
      <c r="C138" s="4" t="s">
        <v>457</v>
      </c>
      <c r="D138" t="str">
        <f t="shared" ref="D138:V138" si="133">IFERROR(__xludf.DUMMYFUNCTION("GoogleTranslate($C138, $C$2, D$2)"),"Precios gemas sin tallar")</f>
        <v>Precios gemas sin tallar</v>
      </c>
      <c r="E138" t="str">
        <f t="shared" si="133"/>
        <v>काटा हुआ जवाहरात मूल्य निर्धारण</v>
      </c>
      <c r="F138" t="str">
        <f t="shared" si="133"/>
        <v>تسعير الأحجار الكريمة غير المصقول</v>
      </c>
      <c r="G138" t="str">
        <f t="shared" si="133"/>
        <v>Preços gemas brutas</v>
      </c>
      <c r="H138" t="str">
        <f t="shared" si="133"/>
        <v>আকাটা রত্ন প্রাইসিং</v>
      </c>
      <c r="I138" t="str">
        <f t="shared" si="133"/>
        <v>Ценообразование режиссерских драгоценных камней</v>
      </c>
      <c r="J138" t="str">
        <f t="shared" si="133"/>
        <v>ノーカット宝石の価格設定</v>
      </c>
      <c r="K138" t="str">
        <f t="shared" si="133"/>
        <v>uncut ਹੀਰੇ ਕੀਮਤ</v>
      </c>
      <c r="L138" t="str">
        <f t="shared" si="133"/>
        <v>Preis ungeschliffene Edelsteine</v>
      </c>
      <c r="M138" t="str">
        <f t="shared" si="133"/>
        <v>Reregan mutiara karing</v>
      </c>
      <c r="N138" t="str">
        <f t="shared" si="133"/>
        <v>定价未切割的宝石</v>
      </c>
      <c r="O138" t="str">
        <f t="shared" si="133"/>
        <v>定價未切割的寶石</v>
      </c>
      <c r="P138" t="str">
        <f t="shared" si="133"/>
        <v>Pricing permata dipotong</v>
      </c>
      <c r="Q138" t="str">
        <f t="shared" si="133"/>
        <v>ధర కత్తిరించకుండా రత్నాలు</v>
      </c>
      <c r="R138" t="str">
        <f t="shared" si="133"/>
        <v>Giá ngọc uncut</v>
      </c>
      <c r="S138" t="str">
        <f t="shared" si="133"/>
        <v>포경 보석 가격</v>
      </c>
      <c r="T138" t="str">
        <f t="shared" si="133"/>
        <v>Prix ​​gemmes non taillées</v>
      </c>
      <c r="U138" t="str">
        <f t="shared" si="133"/>
        <v>न कापलेले हिरे किंमत</v>
      </c>
      <c r="V138" t="str">
        <f t="shared" si="133"/>
        <v>வெட்டப்படாத கற்கள் விலை</v>
      </c>
    </row>
    <row r="139">
      <c r="A139" s="4" t="s">
        <v>458</v>
      </c>
      <c r="C139" s="4" t="s">
        <v>460</v>
      </c>
      <c r="D139" t="str">
        <f t="shared" ref="D139:V139" si="134">IFERROR(__xludf.DUMMYFUNCTION("GoogleTranslate($C139, $C$2, D$2)"),"Prospección")</f>
        <v>Prospección</v>
      </c>
      <c r="E139" t="str">
        <f t="shared" si="134"/>
        <v>ढूंढ़</v>
      </c>
      <c r="F139" t="str">
        <f t="shared" si="134"/>
        <v>تنقيب</v>
      </c>
      <c r="G139" t="str">
        <f t="shared" si="134"/>
        <v>prospecção</v>
      </c>
      <c r="H139" t="str">
        <f t="shared" si="134"/>
        <v>প্রত্যাশা</v>
      </c>
      <c r="I139" t="str">
        <f t="shared" si="134"/>
        <v>разведочные работы</v>
      </c>
      <c r="J139" t="str">
        <f t="shared" si="134"/>
        <v>試掘</v>
      </c>
      <c r="K139" t="str">
        <f t="shared" si="134"/>
        <v>ਸੰਭਾਸਵਤ</v>
      </c>
      <c r="L139" t="str">
        <f t="shared" si="134"/>
        <v>Prospecting</v>
      </c>
      <c r="M139" t="str">
        <f t="shared" si="134"/>
        <v>Prospecting</v>
      </c>
      <c r="N139" t="str">
        <f t="shared" si="134"/>
        <v>勘探</v>
      </c>
      <c r="O139" t="str">
        <f t="shared" si="134"/>
        <v>勘探</v>
      </c>
      <c r="P139" t="str">
        <f t="shared" si="134"/>
        <v>Pencarian</v>
      </c>
      <c r="Q139" t="str">
        <f t="shared" si="134"/>
        <v>వృద్ధి</v>
      </c>
      <c r="R139" t="str">
        <f t="shared" si="134"/>
        <v>thăm dò</v>
      </c>
      <c r="S139" t="str">
        <f t="shared" si="134"/>
        <v>탐사</v>
      </c>
      <c r="T139" t="str">
        <f t="shared" si="134"/>
        <v>Prospection</v>
      </c>
      <c r="U139" t="str">
        <f t="shared" si="134"/>
        <v>ग्राहक शोधणेम्हणजे</v>
      </c>
      <c r="V139" t="str">
        <f t="shared" si="134"/>
        <v>prospecting</v>
      </c>
    </row>
    <row r="140">
      <c r="A140" s="4" t="s">
        <v>462</v>
      </c>
      <c r="C140" s="4" t="s">
        <v>463</v>
      </c>
      <c r="D140" t="str">
        <f t="shared" ref="D140:V140" si="135">IFERROR(__xludf.DUMMYFUNCTION("GoogleTranslate($C140, $C$2, D$2)"),"pummeling")</f>
        <v>pummeling</v>
      </c>
      <c r="E140" t="str">
        <f t="shared" si="135"/>
        <v>pummeling</v>
      </c>
      <c r="F140" t="str">
        <f t="shared" si="135"/>
        <v>تهاوي</v>
      </c>
      <c r="G140" t="str">
        <f t="shared" si="135"/>
        <v>pummeling</v>
      </c>
      <c r="H140" t="str">
        <f t="shared" si="135"/>
        <v>pummeling</v>
      </c>
      <c r="I140" t="str">
        <f t="shared" si="135"/>
        <v>избивая</v>
      </c>
      <c r="J140" t="str">
        <f t="shared" si="135"/>
        <v>Pummeling</v>
      </c>
      <c r="K140" t="str">
        <f t="shared" si="135"/>
        <v>ਮਾਰ ਕੁੱਟ</v>
      </c>
      <c r="L140" t="str">
        <f t="shared" si="135"/>
        <v>pummeling</v>
      </c>
      <c r="M140" t="str">
        <f t="shared" si="135"/>
        <v>pummeling</v>
      </c>
      <c r="N140" t="str">
        <f t="shared" si="135"/>
        <v>滑跌</v>
      </c>
      <c r="O140" t="str">
        <f t="shared" si="135"/>
        <v>滑跌</v>
      </c>
      <c r="P140" t="str">
        <f t="shared" si="135"/>
        <v>pukulan</v>
      </c>
      <c r="Q140" t="str">
        <f t="shared" si="135"/>
        <v>pummeling</v>
      </c>
      <c r="R140" t="str">
        <f t="shared" si="135"/>
        <v>thất bại thảm hại</v>
      </c>
      <c r="S140" t="str">
        <f t="shared" si="135"/>
        <v>Pummeling</v>
      </c>
      <c r="T140" t="str">
        <f t="shared" si="135"/>
        <v>pummeling</v>
      </c>
      <c r="U140" t="str">
        <f t="shared" si="135"/>
        <v>Pummeling</v>
      </c>
      <c r="V140" t="str">
        <f t="shared" si="135"/>
        <v>pummeling</v>
      </c>
    </row>
    <row r="141">
      <c r="A141" s="4" t="s">
        <v>286</v>
      </c>
      <c r="C141" s="4" t="s">
        <v>464</v>
      </c>
      <c r="D141" t="str">
        <f t="shared" ref="D141:V141" si="136">IFERROR(__xludf.DUMMYFUNCTION("GoogleTranslate($C141, $C$2, D$2)"),"elevar la moral")</f>
        <v>elevar la moral</v>
      </c>
      <c r="E141" t="str">
        <f t="shared" si="136"/>
        <v>मनोबल बढ़ाने से</v>
      </c>
      <c r="F141" t="str">
        <f t="shared" si="136"/>
        <v>رفع الروح المعنوية</v>
      </c>
      <c r="G141" t="str">
        <f t="shared" si="136"/>
        <v>levantando o moral</v>
      </c>
      <c r="H141" t="str">
        <f t="shared" si="136"/>
        <v>মনোবল পালন</v>
      </c>
      <c r="I141" t="str">
        <f t="shared" si="136"/>
        <v>Повышение боевого духа</v>
      </c>
      <c r="J141" t="str">
        <f t="shared" si="136"/>
        <v>士気を上げます</v>
      </c>
      <c r="K141" t="str">
        <f t="shared" si="136"/>
        <v>ਮਨੋਬਲ ਪਰਵਰਿਸ਼</v>
      </c>
      <c r="L141" t="str">
        <f t="shared" si="136"/>
        <v>Die Anhebung Moral</v>
      </c>
      <c r="M141" t="str">
        <f t="shared" si="136"/>
        <v>raising morale</v>
      </c>
      <c r="N141" t="str">
        <f t="shared" si="136"/>
        <v>提高士气</v>
      </c>
      <c r="O141" t="str">
        <f t="shared" si="136"/>
        <v>提高士氣</v>
      </c>
      <c r="P141" t="str">
        <f t="shared" si="136"/>
        <v>meningkatkan moral</v>
      </c>
      <c r="Q141" t="str">
        <f t="shared" si="136"/>
        <v>రైసింగ్ ధైర్యాన్ని</v>
      </c>
      <c r="R141" t="str">
        <f t="shared" si="136"/>
        <v>nâng cao tinh thần</v>
      </c>
      <c r="S141" t="str">
        <f t="shared" si="136"/>
        <v>사기를 올리기</v>
      </c>
      <c r="T141" t="str">
        <f t="shared" si="136"/>
        <v>le moral Raising</v>
      </c>
      <c r="U141" t="str">
        <f t="shared" si="136"/>
        <v>मानसिक धैर्य वाढवणे</v>
      </c>
      <c r="V141" t="str">
        <f t="shared" si="136"/>
        <v>மன உறுதியை உயர்த்துவது</v>
      </c>
    </row>
    <row r="142">
      <c r="A142" s="4" t="s">
        <v>318</v>
      </c>
      <c r="C142" s="4" t="s">
        <v>466</v>
      </c>
      <c r="D142" t="str">
        <f t="shared" ref="D142:V142" si="137">IFERROR(__xludf.DUMMYFUNCTION("GoogleTranslate($C142, $C$2, D$2)"),"remediar dolencias")</f>
        <v>remediar dolencias</v>
      </c>
      <c r="E142" t="str">
        <f t="shared" si="137"/>
        <v>बीमारियों remedying</v>
      </c>
      <c r="F142" t="str">
        <f t="shared" si="137"/>
        <v>علاج الامراض</v>
      </c>
      <c r="G142" t="str">
        <f t="shared" si="137"/>
        <v>remediar doenças</v>
      </c>
      <c r="H142" t="str">
        <f t="shared" si="137"/>
        <v>রোগের প্রতিকর্ম</v>
      </c>
      <c r="I142" t="str">
        <f t="shared" si="137"/>
        <v>Устранение заболеваний</v>
      </c>
      <c r="J142" t="str">
        <f t="shared" si="137"/>
        <v>病気を改善</v>
      </c>
      <c r="K142" t="str">
        <f t="shared" si="137"/>
        <v>ਸਰੀਰਿਕ ਦੁਖਾਇਆ ਹੈ</v>
      </c>
      <c r="L142" t="str">
        <f t="shared" si="137"/>
        <v>abzuhelfen Beschwerden</v>
      </c>
      <c r="M142" t="str">
        <f t="shared" si="137"/>
        <v>Remedying ailments</v>
      </c>
      <c r="N142" t="str">
        <f t="shared" si="137"/>
        <v>补救疾病</v>
      </c>
      <c r="O142" t="str">
        <f t="shared" si="137"/>
        <v>補救疾病</v>
      </c>
      <c r="P142" t="str">
        <f t="shared" si="137"/>
        <v>menanggulangi penyakit</v>
      </c>
      <c r="Q142" t="str">
        <f t="shared" si="137"/>
        <v>దాని విరుగుడు రోగాల</v>
      </c>
      <c r="R142" t="str">
        <f t="shared" si="137"/>
        <v>khắc phục bệnh</v>
      </c>
      <c r="S142" t="str">
        <f t="shared" si="137"/>
        <v>질병을 보수하는데</v>
      </c>
      <c r="T142" t="str">
        <f t="shared" si="137"/>
        <v>maux remédier à</v>
      </c>
      <c r="U142" t="str">
        <f t="shared" si="137"/>
        <v>आजार Remedying</v>
      </c>
      <c r="V142" t="str">
        <f t="shared" si="137"/>
        <v>வியாதிகளுக்கு மீட்க</v>
      </c>
    </row>
    <row r="143">
      <c r="A143" s="4" t="s">
        <v>421</v>
      </c>
      <c r="C143" s="4" t="s">
        <v>467</v>
      </c>
      <c r="D143" t="str">
        <f t="shared" ref="D143:V143" si="138">IFERROR(__xludf.DUMMYFUNCTION("GoogleTranslate($C143, $C$2, D$2)"),"La eliminación de las trampas")</f>
        <v>La eliminación de las trampas</v>
      </c>
      <c r="E143" t="str">
        <f t="shared" si="138"/>
        <v>जाल निकाला जा रहा है</v>
      </c>
      <c r="F143" t="str">
        <f t="shared" si="138"/>
        <v>إزالة الفخاخ</v>
      </c>
      <c r="G143" t="str">
        <f t="shared" si="138"/>
        <v>removendo armadilhas</v>
      </c>
      <c r="H143" t="str">
        <f t="shared" si="138"/>
        <v>যাত্রীর সঙ্গের নিজলটবহর সরানো হচ্ছে</v>
      </c>
      <c r="I143" t="str">
        <f t="shared" si="138"/>
        <v>Удаление ловушек</v>
      </c>
      <c r="J143" t="str">
        <f t="shared" si="138"/>
        <v>トラップを削除します</v>
      </c>
      <c r="K143" t="str">
        <f t="shared" si="138"/>
        <v>ਫਾਹ ਹਟਾਉਣ</v>
      </c>
      <c r="L143" t="str">
        <f t="shared" si="138"/>
        <v>Entfernen Fallen</v>
      </c>
      <c r="M143" t="str">
        <f t="shared" si="138"/>
        <v>njabut traps</v>
      </c>
      <c r="N143" t="str">
        <f t="shared" si="138"/>
        <v>删除陷阱</v>
      </c>
      <c r="O143" t="str">
        <f t="shared" si="138"/>
        <v>刪除陷阱</v>
      </c>
      <c r="P143" t="str">
        <f t="shared" si="138"/>
        <v>menghapus perangkap</v>
      </c>
      <c r="Q143" t="str">
        <f t="shared" si="138"/>
        <v>ఉచ్చులు తొలగించడం</v>
      </c>
      <c r="R143" t="str">
        <f t="shared" si="138"/>
        <v>Loại bỏ bẫy</v>
      </c>
      <c r="S143" t="str">
        <f t="shared" si="138"/>
        <v>트랩을 제거</v>
      </c>
      <c r="T143" t="str">
        <f t="shared" si="138"/>
        <v>Suppression de pièges</v>
      </c>
      <c r="U143" t="str">
        <f t="shared" si="138"/>
        <v>सापळे काढत</v>
      </c>
      <c r="V143" t="str">
        <f t="shared" si="138"/>
        <v>பொறிகள் நீக்குதல்</v>
      </c>
    </row>
    <row r="144">
      <c r="A144" s="4" t="s">
        <v>299</v>
      </c>
      <c r="C144" s="4" t="s">
        <v>470</v>
      </c>
      <c r="D144" t="str">
        <f t="shared" ref="D144:V144" si="139">IFERROR(__xludf.DUMMYFUNCTION("GoogleTranslate($C144, $C$2, D$2)"),"stealthing rural")</f>
        <v>stealthing rural</v>
      </c>
      <c r="E144" t="str">
        <f t="shared" si="139"/>
        <v>ग्रामीण stealthing</v>
      </c>
      <c r="F144" t="str">
        <f t="shared" si="139"/>
        <v>stealthing الريفية</v>
      </c>
      <c r="G144" t="str">
        <f t="shared" si="139"/>
        <v>stealthing rural</v>
      </c>
      <c r="H144" t="str">
        <f t="shared" si="139"/>
        <v>গ্রামীণ stealthing</v>
      </c>
      <c r="I144" t="str">
        <f t="shared" si="139"/>
        <v>Сельские stealthing</v>
      </c>
      <c r="J144" t="str">
        <f t="shared" si="139"/>
        <v>農村ステルス</v>
      </c>
      <c r="K144" t="str">
        <f t="shared" si="139"/>
        <v>ਰੂਰਲ stealthing</v>
      </c>
      <c r="L144" t="str">
        <f t="shared" si="139"/>
        <v>Rural Stealthing</v>
      </c>
      <c r="M144" t="str">
        <f t="shared" si="139"/>
        <v>stealthing Rural</v>
      </c>
      <c r="N144" t="str">
        <f t="shared" si="139"/>
        <v>农村stealthing</v>
      </c>
      <c r="O144" t="str">
        <f t="shared" si="139"/>
        <v>農村stealthing</v>
      </c>
      <c r="P144" t="str">
        <f t="shared" si="139"/>
        <v>stealthing pedesaan</v>
      </c>
      <c r="Q144" t="str">
        <f t="shared" si="139"/>
        <v>గ్రామీణ stealthing</v>
      </c>
      <c r="R144" t="str">
        <f t="shared" si="139"/>
        <v>stealthing nông thôn</v>
      </c>
      <c r="S144" t="str">
        <f t="shared" si="139"/>
        <v>농촌 숨김 기능</v>
      </c>
      <c r="T144" t="str">
        <f t="shared" si="139"/>
        <v>rural furtif</v>
      </c>
      <c r="U144" t="str">
        <f t="shared" si="139"/>
        <v>ग्रामीण stealthing</v>
      </c>
      <c r="V144" t="str">
        <f t="shared" si="139"/>
        <v>ஊரக stealthing</v>
      </c>
    </row>
    <row r="145">
      <c r="A145" s="4" t="s">
        <v>471</v>
      </c>
      <c r="C145" s="4" t="s">
        <v>472</v>
      </c>
      <c r="D145" t="str">
        <f t="shared" ref="D145:V145" si="140">IFERROR(__xludf.DUMMYFUNCTION("GoogleTranslate($C145, $C$2, D$2)"),"Marinería")</f>
        <v>Marinería</v>
      </c>
      <c r="E145" t="str">
        <f t="shared" si="140"/>
        <v>मल्लाह का काम</v>
      </c>
      <c r="F145" t="str">
        <f t="shared" si="140"/>
        <v>مهارة جندي البحرية</v>
      </c>
      <c r="G145" t="str">
        <f t="shared" si="140"/>
        <v>Marinharia</v>
      </c>
      <c r="H145" t="str">
        <f t="shared" si="140"/>
        <v>নাবিকবিদ্যা</v>
      </c>
      <c r="I145" t="str">
        <f t="shared" si="140"/>
        <v>мореходное искусство</v>
      </c>
      <c r="J145" t="str">
        <f t="shared" si="140"/>
        <v>シーマンシップ</v>
      </c>
      <c r="K145" t="str">
        <f t="shared" si="140"/>
        <v>Seamanship</v>
      </c>
      <c r="L145" t="str">
        <f t="shared" si="140"/>
        <v>Seemannschaft</v>
      </c>
      <c r="M145" t="str">
        <f t="shared" si="140"/>
        <v>Seamanship</v>
      </c>
      <c r="N145" t="str">
        <f t="shared" si="140"/>
        <v>航海技术</v>
      </c>
      <c r="O145" t="str">
        <f t="shared" si="140"/>
        <v>航海技術</v>
      </c>
      <c r="P145" t="str">
        <f t="shared" si="140"/>
        <v>Ilmu pelayaran</v>
      </c>
      <c r="Q145" t="str">
        <f t="shared" si="140"/>
        <v>Seamanship</v>
      </c>
      <c r="R145" t="str">
        <f t="shared" si="140"/>
        <v>thuật chuyển vận</v>
      </c>
      <c r="S145" t="str">
        <f t="shared" si="140"/>
        <v>선박 조종술</v>
      </c>
      <c r="T145" t="str">
        <f t="shared" si="140"/>
        <v>qualités de marin</v>
      </c>
      <c r="U145" t="str">
        <f t="shared" si="140"/>
        <v>Seamanship</v>
      </c>
      <c r="V145" t="str">
        <f t="shared" si="140"/>
        <v>சீமேன்ஷிப்</v>
      </c>
    </row>
    <row r="146">
      <c r="A146" s="4" t="s">
        <v>473</v>
      </c>
      <c r="C146" s="4" t="s">
        <v>474</v>
      </c>
      <c r="D146" t="str">
        <f t="shared" ref="D146:V146" si="141">IFERROR(__xludf.DUMMYFUNCTION("GoogleTranslate($C146, $C$2, D$2)"),"Configuración de trampas explosivas")</f>
        <v>Configuración de trampas explosivas</v>
      </c>
      <c r="E146" t="str">
        <f t="shared" si="141"/>
        <v>बूबी ट्रैप्स स्थापना</v>
      </c>
      <c r="F146" t="str">
        <f t="shared" si="141"/>
        <v>وضع الشراك الخداعية</v>
      </c>
      <c r="G146" t="str">
        <f t="shared" si="141"/>
        <v>Definir armadilhas</v>
      </c>
      <c r="H146" t="str">
        <f t="shared" si="141"/>
        <v>মানসিক যাত্রীর সঙ্গের নিজলটবহর সেট</v>
      </c>
      <c r="I146" t="str">
        <f t="shared" si="141"/>
        <v>Установка ловушек</v>
      </c>
      <c r="J146" t="str">
        <f t="shared" si="141"/>
        <v>ブービートラップを設定します</v>
      </c>
      <c r="K146" t="str">
        <f t="shared" si="141"/>
        <v>booby ਫਾਹ ਸੈੱਟ ਕਰਨ</v>
      </c>
      <c r="L146" t="str">
        <f t="shared" si="141"/>
        <v>Einstellen Sprengfallen</v>
      </c>
      <c r="M146" t="str">
        <f t="shared" si="141"/>
        <v>Setelan booby traps</v>
      </c>
      <c r="N146" t="str">
        <f t="shared" si="141"/>
        <v>设置陷阱</v>
      </c>
      <c r="O146" t="str">
        <f t="shared" si="141"/>
        <v>設置陷阱</v>
      </c>
      <c r="P146" t="str">
        <f t="shared" si="141"/>
        <v>Pengaturan jebakan</v>
      </c>
      <c r="Q146" t="str">
        <f t="shared" si="141"/>
        <v>బాబీ ఉచ్చులు చేస్తోంది</v>
      </c>
      <c r="R146" t="str">
        <f t="shared" si="141"/>
        <v>Thiết bẫy</v>
      </c>
      <c r="S146" t="str">
        <f t="shared" si="141"/>
        <v>부비 트랩을 설정</v>
      </c>
      <c r="T146" t="str">
        <f t="shared" si="141"/>
        <v>Réglage de pièges</v>
      </c>
      <c r="U146" t="str">
        <f t="shared" si="141"/>
        <v>मूर्ख माणूस सापळे सेट</v>
      </c>
      <c r="V146" t="str">
        <f t="shared" si="141"/>
        <v>கண்ணிப் பொறி அமைத்தல்</v>
      </c>
    </row>
    <row r="147">
      <c r="A147" s="4" t="s">
        <v>326</v>
      </c>
      <c r="C147" s="4" t="s">
        <v>475</v>
      </c>
      <c r="D147" t="str">
        <f t="shared" ref="D147:V147" si="142">IFERROR(__xludf.DUMMYFUNCTION("GoogleTranslate($C147, $C$2, D$2)"),"Establecimiento de trampas rurales")</f>
        <v>Establecimiento de trampas rurales</v>
      </c>
      <c r="E147" t="str">
        <f t="shared" si="142"/>
        <v>ग्रामीण जाल की स्थापना</v>
      </c>
      <c r="F147" t="str">
        <f t="shared" si="142"/>
        <v>وضع الفخاخ الريفية</v>
      </c>
      <c r="G147" t="str">
        <f t="shared" si="142"/>
        <v>Criação de armadilhas rurais</v>
      </c>
      <c r="H147" t="str">
        <f t="shared" si="142"/>
        <v>গ্রামীণ যাত্রীর সঙ্গের নিজলটবহর সেট</v>
      </c>
      <c r="I147" t="str">
        <f t="shared" si="142"/>
        <v>Установка сельских ловушек</v>
      </c>
      <c r="J147" t="str">
        <f t="shared" si="142"/>
        <v>農村部のトラップを設定します</v>
      </c>
      <c r="K147" t="str">
        <f t="shared" si="142"/>
        <v>ਦਿਹਾਤੀ ਫਾਹ ਸੈੱਟ ਕਰਨ</v>
      </c>
      <c r="L147" t="str">
        <f t="shared" si="142"/>
        <v>Rahmen bäuerlich Fallen</v>
      </c>
      <c r="M147" t="str">
        <f t="shared" si="142"/>
        <v>Setelan traps deso</v>
      </c>
      <c r="N147" t="str">
        <f t="shared" si="142"/>
        <v>设置陷阱农村</v>
      </c>
      <c r="O147" t="str">
        <f t="shared" si="142"/>
        <v>設置陷阱農村</v>
      </c>
      <c r="P147" t="str">
        <f t="shared" si="142"/>
        <v>Pengaturan perangkap pedesaan</v>
      </c>
      <c r="Q147" t="str">
        <f t="shared" si="142"/>
        <v>గ్రామీణ ఉచ్చులు చేస్తోంది</v>
      </c>
      <c r="R147" t="str">
        <f t="shared" si="142"/>
        <v>Thiết bẫy nông thôn</v>
      </c>
      <c r="S147" t="str">
        <f t="shared" si="142"/>
        <v>농촌 트랩을 설정</v>
      </c>
      <c r="T147" t="str">
        <f t="shared" si="142"/>
        <v>Réglage des pièges ruraux</v>
      </c>
      <c r="U147" t="str">
        <f t="shared" si="142"/>
        <v>ग्रामीण सापळे सेट</v>
      </c>
      <c r="V147" t="str">
        <f t="shared" si="142"/>
        <v>கிராமப்புற பொறிகள் அமைத்தல்</v>
      </c>
    </row>
    <row r="148">
      <c r="A148" s="4" t="s">
        <v>476</v>
      </c>
      <c r="C148" s="4" t="s">
        <v>477</v>
      </c>
      <c r="D148" t="str">
        <f t="shared" ref="D148:V148" si="143">IFERROR(__xludf.DUMMYFUNCTION("GoogleTranslate($C148, $C$2, D$2)"),"Establecimiento de trampas estructurales")</f>
        <v>Establecimiento de trampas estructurales</v>
      </c>
      <c r="E148" t="str">
        <f t="shared" si="143"/>
        <v>संरचनात्मक जाल की स्थापना</v>
      </c>
      <c r="F148" t="str">
        <f t="shared" si="143"/>
        <v>وضع الفخاخ الهيكلية</v>
      </c>
      <c r="G148" t="str">
        <f t="shared" si="143"/>
        <v>Criação de armadilhas estruturais</v>
      </c>
      <c r="H148" t="str">
        <f t="shared" si="143"/>
        <v>কাঠামোগত যাত্রীর সঙ্গের নিজলটবহর সেট</v>
      </c>
      <c r="I148" t="str">
        <f t="shared" si="143"/>
        <v>Установка структурных ловушек</v>
      </c>
      <c r="J148" t="str">
        <f t="shared" si="143"/>
        <v>構造的なトラップを設定します</v>
      </c>
      <c r="K148" t="str">
        <f t="shared" si="143"/>
        <v>ਸੰਸਥਾਗਤ ਫਾਹ ਸੈੱਟ ਕਰਨ</v>
      </c>
      <c r="L148" t="str">
        <f t="shared" si="143"/>
        <v>Einstellen strukturelle Fallen</v>
      </c>
      <c r="M148" t="str">
        <f t="shared" si="143"/>
        <v>Setelan traps struktural</v>
      </c>
      <c r="N148" t="str">
        <f t="shared" si="143"/>
        <v>设置构造圈闭</v>
      </c>
      <c r="O148" t="str">
        <f t="shared" si="143"/>
        <v>設置構造圈閉</v>
      </c>
      <c r="P148" t="str">
        <f t="shared" si="143"/>
        <v>Pengaturan perangkap struktural</v>
      </c>
      <c r="Q148" t="str">
        <f t="shared" si="143"/>
        <v>నిర్మాణ ఉచ్చులు చేస్తోంది</v>
      </c>
      <c r="R148" t="str">
        <f t="shared" si="143"/>
        <v>Thiết bẫy cấu trúc</v>
      </c>
      <c r="S148" t="str">
        <f t="shared" si="143"/>
        <v>구조 트랩을 설정</v>
      </c>
      <c r="T148" t="str">
        <f t="shared" si="143"/>
        <v>Réglage des pièges structuraux</v>
      </c>
      <c r="U148" t="str">
        <f t="shared" si="143"/>
        <v>स्ट्रक्चरल सापळे सेट</v>
      </c>
      <c r="V148" t="str">
        <f t="shared" si="143"/>
        <v>கட்டுமான பொறிகள் அமைத்தல்</v>
      </c>
    </row>
    <row r="149">
      <c r="A149" s="4" t="s">
        <v>481</v>
      </c>
      <c r="C149" s="4" t="s">
        <v>482</v>
      </c>
      <c r="D149" t="str">
        <f t="shared" ref="D149:V149" si="144">IFERROR(__xludf.DUMMYFUNCTION("GoogleTranslate($C149, $C$2, D$2)"),"smithery")</f>
        <v>smithery</v>
      </c>
      <c r="E149" t="str">
        <f t="shared" si="144"/>
        <v>लोहारी</v>
      </c>
      <c r="F149" t="str">
        <f t="shared" si="144"/>
        <v>الحدادة</v>
      </c>
      <c r="G149" t="str">
        <f t="shared" si="144"/>
        <v>smithery</v>
      </c>
      <c r="H149" t="str">
        <f t="shared" si="144"/>
        <v>কামারগিরি</v>
      </c>
      <c r="I149" t="str">
        <f t="shared" si="144"/>
        <v>Ковка</v>
      </c>
      <c r="J149" t="str">
        <f t="shared" si="144"/>
        <v>鍛冶屋の仕事</v>
      </c>
      <c r="K149" t="str">
        <f t="shared" si="144"/>
        <v>Smithery</v>
      </c>
      <c r="L149" t="str">
        <f t="shared" si="144"/>
        <v>Smithery</v>
      </c>
      <c r="M149" t="str">
        <f t="shared" si="144"/>
        <v>Smithery</v>
      </c>
      <c r="N149" t="str">
        <f t="shared" si="144"/>
        <v>锻冶技术</v>
      </c>
      <c r="O149" t="str">
        <f t="shared" si="144"/>
        <v>鍛冶技術</v>
      </c>
      <c r="P149" t="str">
        <f t="shared" si="144"/>
        <v>smithery</v>
      </c>
      <c r="Q149" t="str">
        <f t="shared" si="144"/>
        <v>స్వర్ణకారుడు</v>
      </c>
      <c r="R149" t="str">
        <f t="shared" si="144"/>
        <v>Rèn</v>
      </c>
      <c r="S149" t="str">
        <f t="shared" si="144"/>
        <v>예술 단조</v>
      </c>
      <c r="T149" t="str">
        <f t="shared" si="144"/>
        <v>Travaux de forge</v>
      </c>
      <c r="U149" t="str">
        <f t="shared" si="144"/>
        <v>लोहाराचे दुकान</v>
      </c>
      <c r="V149" t="str">
        <f t="shared" si="144"/>
        <v>கொல்லர்</v>
      </c>
    </row>
    <row r="150">
      <c r="A150" s="4" t="s">
        <v>483</v>
      </c>
      <c r="C150" s="4" t="s">
        <v>484</v>
      </c>
      <c r="D150" t="str">
        <f t="shared" ref="D150:V150" si="145">IFERROR(__xludf.DUMMYFUNCTION("GoogleTranslate($C150, $C$2, D$2)"),"Lanzar rezón")</f>
        <v>Lanzar rezón</v>
      </c>
      <c r="E150" t="str">
        <f t="shared" si="145"/>
        <v>अनेक धारवाला छोटा लंगर फेंकने</v>
      </c>
      <c r="F150" t="str">
        <f t="shared" si="145"/>
        <v>رمي الخطاف</v>
      </c>
      <c r="G150" t="str">
        <f t="shared" si="145"/>
        <v>jogando grapnel</v>
      </c>
      <c r="H150" t="str">
        <f t="shared" si="145"/>
        <v>ক্ষুদ্র নঙ্গরবিশেষ নিক্ষেপ</v>
      </c>
      <c r="I150" t="str">
        <f t="shared" si="145"/>
        <v>Бросив кошку</v>
      </c>
      <c r="J150" t="str">
        <f t="shared" si="145"/>
        <v>投げるgrapnel</v>
      </c>
      <c r="K150" t="str">
        <f t="shared" si="145"/>
        <v>grapnel ਸੁੱਟਣ</v>
      </c>
      <c r="L150" t="str">
        <f t="shared" si="145"/>
        <v>werfen grapnel</v>
      </c>
      <c r="M150" t="str">
        <f t="shared" si="145"/>
        <v>mbuwang grapnel</v>
      </c>
      <c r="N150" t="str">
        <f t="shared" si="145"/>
        <v>投掷抓钩</v>
      </c>
      <c r="O150" t="str">
        <f t="shared" si="145"/>
        <v>投擲抓鉤</v>
      </c>
      <c r="P150" t="str">
        <f t="shared" si="145"/>
        <v>Melontar penggenggam besi</v>
      </c>
      <c r="Q150" t="str">
        <f t="shared" si="145"/>
        <v>పట్టి లాగటానికి ఉపయోగించే కొక్కెములు గల గాలము విసరడం</v>
      </c>
      <c r="R150" t="str">
        <f t="shared" si="145"/>
        <v>ném neo nhỏ có nhiều móc</v>
      </c>
      <c r="S150" t="str">
        <f t="shared" si="145"/>
        <v>네 갈고리 닻을 던지는</v>
      </c>
      <c r="T150" t="str">
        <f t="shared" si="145"/>
        <v>lancer grapnel</v>
      </c>
      <c r="U150" t="str">
        <f t="shared" si="145"/>
        <v>लहानसा नांगर throwing</v>
      </c>
      <c r="V150" t="str">
        <f t="shared" si="145"/>
        <v>இரண்டு அல்லது அதற்கு மேற்பட்ட வளையங்கள் உள்ள சிறு நங்கூரம் வீசி</v>
      </c>
    </row>
    <row r="151">
      <c r="A151" s="4" t="s">
        <v>486</v>
      </c>
      <c r="C151" s="4" t="s">
        <v>488</v>
      </c>
      <c r="D151" t="str">
        <f t="shared" ref="D151:V151" si="146">IFERROR(__xludf.DUMMYFUNCTION("GoogleTranslate($C151, $C$2, D$2)"),"funambulismo")</f>
        <v>funambulismo</v>
      </c>
      <c r="E151" t="str">
        <f t="shared" si="146"/>
        <v>मध्य मार्ग पर चलना</v>
      </c>
      <c r="F151" t="str">
        <f t="shared" si="146"/>
        <v>حبل مشدود المشي</v>
      </c>
      <c r="G151" t="str">
        <f t="shared" si="146"/>
        <v>Andar na corda bamba</v>
      </c>
      <c r="H151" t="str">
        <f t="shared" si="146"/>
        <v>টাঙান দড়ি হেঁটে</v>
      </c>
      <c r="I151" t="str">
        <f t="shared" si="146"/>
        <v>эквилибристика</v>
      </c>
      <c r="J151" t="str">
        <f t="shared" si="146"/>
        <v>綱渡り</v>
      </c>
      <c r="K151" t="str">
        <f t="shared" si="146"/>
        <v>ਕਵਾਇਦ ਕੀਤੀ ਪੈਦਲ</v>
      </c>
      <c r="L151" t="str">
        <f t="shared" si="146"/>
        <v>Drahtseilakt</v>
      </c>
      <c r="M151" t="str">
        <f t="shared" si="146"/>
        <v>Orang lumampah</v>
      </c>
      <c r="N151" t="str">
        <f t="shared" si="146"/>
        <v>走钢丝</v>
      </c>
      <c r="O151" t="str">
        <f t="shared" si="146"/>
        <v>走鋼絲</v>
      </c>
      <c r="P151" t="str">
        <f t="shared" si="146"/>
        <v>Tightrope berjalan</v>
      </c>
      <c r="Q151" t="str">
        <f t="shared" si="146"/>
        <v>సాహసమైన</v>
      </c>
      <c r="R151" t="str">
        <f t="shared" si="146"/>
        <v>Tightrope đi bộ</v>
      </c>
      <c r="S151" t="str">
        <f t="shared" si="146"/>
        <v>줄타기</v>
      </c>
      <c r="T151" t="str">
        <f t="shared" si="146"/>
        <v>Funambulisme</v>
      </c>
      <c r="U151" t="str">
        <f t="shared" si="146"/>
        <v>कसरत करायची तार किंवा जाड दोरखंड चालणे</v>
      </c>
      <c r="V151" t="str">
        <f t="shared" si="146"/>
        <v>கழைக்கூத்தாடி</v>
      </c>
    </row>
    <row r="152">
      <c r="A152" s="4" t="s">
        <v>489</v>
      </c>
      <c r="C152" s="4" t="s">
        <v>490</v>
      </c>
      <c r="D152" t="str">
        <f t="shared" ref="D152:V152" si="147">IFERROR(__xludf.DUMMYFUNCTION("GoogleTranslate($C152, $C$2, D$2)"),"torturar")</f>
        <v>torturar</v>
      </c>
      <c r="E152" t="str">
        <f t="shared" si="147"/>
        <v>तड़पा</v>
      </c>
      <c r="F152" t="str">
        <f t="shared" si="147"/>
        <v>تعذيب</v>
      </c>
      <c r="G152" t="str">
        <f t="shared" si="147"/>
        <v>torturando</v>
      </c>
      <c r="H152" t="str">
        <f t="shared" si="147"/>
        <v>নির্যাতন</v>
      </c>
      <c r="I152" t="str">
        <f t="shared" si="147"/>
        <v>Пытки</v>
      </c>
      <c r="J152" t="str">
        <f t="shared" si="147"/>
        <v>拷問</v>
      </c>
      <c r="K152" t="str">
        <f t="shared" si="147"/>
        <v>ਸਤਾ</v>
      </c>
      <c r="L152" t="str">
        <f t="shared" si="147"/>
        <v>quälen</v>
      </c>
      <c r="M152" t="str">
        <f t="shared" si="147"/>
        <v>nyiksa</v>
      </c>
      <c r="N152" t="str">
        <f t="shared" si="147"/>
        <v>折磨</v>
      </c>
      <c r="O152" t="str">
        <f t="shared" si="147"/>
        <v>折磨</v>
      </c>
      <c r="P152" t="str">
        <f t="shared" si="147"/>
        <v>menyiksa</v>
      </c>
      <c r="Q152" t="str">
        <f t="shared" si="147"/>
        <v>చిత్రహింసలు</v>
      </c>
      <c r="R152" t="str">
        <f t="shared" si="147"/>
        <v>hành hạ</v>
      </c>
      <c r="S152" t="str">
        <f t="shared" si="147"/>
        <v>고문</v>
      </c>
      <c r="T152" t="str">
        <f t="shared" si="147"/>
        <v>torturer</v>
      </c>
      <c r="U152" t="str">
        <f t="shared" si="147"/>
        <v>छळ</v>
      </c>
      <c r="V152" t="str">
        <f t="shared" si="147"/>
        <v>சித்திரவதை</v>
      </c>
    </row>
    <row r="153">
      <c r="A153" s="4" t="s">
        <v>328</v>
      </c>
      <c r="C153" s="4" t="s">
        <v>491</v>
      </c>
      <c r="D153" t="str">
        <f t="shared" ref="D153:V153" si="148">IFERROR(__xludf.DUMMYFUNCTION("GoogleTranslate($C153, $C$2, D$2)"),"Rastreo")</f>
        <v>Rastreo</v>
      </c>
      <c r="E153" t="str">
        <f t="shared" si="148"/>
        <v>नज़र रखना</v>
      </c>
      <c r="F153" t="str">
        <f t="shared" si="148"/>
        <v>تتبع</v>
      </c>
      <c r="G153" t="str">
        <f t="shared" si="148"/>
        <v>Rastreamento</v>
      </c>
      <c r="H153" t="str">
        <f t="shared" si="148"/>
        <v>অনুসরণকরণ</v>
      </c>
      <c r="I153" t="str">
        <f t="shared" si="148"/>
        <v>отслеживание</v>
      </c>
      <c r="J153" t="str">
        <f t="shared" si="148"/>
        <v>追跡</v>
      </c>
      <c r="K153" t="str">
        <f t="shared" si="148"/>
        <v>ਟਰੈਕਿੰਗ</v>
      </c>
      <c r="L153" t="str">
        <f t="shared" si="148"/>
        <v>Verfolgung</v>
      </c>
      <c r="M153" t="str">
        <f t="shared" si="148"/>
        <v>ranging</v>
      </c>
      <c r="N153" t="str">
        <f t="shared" si="148"/>
        <v>跟踪</v>
      </c>
      <c r="O153" t="str">
        <f t="shared" si="148"/>
        <v>跟踪</v>
      </c>
      <c r="P153" t="str">
        <f t="shared" si="148"/>
        <v>pelacakan</v>
      </c>
      <c r="Q153" t="str">
        <f t="shared" si="148"/>
        <v>ట్రాకింగ్</v>
      </c>
      <c r="R153" t="str">
        <f t="shared" si="148"/>
        <v>theo dõi</v>
      </c>
      <c r="S153" t="str">
        <f t="shared" si="148"/>
        <v>추적</v>
      </c>
      <c r="T153" t="str">
        <f t="shared" si="148"/>
        <v>suivi</v>
      </c>
      <c r="U153" t="str">
        <f t="shared" si="148"/>
        <v>ट्रॅकिंग</v>
      </c>
      <c r="V153" t="str">
        <f t="shared" si="148"/>
        <v>கண்காணிப்பு</v>
      </c>
    </row>
    <row r="154">
      <c r="A154" s="4" t="s">
        <v>492</v>
      </c>
      <c r="C154" s="4" t="s">
        <v>495</v>
      </c>
      <c r="D154" t="str">
        <f t="shared" ref="D154:V154" si="149">IFERROR(__xludf.DUMMYFUNCTION("GoogleTranslate($C154, $C$2, D$2)"),"tunneling")</f>
        <v>tunneling</v>
      </c>
      <c r="E154" t="str">
        <f t="shared" si="149"/>
        <v>टनेलिंग</v>
      </c>
      <c r="F154" t="str">
        <f t="shared" si="149"/>
        <v>نفق</v>
      </c>
      <c r="G154" t="str">
        <f t="shared" si="149"/>
        <v>tunneling</v>
      </c>
      <c r="H154" t="str">
        <f t="shared" si="149"/>
        <v>টানেলিং</v>
      </c>
      <c r="I154" t="str">
        <f t="shared" si="149"/>
        <v>туннелирование</v>
      </c>
      <c r="J154" t="str">
        <f t="shared" si="149"/>
        <v>トンネリング</v>
      </c>
      <c r="K154" t="str">
        <f t="shared" si="149"/>
        <v>ਟਨਲਿੰਗ</v>
      </c>
      <c r="L154" t="str">
        <f t="shared" si="149"/>
        <v>Tunneling</v>
      </c>
      <c r="M154" t="str">
        <f t="shared" si="149"/>
        <v>tunneling</v>
      </c>
      <c r="N154" t="str">
        <f t="shared" si="149"/>
        <v>隧道</v>
      </c>
      <c r="O154" t="str">
        <f t="shared" si="149"/>
        <v>隧道</v>
      </c>
      <c r="P154" t="str">
        <f t="shared" si="149"/>
        <v>tunneling</v>
      </c>
      <c r="Q154" t="str">
        <f t="shared" si="149"/>
        <v>టన్నెలింగ్</v>
      </c>
      <c r="R154" t="str">
        <f t="shared" si="149"/>
        <v>Tunneling</v>
      </c>
      <c r="S154" t="str">
        <f t="shared" si="149"/>
        <v>터널링</v>
      </c>
      <c r="T154" t="str">
        <f t="shared" si="149"/>
        <v>tunneling</v>
      </c>
      <c r="U154" t="str">
        <f t="shared" si="149"/>
        <v>टनेलिंग</v>
      </c>
      <c r="V154" t="str">
        <f t="shared" si="149"/>
        <v>குடைவு</v>
      </c>
    </row>
    <row r="155">
      <c r="A155" s="4" t="s">
        <v>496</v>
      </c>
      <c r="C155" s="4" t="s">
        <v>497</v>
      </c>
      <c r="D155" t="str">
        <f t="shared" ref="D155:V155" si="150">IFERROR(__xludf.DUMMYFUNCTION("GoogleTranslate($C155, $C$2, D$2)"),"combate bajo el agua")</f>
        <v>combate bajo el agua</v>
      </c>
      <c r="E155" t="str">
        <f t="shared" si="150"/>
        <v>पानी के नीचे का मुकाबला</v>
      </c>
      <c r="F155" t="str">
        <f t="shared" si="150"/>
        <v>القتال تحت الماء</v>
      </c>
      <c r="G155" t="str">
        <f t="shared" si="150"/>
        <v>combate subaquático</v>
      </c>
      <c r="H155" t="str">
        <f t="shared" si="150"/>
        <v>জলতলের যুদ্ধ</v>
      </c>
      <c r="I155" t="str">
        <f t="shared" si="150"/>
        <v>Подводные боевые</v>
      </c>
      <c r="J155" t="str">
        <f t="shared" si="150"/>
        <v>水中戦闘</v>
      </c>
      <c r="K155" t="str">
        <f t="shared" si="150"/>
        <v>ਅੰਡਰਵਾਟਰ ਲੜਾਈ</v>
      </c>
      <c r="L155" t="str">
        <f t="shared" si="150"/>
        <v>Unterwasser-Kampf</v>
      </c>
      <c r="M155" t="str">
        <f t="shared" si="150"/>
        <v>pertempuran Underwater</v>
      </c>
      <c r="N155" t="str">
        <f t="shared" si="150"/>
        <v>水下作战</v>
      </c>
      <c r="O155" t="str">
        <f t="shared" si="150"/>
        <v>水下作戰</v>
      </c>
      <c r="P155" t="str">
        <f t="shared" si="150"/>
        <v>tempur bawah laut</v>
      </c>
      <c r="Q155" t="str">
        <f t="shared" si="150"/>
        <v>అండర్వాటర్ పోరాట</v>
      </c>
      <c r="R155" t="str">
        <f t="shared" si="150"/>
        <v>chiến đấu dưới nước</v>
      </c>
      <c r="S155" t="str">
        <f t="shared" si="150"/>
        <v>수중 전투</v>
      </c>
      <c r="T155" t="str">
        <f t="shared" si="150"/>
        <v>combat sous-marin</v>
      </c>
      <c r="U155" t="str">
        <f t="shared" si="150"/>
        <v>अंडरवॉटर लढणे</v>
      </c>
      <c r="V155" t="str">
        <f t="shared" si="150"/>
        <v>நீருக்கடியில் போர்</v>
      </c>
    </row>
    <row r="156">
      <c r="A156" s="4" t="s">
        <v>425</v>
      </c>
      <c r="C156" s="4" t="s">
        <v>498</v>
      </c>
      <c r="D156" t="str">
        <f t="shared" ref="D156:V156" si="151">IFERROR(__xludf.DUMMYFUNCTION("GoogleTranslate($C156, $C$2, D$2)"),"stealthing urbana")</f>
        <v>stealthing urbana</v>
      </c>
      <c r="E156" t="str">
        <f t="shared" si="151"/>
        <v>शहरी stealthing</v>
      </c>
      <c r="F156" t="str">
        <f t="shared" si="151"/>
        <v>stealthing الحضرية</v>
      </c>
      <c r="G156" t="str">
        <f t="shared" si="151"/>
        <v>stealthing urbana</v>
      </c>
      <c r="H156" t="str">
        <f t="shared" si="151"/>
        <v>আরবান stealthing</v>
      </c>
      <c r="I156" t="str">
        <f t="shared" si="151"/>
        <v>Городские stealthing</v>
      </c>
      <c r="J156" t="str">
        <f t="shared" si="151"/>
        <v>アーバンステルス</v>
      </c>
      <c r="K156" t="str">
        <f t="shared" si="151"/>
        <v>ਸ਼ਹਿਰੀ stealthing</v>
      </c>
      <c r="L156" t="str">
        <f t="shared" si="151"/>
        <v>städtisches Stealthing</v>
      </c>
      <c r="M156" t="str">
        <f t="shared" si="151"/>
        <v>stealthing Urban</v>
      </c>
      <c r="N156" t="str">
        <f t="shared" si="151"/>
        <v>城市stealthing</v>
      </c>
      <c r="O156" t="str">
        <f t="shared" si="151"/>
        <v>城市stealthing</v>
      </c>
      <c r="P156" t="str">
        <f t="shared" si="151"/>
        <v>stealthing perkotaan</v>
      </c>
      <c r="Q156" t="str">
        <f t="shared" si="151"/>
        <v>అర్బన్ stealthing</v>
      </c>
      <c r="R156" t="str">
        <f t="shared" si="151"/>
        <v>stealthing đô thị</v>
      </c>
      <c r="S156" t="str">
        <f t="shared" si="151"/>
        <v>도시 숨김 기능</v>
      </c>
      <c r="T156" t="str">
        <f t="shared" si="151"/>
        <v>Urban furtif</v>
      </c>
      <c r="U156" t="str">
        <f t="shared" si="151"/>
        <v>शहरी stealthing</v>
      </c>
      <c r="V156" t="str">
        <f t="shared" si="151"/>
        <v>நகர்ப்புற stealthing</v>
      </c>
    </row>
    <row r="157">
      <c r="A157" s="4" t="s">
        <v>379</v>
      </c>
      <c r="C157" s="4" t="s">
        <v>499</v>
      </c>
      <c r="D157" t="str">
        <f t="shared" ref="D157:V157" si="152">IFERROR(__xludf.DUMMYFUNCTION("GoogleTranslate($C157, $C$2, D$2)"),"armas ingenio")</f>
        <v>armas ingenio</v>
      </c>
      <c r="E157" t="str">
        <f t="shared" si="152"/>
        <v>हथियार कुशलता</v>
      </c>
      <c r="F157" t="str">
        <f t="shared" si="152"/>
        <v>الحيلة الأسلحة</v>
      </c>
      <c r="G157" t="str">
        <f t="shared" si="152"/>
        <v>armas desenvoltura</v>
      </c>
      <c r="H157" t="str">
        <f t="shared" si="152"/>
        <v>অস্ত্র উর্বর মস্তিষ্ক</v>
      </c>
      <c r="I157" t="str">
        <f t="shared" si="152"/>
        <v>Оружие находчивость</v>
      </c>
      <c r="J157" t="str">
        <f t="shared" si="152"/>
        <v>武器の機知</v>
      </c>
      <c r="K157" t="str">
        <f t="shared" si="152"/>
        <v>ਹਥਿਆਰ ਦਿਮਾਗ਼</v>
      </c>
      <c r="L157" t="str">
        <f t="shared" si="152"/>
        <v>Waffen Findigkeit</v>
      </c>
      <c r="M157" t="str">
        <f t="shared" si="152"/>
        <v>senjata resourcefulness</v>
      </c>
      <c r="N157" t="str">
        <f t="shared" si="152"/>
        <v>武器智谋</v>
      </c>
      <c r="O157" t="str">
        <f t="shared" si="152"/>
        <v>武器智謀</v>
      </c>
      <c r="P157" t="str">
        <f t="shared" si="152"/>
        <v>senjata akal</v>
      </c>
      <c r="Q157" t="str">
        <f t="shared" si="152"/>
        <v>ఆయుధాలు వనరుల</v>
      </c>
      <c r="R157" t="str">
        <f t="shared" si="152"/>
        <v>vũ khí tháo vát</v>
      </c>
      <c r="S157" t="str">
        <f t="shared" si="152"/>
        <v>무기 지략</v>
      </c>
      <c r="T157" t="str">
        <f t="shared" si="152"/>
        <v>armes débrouillardise</v>
      </c>
      <c r="U157" t="str">
        <f t="shared" si="152"/>
        <v>शस्त्रे हिकमत</v>
      </c>
      <c r="V157" t="str">
        <f t="shared" si="152"/>
        <v>ஆயுதங்கள் வளம்</v>
      </c>
    </row>
    <row r="158">
      <c r="B158" s="4" t="s">
        <v>895</v>
      </c>
    </row>
    <row r="159">
      <c r="A159" s="4" t="s">
        <v>275</v>
      </c>
      <c r="C159" s="4" t="s">
        <v>896</v>
      </c>
      <c r="D159" t="str">
        <f t="shared" ref="D159:V159" si="153">IFERROR(__xludf.DUMMYFUNCTION("GoogleTranslate($C159, $C$2, D$2)"),"Acólito")</f>
        <v>Acólito</v>
      </c>
      <c r="E159" t="str">
        <f t="shared" si="153"/>
        <v>गिर्जे का सहायक</v>
      </c>
      <c r="F159" t="str">
        <f t="shared" si="153"/>
        <v>قندلفت</v>
      </c>
      <c r="G159" t="str">
        <f t="shared" si="153"/>
        <v>Acólito</v>
      </c>
      <c r="H159" t="str">
        <f t="shared" si="153"/>
        <v>সহকারী যাজক</v>
      </c>
      <c r="I159" t="str">
        <f t="shared" si="153"/>
        <v>псаломщик</v>
      </c>
      <c r="J159" t="str">
        <f t="shared" si="153"/>
        <v>侍僧</v>
      </c>
      <c r="K159" t="str">
        <f t="shared" si="153"/>
        <v>Acolyte</v>
      </c>
      <c r="L159" t="str">
        <f t="shared" si="153"/>
        <v>Altardiener</v>
      </c>
      <c r="M159" t="str">
        <f t="shared" si="153"/>
        <v>Acolyte</v>
      </c>
      <c r="N159" t="str">
        <f t="shared" si="153"/>
        <v>侍僧</v>
      </c>
      <c r="O159" t="str">
        <f t="shared" si="153"/>
        <v>侍僧</v>
      </c>
      <c r="P159" t="str">
        <f t="shared" si="153"/>
        <v>pembantu pendeta pd upacara misa</v>
      </c>
      <c r="Q159" t="str">
        <f t="shared" si="153"/>
        <v>సహాయకుడు</v>
      </c>
      <c r="R159" t="str">
        <f t="shared" si="153"/>
        <v>thầy cầm nến</v>
      </c>
      <c r="S159" t="str">
        <f t="shared" si="153"/>
        <v>복사</v>
      </c>
      <c r="T159" t="str">
        <f t="shared" si="153"/>
        <v>Acolyte</v>
      </c>
      <c r="U159" t="str">
        <f t="shared" si="153"/>
        <v>नोकर</v>
      </c>
      <c r="V159" t="str">
        <f t="shared" si="153"/>
        <v>உதவியாளரான</v>
      </c>
    </row>
    <row r="160">
      <c r="A160" s="4" t="s">
        <v>289</v>
      </c>
      <c r="C160" s="4" t="s">
        <v>897</v>
      </c>
      <c r="D160" t="str">
        <f t="shared" ref="D160:V160" si="154">IFERROR(__xludf.DUMMYFUNCTION("GoogleTranslate($C160, $C$2, D$2)"),"Amazonas")</f>
        <v>Amazonas</v>
      </c>
      <c r="E160" t="str">
        <f t="shared" si="154"/>
        <v>वीरांगना</v>
      </c>
      <c r="F160" t="str">
        <f t="shared" si="154"/>
        <v>الأمازون</v>
      </c>
      <c r="G160" t="str">
        <f t="shared" si="154"/>
        <v>Amazonas</v>
      </c>
      <c r="H160" t="str">
        <f t="shared" si="154"/>
        <v>নারী-সৈনিক</v>
      </c>
      <c r="I160" t="str">
        <f t="shared" si="154"/>
        <v>Амазонка</v>
      </c>
      <c r="J160" t="str">
        <f t="shared" si="154"/>
        <v>アマゾン</v>
      </c>
      <c r="K160" t="str">
        <f t="shared" si="154"/>
        <v>ਐਮਾਜ਼ਾਨ</v>
      </c>
      <c r="L160" t="str">
        <f t="shared" si="154"/>
        <v>Amazonas</v>
      </c>
      <c r="M160" t="str">
        <f t="shared" si="154"/>
        <v>Amazon</v>
      </c>
      <c r="N160" t="str">
        <f t="shared" si="154"/>
        <v>亚马逊</v>
      </c>
      <c r="O160" t="str">
        <f t="shared" si="154"/>
        <v>亞馬遜</v>
      </c>
      <c r="P160" t="str">
        <f t="shared" si="154"/>
        <v>Amazon</v>
      </c>
      <c r="Q160" t="str">
        <f t="shared" si="154"/>
        <v>అమెజాన్</v>
      </c>
      <c r="R160" t="str">
        <f t="shared" si="154"/>
        <v>đàn bà gan dạ</v>
      </c>
      <c r="S160" t="str">
        <f t="shared" si="154"/>
        <v>아마존</v>
      </c>
      <c r="T160" t="str">
        <f t="shared" si="154"/>
        <v>Amazone</v>
      </c>
      <c r="U160" t="str">
        <f t="shared" si="154"/>
        <v>ऍमेझॉन</v>
      </c>
      <c r="V160" t="str">
        <f t="shared" si="154"/>
        <v>அமேசான்</v>
      </c>
    </row>
    <row r="161">
      <c r="A161" s="4" t="s">
        <v>307</v>
      </c>
      <c r="C161" s="4" t="s">
        <v>898</v>
      </c>
      <c r="D161" t="str">
        <f t="shared" ref="D161:V161" si="155">IFERROR(__xludf.DUMMYFUNCTION("GoogleTranslate($C161, $C$2, D$2)"),"Boticario")</f>
        <v>Boticario</v>
      </c>
      <c r="E161" t="str">
        <f t="shared" si="155"/>
        <v>अत्तार</v>
      </c>
      <c r="F161" t="str">
        <f t="shared" si="155"/>
        <v>صيدلية</v>
      </c>
      <c r="G161" t="str">
        <f t="shared" si="155"/>
        <v>boticário</v>
      </c>
      <c r="H161" t="str">
        <f t="shared" si="155"/>
        <v>ঔষধ বিক্রেতা</v>
      </c>
      <c r="I161" t="str">
        <f t="shared" si="155"/>
        <v>аптекарь</v>
      </c>
      <c r="J161" t="str">
        <f t="shared" si="155"/>
        <v>薬剤師</v>
      </c>
      <c r="K161" t="str">
        <f t="shared" si="155"/>
        <v>Apothecary</v>
      </c>
      <c r="L161" t="str">
        <f t="shared" si="155"/>
        <v>Apotheker</v>
      </c>
      <c r="M161" t="str">
        <f t="shared" si="155"/>
        <v>apotek</v>
      </c>
      <c r="N161" t="str">
        <f t="shared" si="155"/>
        <v>药剂师</v>
      </c>
      <c r="O161" t="str">
        <f t="shared" si="155"/>
        <v>藥劑師</v>
      </c>
      <c r="P161" t="str">
        <f t="shared" si="155"/>
        <v>Ahli obat</v>
      </c>
      <c r="Q161" t="str">
        <f t="shared" si="155"/>
        <v>మందుల</v>
      </c>
      <c r="R161" t="str">
        <f t="shared" si="155"/>
        <v>người chế thuốc</v>
      </c>
      <c r="S161" t="str">
        <f t="shared" si="155"/>
        <v>약종상</v>
      </c>
      <c r="T161" t="str">
        <f t="shared" si="155"/>
        <v>Apothicaire</v>
      </c>
      <c r="U161" t="str">
        <f t="shared" si="155"/>
        <v>डॉक्टरचा मदतनीस</v>
      </c>
      <c r="V161" t="str">
        <f t="shared" si="155"/>
        <v>மருந்து தயாரிப்பாளரான</v>
      </c>
    </row>
    <row r="162">
      <c r="A162" s="4" t="s">
        <v>325</v>
      </c>
      <c r="C162" s="4" t="s">
        <v>899</v>
      </c>
      <c r="D162" t="str">
        <f t="shared" ref="D162:V162" si="156">IFERROR(__xludf.DUMMYFUNCTION("GoogleTranslate($C162, $C$2, D$2)"),"Bandido")</f>
        <v>Bandido</v>
      </c>
      <c r="E162" t="str">
        <f t="shared" si="156"/>
        <v>डाकू</v>
      </c>
      <c r="F162" t="str">
        <f t="shared" si="156"/>
        <v>قاطع طريق</v>
      </c>
      <c r="G162" t="str">
        <f t="shared" si="156"/>
        <v>Bandido</v>
      </c>
      <c r="H162" t="str">
        <f t="shared" si="156"/>
        <v>ডাকাত</v>
      </c>
      <c r="I162" t="str">
        <f t="shared" si="156"/>
        <v>разбойник</v>
      </c>
      <c r="J162" t="str">
        <f t="shared" si="156"/>
        <v>山賊</v>
      </c>
      <c r="K162" t="str">
        <f t="shared" si="156"/>
        <v>ਡਾਕੂ</v>
      </c>
      <c r="L162" t="str">
        <f t="shared" si="156"/>
        <v>Bandit</v>
      </c>
      <c r="M162" t="str">
        <f t="shared" si="156"/>
        <v>bandit</v>
      </c>
      <c r="N162" t="str">
        <f t="shared" si="156"/>
        <v>土匪</v>
      </c>
      <c r="O162" t="str">
        <f t="shared" si="156"/>
        <v>土匪</v>
      </c>
      <c r="P162" t="str">
        <f t="shared" si="156"/>
        <v>Bandit</v>
      </c>
      <c r="Q162" t="str">
        <f t="shared" si="156"/>
        <v>బాండిట్</v>
      </c>
      <c r="R162" t="str">
        <f t="shared" si="156"/>
        <v>kẻ cướp</v>
      </c>
      <c r="S162" t="str">
        <f t="shared" si="156"/>
        <v>적기</v>
      </c>
      <c r="T162" t="str">
        <f t="shared" si="156"/>
        <v>Bandit</v>
      </c>
      <c r="U162" t="str">
        <f t="shared" si="156"/>
        <v>लूटारू</v>
      </c>
      <c r="V162" t="str">
        <f t="shared" si="156"/>
        <v>பாண்டிட்</v>
      </c>
    </row>
    <row r="163">
      <c r="A163" s="4" t="s">
        <v>332</v>
      </c>
      <c r="C163" s="4" t="s">
        <v>900</v>
      </c>
      <c r="D163" t="str">
        <f t="shared" ref="D163:V163" si="157">IFERROR(__xludf.DUMMYFUNCTION("GoogleTranslate($C163, $C$2, D$2)"),"Bárbaro")</f>
        <v>Bárbaro</v>
      </c>
      <c r="E163" t="str">
        <f t="shared" si="157"/>
        <v>जंगली</v>
      </c>
      <c r="F163" t="str">
        <f t="shared" si="157"/>
        <v>بربري</v>
      </c>
      <c r="G163" t="str">
        <f t="shared" si="157"/>
        <v>bárbaro</v>
      </c>
      <c r="H163" t="str">
        <f t="shared" si="157"/>
        <v>অসভ্য</v>
      </c>
      <c r="I163" t="str">
        <f t="shared" si="157"/>
        <v>варвар</v>
      </c>
      <c r="J163" t="str">
        <f t="shared" si="157"/>
        <v>野蛮人</v>
      </c>
      <c r="K163" t="str">
        <f t="shared" si="157"/>
        <v>ਜੰਗਲੀ</v>
      </c>
      <c r="L163" t="str">
        <f t="shared" si="157"/>
        <v>Barbar</v>
      </c>
      <c r="M163" t="str">
        <f t="shared" si="157"/>
        <v>barbar</v>
      </c>
      <c r="N163" t="str">
        <f t="shared" si="157"/>
        <v>野蛮人</v>
      </c>
      <c r="O163" t="str">
        <f t="shared" si="157"/>
        <v>野蠻人</v>
      </c>
      <c r="P163" t="str">
        <f t="shared" si="157"/>
        <v>Barbar</v>
      </c>
      <c r="Q163" t="str">
        <f t="shared" si="157"/>
        <v>బార్బేరియన్</v>
      </c>
      <c r="R163" t="str">
        <f t="shared" si="157"/>
        <v>Man rợ</v>
      </c>
      <c r="S163" t="str">
        <f t="shared" si="157"/>
        <v>야만인</v>
      </c>
      <c r="T163" t="str">
        <f t="shared" si="157"/>
        <v>Barbare</v>
      </c>
      <c r="U163" t="str">
        <f t="shared" si="157"/>
        <v>बेताल</v>
      </c>
      <c r="V163" t="str">
        <f t="shared" si="157"/>
        <v>பார்பாரியன்</v>
      </c>
    </row>
    <row r="164">
      <c r="A164" s="4" t="s">
        <v>364</v>
      </c>
      <c r="C164" s="4" t="s">
        <v>901</v>
      </c>
      <c r="D164" t="str">
        <f t="shared" ref="D164:V164" si="158">IFERROR(__xludf.DUMMYFUNCTION("GoogleTranslate($C164, $C$2, D$2)"),"Bounty Hunter")</f>
        <v>Bounty Hunter</v>
      </c>
      <c r="E164" t="str">
        <f t="shared" si="158"/>
        <v>इनाम के लिए शिकार करने वाला शिकारी</v>
      </c>
      <c r="F164" t="str">
        <f t="shared" si="158"/>
        <v>باونتي هنتر</v>
      </c>
      <c r="G164" t="str">
        <f t="shared" si="158"/>
        <v>Caçador de Recompensa</v>
      </c>
      <c r="H164" t="str">
        <f t="shared" si="158"/>
        <v>অনুগ্রহ হান্টার</v>
      </c>
      <c r="I164" t="str">
        <f t="shared" si="158"/>
        <v>Охотник за головами</v>
      </c>
      <c r="J164" t="str">
        <f t="shared" si="158"/>
        <v>賞金稼ぎ</v>
      </c>
      <c r="K164" t="str">
        <f t="shared" si="158"/>
        <v>ਇਨਾਮ ਸ਼ਿਕਾਰੀ</v>
      </c>
      <c r="L164" t="str">
        <f t="shared" si="158"/>
        <v>Kopfgeldjäger</v>
      </c>
      <c r="M164" t="str">
        <f t="shared" si="158"/>
        <v>Karunia Kerja</v>
      </c>
      <c r="N164" t="str">
        <f t="shared" si="158"/>
        <v>赏金猎人</v>
      </c>
      <c r="O164" t="str">
        <f t="shared" si="158"/>
        <v>賞金獵人</v>
      </c>
      <c r="P164" t="str">
        <f t="shared" si="158"/>
        <v>Bounty Hunter</v>
      </c>
      <c r="Q164" t="str">
        <f t="shared" si="158"/>
        <v>ఔదార్య వేటగాడు</v>
      </c>
      <c r="R164" t="str">
        <f t="shared" si="158"/>
        <v>Bounty Hunter</v>
      </c>
      <c r="S164" t="str">
        <f t="shared" si="158"/>
        <v>현상금 사냥꾼</v>
      </c>
      <c r="T164" t="str">
        <f t="shared" si="158"/>
        <v>Chasseur de primes</v>
      </c>
      <c r="U164" t="str">
        <f t="shared" si="158"/>
        <v>उदार शिकारी</v>
      </c>
      <c r="V164" t="str">
        <f t="shared" si="158"/>
        <v>பவுண்டரி ஹண்டர்</v>
      </c>
    </row>
    <row r="165">
      <c r="A165" s="4" t="s">
        <v>385</v>
      </c>
      <c r="C165" s="4" t="s">
        <v>902</v>
      </c>
      <c r="D165" t="str">
        <f t="shared" ref="D165:V165" si="159">IFERROR(__xludf.DUMMYFUNCTION("GoogleTranslate($C165, $C$2, D$2)"),"Arquero")</f>
        <v>Arquero</v>
      </c>
      <c r="E165" t="str">
        <f t="shared" si="159"/>
        <v>निशानेबाज़</v>
      </c>
      <c r="F165" t="str">
        <f t="shared" si="159"/>
        <v>النبال رامي السهام</v>
      </c>
      <c r="G165" t="str">
        <f t="shared" si="159"/>
        <v>Arqueiro</v>
      </c>
      <c r="H165" t="str">
        <f t="shared" si="159"/>
        <v>তীরন্দাজ</v>
      </c>
      <c r="I165" t="str">
        <f t="shared" si="159"/>
        <v>лучник</v>
      </c>
      <c r="J165" t="str">
        <f t="shared" si="159"/>
        <v>射手</v>
      </c>
      <c r="K165" t="str">
        <f t="shared" si="159"/>
        <v>ਬੋਮਨ</v>
      </c>
      <c r="L165" t="str">
        <f t="shared" si="159"/>
        <v>Bogenschütze</v>
      </c>
      <c r="M165" t="str">
        <f t="shared" si="159"/>
        <v>Bowman</v>
      </c>
      <c r="N165" t="str">
        <f t="shared" si="159"/>
        <v>鲍曼</v>
      </c>
      <c r="O165" t="str">
        <f t="shared" si="159"/>
        <v>鮑曼</v>
      </c>
      <c r="P165" t="str">
        <f t="shared" si="159"/>
        <v>pemanah</v>
      </c>
      <c r="Q165" t="str">
        <f t="shared" si="159"/>
        <v>బౌమన్</v>
      </c>
      <c r="R165" t="str">
        <f t="shared" si="159"/>
        <v>người bắn cung</v>
      </c>
      <c r="S165" t="str">
        <f t="shared" si="159"/>
        <v>궁수</v>
      </c>
      <c r="T165" t="str">
        <f t="shared" si="159"/>
        <v>Archer</v>
      </c>
      <c r="U165" t="str">
        <f t="shared" si="159"/>
        <v>तिरंदाज</v>
      </c>
      <c r="V165" t="str">
        <f t="shared" si="159"/>
        <v>போமான்</v>
      </c>
    </row>
    <row r="166">
      <c r="A166" s="4" t="s">
        <v>412</v>
      </c>
      <c r="C166" s="4" t="s">
        <v>903</v>
      </c>
      <c r="D166" t="str">
        <f t="shared" ref="D166:V166" si="160">IFERROR(__xludf.DUMMYFUNCTION("GoogleTranslate($C166, $C$2, D$2)"),"Ladrón")</f>
        <v>Ladrón</v>
      </c>
      <c r="E166" t="str">
        <f t="shared" si="160"/>
        <v>सेंधमार</v>
      </c>
      <c r="F166" t="str">
        <f t="shared" si="160"/>
        <v>لص</v>
      </c>
      <c r="G166" t="str">
        <f t="shared" si="160"/>
        <v>Assaltante</v>
      </c>
      <c r="H166" t="str">
        <f t="shared" si="160"/>
        <v>সিঁধেল চোর</v>
      </c>
      <c r="I166" t="str">
        <f t="shared" si="160"/>
        <v>взломщик</v>
      </c>
      <c r="J166" t="str">
        <f t="shared" si="160"/>
        <v>泥棒</v>
      </c>
      <c r="K166" t="str">
        <f t="shared" si="160"/>
        <v>ਬਰਗਲਰ</v>
      </c>
      <c r="L166" t="str">
        <f t="shared" si="160"/>
        <v>Einbrecher</v>
      </c>
      <c r="M166" t="str">
        <f t="shared" si="160"/>
        <v>maling</v>
      </c>
      <c r="N166" t="str">
        <f t="shared" si="160"/>
        <v>窃贼</v>
      </c>
      <c r="O166" t="str">
        <f t="shared" si="160"/>
        <v>竊賊</v>
      </c>
      <c r="P166" t="str">
        <f t="shared" si="160"/>
        <v>Pencuri</v>
      </c>
      <c r="Q166" t="str">
        <f t="shared" si="160"/>
        <v>దొంగల</v>
      </c>
      <c r="R166" t="str">
        <f t="shared" si="160"/>
        <v>ăn trộm</v>
      </c>
      <c r="S166" t="str">
        <f t="shared" si="160"/>
        <v>강도</v>
      </c>
      <c r="T166" t="str">
        <f t="shared" si="160"/>
        <v>Cambrioleur</v>
      </c>
      <c r="U166" t="str">
        <f t="shared" si="160"/>
        <v>चोरीची</v>
      </c>
      <c r="V166" t="str">
        <f t="shared" si="160"/>
        <v>பர்க்லர்</v>
      </c>
    </row>
    <row r="167">
      <c r="A167" s="4" t="s">
        <v>439</v>
      </c>
      <c r="C167" s="4" t="s">
        <v>904</v>
      </c>
      <c r="D167" t="str">
        <f t="shared" ref="D167:V167" si="161">IFERROR(__xludf.DUMMYFUNCTION("GoogleTranslate($C167, $C$2, D$2)"),"Cutpurse")</f>
        <v>Cutpurse</v>
      </c>
      <c r="E167" t="str">
        <f t="shared" si="161"/>
        <v>Cutpurse</v>
      </c>
      <c r="F167" t="str">
        <f t="shared" si="161"/>
        <v>Cutpurse</v>
      </c>
      <c r="G167" t="str">
        <f t="shared" si="161"/>
        <v>Cutpurse</v>
      </c>
      <c r="H167" t="str">
        <f t="shared" si="161"/>
        <v>পকেটমার</v>
      </c>
      <c r="I167" t="str">
        <f t="shared" si="161"/>
        <v>вор-карманник</v>
      </c>
      <c r="J167" t="str">
        <f t="shared" si="161"/>
        <v>Cutpurse</v>
      </c>
      <c r="K167" t="str">
        <f t="shared" si="161"/>
        <v>Cutpurse</v>
      </c>
      <c r="L167" t="str">
        <f t="shared" si="161"/>
        <v>Cutpurse</v>
      </c>
      <c r="M167" t="str">
        <f t="shared" si="161"/>
        <v>Cutpurse</v>
      </c>
      <c r="N167" t="str">
        <f t="shared" si="161"/>
        <v>Cutpurse</v>
      </c>
      <c r="O167" t="str">
        <f t="shared" si="161"/>
        <v>Cutpurse</v>
      </c>
      <c r="P167" t="str">
        <f t="shared" si="161"/>
        <v>Cutpurse</v>
      </c>
      <c r="Q167" t="str">
        <f t="shared" si="161"/>
        <v>Cutpurse</v>
      </c>
      <c r="R167" t="str">
        <f t="shared" si="161"/>
        <v>Cutpurse</v>
      </c>
      <c r="S167" t="str">
        <f t="shared" si="161"/>
        <v>Cutpurse</v>
      </c>
      <c r="T167" t="str">
        <f t="shared" si="161"/>
        <v>Cutpurse</v>
      </c>
      <c r="U167" t="str">
        <f t="shared" si="161"/>
        <v>चोर</v>
      </c>
      <c r="V167" t="str">
        <f t="shared" si="161"/>
        <v>Cutpurse</v>
      </c>
    </row>
    <row r="168">
      <c r="A168" s="4" t="s">
        <v>459</v>
      </c>
      <c r="C168" s="4" t="s">
        <v>905</v>
      </c>
      <c r="D168" t="str">
        <f t="shared" ref="D168:V168" si="162">IFERROR(__xludf.DUMMYFUNCTION("GoogleTranslate($C168, $C$2, D$2)"),"Asesino")</f>
        <v>Asesino</v>
      </c>
      <c r="E168" t="str">
        <f t="shared" si="162"/>
        <v>cutthroat</v>
      </c>
      <c r="F168" t="str">
        <f t="shared" si="162"/>
        <v>سفاح</v>
      </c>
      <c r="G168" t="str">
        <f t="shared" si="162"/>
        <v>assassino</v>
      </c>
      <c r="H168" t="str">
        <f t="shared" si="162"/>
        <v>গলাকাটা</v>
      </c>
      <c r="I168" t="str">
        <f t="shared" si="162"/>
        <v>беспощадный</v>
      </c>
      <c r="J168" t="str">
        <f t="shared" si="162"/>
        <v>人殺し</v>
      </c>
      <c r="K168" t="str">
        <f t="shared" si="162"/>
        <v>ਕੱਟਥਰੋਟ</v>
      </c>
      <c r="L168" t="str">
        <f t="shared" si="162"/>
        <v>mörderisch</v>
      </c>
      <c r="M168" t="str">
        <f t="shared" si="162"/>
        <v>Cutthroat</v>
      </c>
      <c r="N168" t="str">
        <f t="shared" si="162"/>
        <v>割喉</v>
      </c>
      <c r="O168" t="str">
        <f t="shared" si="162"/>
        <v>割喉</v>
      </c>
      <c r="P168" t="str">
        <f t="shared" si="162"/>
        <v>Kejam</v>
      </c>
      <c r="Q168" t="str">
        <f t="shared" si="162"/>
        <v>కట్ త్రోట్</v>
      </c>
      <c r="R168" t="str">
        <f t="shared" si="162"/>
        <v>Cutthroat</v>
      </c>
      <c r="S168" t="str">
        <f t="shared" si="162"/>
        <v>치열한</v>
      </c>
      <c r="T168" t="str">
        <f t="shared" si="162"/>
        <v>fardée</v>
      </c>
      <c r="U168" t="str">
        <f t="shared" si="162"/>
        <v>कटथ्रोट</v>
      </c>
      <c r="V168" t="str">
        <f t="shared" si="162"/>
        <v>கட்த்ரோட்</v>
      </c>
    </row>
    <row r="169">
      <c r="A169" s="4" t="s">
        <v>478</v>
      </c>
      <c r="C169" s="4" t="s">
        <v>906</v>
      </c>
      <c r="D169" t="str">
        <f t="shared" ref="D169:V169" si="163">IFERROR(__xludf.DUMMYFUNCTION("GoogleTranslate($C169, $C$2, D$2)"),"Demagogo")</f>
        <v>Demagogo</v>
      </c>
      <c r="E169" t="str">
        <f t="shared" si="163"/>
        <v>दुर्जनों का नेता</v>
      </c>
      <c r="F169" t="str">
        <f t="shared" si="163"/>
        <v>الدهماوي</v>
      </c>
      <c r="G169" t="str">
        <f t="shared" si="163"/>
        <v>Demagogo</v>
      </c>
      <c r="H169" t="str">
        <f t="shared" si="163"/>
        <v>জননেতা</v>
      </c>
      <c r="I169" t="str">
        <f t="shared" si="163"/>
        <v>Демагог</v>
      </c>
      <c r="J169" t="str">
        <f t="shared" si="163"/>
        <v>デマゴーグ</v>
      </c>
      <c r="K169" t="str">
        <f t="shared" si="163"/>
        <v>Demagogue</v>
      </c>
      <c r="L169" t="str">
        <f t="shared" si="163"/>
        <v>Demagoge</v>
      </c>
      <c r="M169" t="str">
        <f t="shared" si="163"/>
        <v>Demagogue</v>
      </c>
      <c r="N169" t="str">
        <f t="shared" si="163"/>
        <v>煽动者</v>
      </c>
      <c r="O169" t="str">
        <f t="shared" si="163"/>
        <v>煽動者</v>
      </c>
      <c r="P169" t="str">
        <f t="shared" si="163"/>
        <v>pemimpin rakyat yg pandai berpidato</v>
      </c>
      <c r="Q169" t="str">
        <f t="shared" si="163"/>
        <v>ప్రజా నాయకుడు</v>
      </c>
      <c r="R169" t="str">
        <f t="shared" si="163"/>
        <v>người mị dân</v>
      </c>
      <c r="S169" t="str">
        <f t="shared" si="163"/>
        <v>선동 정치가</v>
      </c>
      <c r="T169" t="str">
        <f t="shared" si="163"/>
        <v>Démagogue</v>
      </c>
      <c r="U169" t="str">
        <f t="shared" si="163"/>
        <v>श्रोत्यांच्या भावना उद्दपित करणारा राजकीय पुढारी</v>
      </c>
      <c r="V169" t="str">
        <f t="shared" si="163"/>
        <v>வார்த்தைஜாலக்காரனும்</v>
      </c>
    </row>
    <row r="170">
      <c r="A170" s="4" t="s">
        <v>500</v>
      </c>
      <c r="C170" s="4" t="s">
        <v>907</v>
      </c>
      <c r="D170" t="str">
        <f t="shared" ref="D170:V170" si="164">IFERROR(__xludf.DUMMYFUNCTION("GoogleTranslate($C170, $C$2, D$2)"),"druida")</f>
        <v>druida</v>
      </c>
      <c r="E170" t="str">
        <f t="shared" si="164"/>
        <v>ड्र्यूड</v>
      </c>
      <c r="F170" t="str">
        <f t="shared" si="164"/>
        <v>الكاهن</v>
      </c>
      <c r="G170" t="str">
        <f t="shared" si="164"/>
        <v>druida</v>
      </c>
      <c r="H170" t="str">
        <f t="shared" si="164"/>
        <v>Druid ব্যবহার</v>
      </c>
      <c r="I170" t="str">
        <f t="shared" si="164"/>
        <v>друид</v>
      </c>
      <c r="J170" t="str">
        <f t="shared" si="164"/>
        <v>ドルイド</v>
      </c>
      <c r="K170" t="str">
        <f t="shared" si="164"/>
        <v>ਡਰਾਊਡ</v>
      </c>
      <c r="L170" t="str">
        <f t="shared" si="164"/>
        <v>Druide</v>
      </c>
      <c r="M170" t="str">
        <f t="shared" si="164"/>
        <v>Druid</v>
      </c>
      <c r="N170" t="str">
        <f t="shared" si="164"/>
        <v>德鲁伊</v>
      </c>
      <c r="O170" t="str">
        <f t="shared" si="164"/>
        <v>德魯伊</v>
      </c>
      <c r="P170" t="str">
        <f t="shared" si="164"/>
        <v>Druid</v>
      </c>
      <c r="Q170" t="str">
        <f t="shared" si="164"/>
        <v>డ్రూయిడ్</v>
      </c>
      <c r="R170" t="str">
        <f t="shared" si="164"/>
        <v>Druid</v>
      </c>
      <c r="S170" t="str">
        <f t="shared" si="164"/>
        <v>드루이드</v>
      </c>
      <c r="T170" t="str">
        <f t="shared" si="164"/>
        <v>Druide</v>
      </c>
      <c r="U170" t="str">
        <f t="shared" si="164"/>
        <v>ख्रिस्तपूर्व काळातील धर्मोपदेशक</v>
      </c>
      <c r="V170" t="str">
        <f t="shared" si="164"/>
        <v>பாதிரி</v>
      </c>
    </row>
    <row r="171">
      <c r="A171" s="4" t="s">
        <v>509</v>
      </c>
      <c r="C171" s="4" t="s">
        <v>908</v>
      </c>
      <c r="D171" t="str">
        <f t="shared" ref="D171:V171" si="165">IFERROR(__xludf.DUMMYFUNCTION("GoogleTranslate($C171, $C$2, D$2)"),"Duelista")</f>
        <v>Duelista</v>
      </c>
      <c r="E171" t="str">
        <f t="shared" si="165"/>
        <v>Duelist</v>
      </c>
      <c r="F171" t="str">
        <f t="shared" si="165"/>
        <v>مبارز</v>
      </c>
      <c r="G171" t="str">
        <f t="shared" si="165"/>
        <v>duelista</v>
      </c>
      <c r="H171" t="str">
        <f t="shared" si="165"/>
        <v>Duelist</v>
      </c>
      <c r="I171" t="str">
        <f t="shared" si="165"/>
        <v>дуэлянт</v>
      </c>
      <c r="J171" t="str">
        <f t="shared" si="165"/>
        <v>デュエリスト</v>
      </c>
      <c r="K171" t="str">
        <f t="shared" si="165"/>
        <v>Duelist</v>
      </c>
      <c r="L171" t="str">
        <f t="shared" si="165"/>
        <v>Duelist</v>
      </c>
      <c r="M171" t="str">
        <f t="shared" si="165"/>
        <v>Duelist</v>
      </c>
      <c r="N171" t="str">
        <f t="shared" si="165"/>
        <v>决斗</v>
      </c>
      <c r="O171" t="str">
        <f t="shared" si="165"/>
        <v>決鬥</v>
      </c>
      <c r="P171" t="str">
        <f t="shared" si="165"/>
        <v>Duelist</v>
      </c>
      <c r="Q171" t="str">
        <f t="shared" si="165"/>
        <v>duelist</v>
      </c>
      <c r="R171" t="str">
        <f t="shared" si="165"/>
        <v>người đấu gươm</v>
      </c>
      <c r="S171" t="str">
        <f t="shared" si="165"/>
        <v>형사</v>
      </c>
      <c r="T171" t="str">
        <f t="shared" si="165"/>
        <v>Duelliste</v>
      </c>
      <c r="U171" t="str">
        <f t="shared" si="165"/>
        <v>द्वदंयुद्ध</v>
      </c>
      <c r="V171" t="str">
        <f t="shared" si="165"/>
        <v>வயதிலும்</v>
      </c>
    </row>
    <row r="172">
      <c r="A172" s="4" t="s">
        <v>528</v>
      </c>
      <c r="C172" s="4" t="s">
        <v>909</v>
      </c>
      <c r="D172" t="str">
        <f t="shared" ref="D172:V172" si="166">IFERROR(__xludf.DUMMYFUNCTION("GoogleTranslate($C172, $C$2, D$2)"),"Enforcer")</f>
        <v>Enforcer</v>
      </c>
      <c r="E172" t="str">
        <f t="shared" si="166"/>
        <v>लागू करने वाले के</v>
      </c>
      <c r="F172" t="str">
        <f t="shared" si="166"/>
        <v>المنفذ</v>
      </c>
      <c r="G172" t="str">
        <f t="shared" si="166"/>
        <v>Enforcer</v>
      </c>
      <c r="H172" t="str">
        <f t="shared" si="166"/>
        <v>বলপ্রয়োগকারী</v>
      </c>
      <c r="I172" t="str">
        <f t="shared" si="166"/>
        <v>инфорсер</v>
      </c>
      <c r="J172" t="str">
        <f t="shared" si="166"/>
        <v>エンフォーサ</v>
      </c>
      <c r="K172" t="str">
        <f t="shared" si="166"/>
        <v>enforcer</v>
      </c>
      <c r="L172" t="str">
        <f t="shared" si="166"/>
        <v>Enforcer</v>
      </c>
      <c r="M172" t="str">
        <f t="shared" si="166"/>
        <v>Addiba</v>
      </c>
      <c r="N172" t="str">
        <f t="shared" si="166"/>
        <v>强制实施</v>
      </c>
      <c r="O172" t="str">
        <f t="shared" si="166"/>
        <v>強制實施</v>
      </c>
      <c r="P172" t="str">
        <f t="shared" si="166"/>
        <v>penegak</v>
      </c>
      <c r="Q172" t="str">
        <f t="shared" si="166"/>
        <v>అమలు</v>
      </c>
      <c r="R172" t="str">
        <f t="shared" si="166"/>
        <v>Enforcer</v>
      </c>
      <c r="S172" t="str">
        <f t="shared" si="166"/>
        <v>Enforcer를</v>
      </c>
      <c r="T172" t="str">
        <f t="shared" si="166"/>
        <v>enforcer</v>
      </c>
      <c r="U172" t="str">
        <f t="shared" si="166"/>
        <v>enforcer</v>
      </c>
      <c r="V172" t="str">
        <f t="shared" si="166"/>
        <v>செயல்படுத்துபவர்</v>
      </c>
    </row>
    <row r="173">
      <c r="A173" s="4" t="s">
        <v>539</v>
      </c>
      <c r="C173" s="4" t="s">
        <v>910</v>
      </c>
      <c r="D173" t="str">
        <f t="shared" ref="D173:V173" si="167">IFERROR(__xludf.DUMMYFUNCTION("GoogleTranslate($C173, $C$2, D$2)"),"Soldado de infantería")</f>
        <v>Soldado de infantería</v>
      </c>
      <c r="E173" t="str">
        <f t="shared" si="167"/>
        <v>पैदल सैनिक</v>
      </c>
      <c r="F173" t="str">
        <f t="shared" si="167"/>
        <v>جندي من المشاة</v>
      </c>
      <c r="G173" t="str">
        <f t="shared" si="167"/>
        <v>Soldado de infantaria</v>
      </c>
      <c r="H173" t="str">
        <f t="shared" si="167"/>
        <v>পাদদেশ সৈনিক</v>
      </c>
      <c r="I173" t="str">
        <f t="shared" si="167"/>
        <v>Пехотинец</v>
      </c>
      <c r="J173" t="str">
        <f t="shared" si="167"/>
        <v>歩兵</v>
      </c>
      <c r="K173" t="str">
        <f t="shared" si="167"/>
        <v>Footsoldier</v>
      </c>
      <c r="L173" t="str">
        <f t="shared" si="167"/>
        <v>Fußsoldat</v>
      </c>
      <c r="M173" t="str">
        <f t="shared" si="167"/>
        <v>Footsoldier</v>
      </c>
      <c r="N173" t="str">
        <f t="shared" si="167"/>
        <v>步兵</v>
      </c>
      <c r="O173" t="str">
        <f t="shared" si="167"/>
        <v>步兵</v>
      </c>
      <c r="P173" t="str">
        <f t="shared" si="167"/>
        <v>Kaki tentara</v>
      </c>
      <c r="Q173" t="str">
        <f t="shared" si="167"/>
        <v>Footsoldier</v>
      </c>
      <c r="R173" t="str">
        <f t="shared" si="167"/>
        <v>Bộ binh</v>
      </c>
      <c r="S173" t="str">
        <f t="shared" si="167"/>
        <v>보병</v>
      </c>
      <c r="T173" t="str">
        <f t="shared" si="167"/>
        <v>fantassin</v>
      </c>
      <c r="U173" t="str">
        <f t="shared" si="167"/>
        <v>Footsoldier</v>
      </c>
      <c r="V173" t="str">
        <f t="shared" si="167"/>
        <v>Footsoldier</v>
      </c>
    </row>
    <row r="174">
      <c r="A174" s="4" t="s">
        <v>564</v>
      </c>
      <c r="C174" s="4" t="s">
        <v>911</v>
      </c>
      <c r="D174" t="str">
        <f t="shared" ref="D174:V174" si="168">IFERROR(__xludf.DUMMYFUNCTION("GoogleTranslate($C174, $C$2, D$2)"),"Filibustero")</f>
        <v>Filibustero</v>
      </c>
      <c r="E174" t="str">
        <f t="shared" si="168"/>
        <v>लुटेरा</v>
      </c>
      <c r="F174" t="str">
        <f t="shared" si="168"/>
        <v>قاطع الطريق</v>
      </c>
      <c r="G174" t="str">
        <f t="shared" si="168"/>
        <v>pirata</v>
      </c>
      <c r="H174" t="str">
        <f t="shared" si="168"/>
        <v>জলদসু্য</v>
      </c>
      <c r="I174" t="str">
        <f t="shared" si="168"/>
        <v>Флибустьер</v>
      </c>
      <c r="J174" t="str">
        <f t="shared" si="168"/>
        <v>海賊</v>
      </c>
      <c r="K174" t="str">
        <f t="shared" si="168"/>
        <v>Freebooter</v>
      </c>
      <c r="L174" t="str">
        <f t="shared" si="168"/>
        <v>Freibeuter</v>
      </c>
      <c r="M174" t="str">
        <f t="shared" si="168"/>
        <v>Freebooter</v>
      </c>
      <c r="N174" t="str">
        <f t="shared" si="168"/>
        <v>暴客</v>
      </c>
      <c r="O174" t="str">
        <f t="shared" si="168"/>
        <v>暴客</v>
      </c>
      <c r="P174" t="str">
        <f t="shared" si="168"/>
        <v>Bajak</v>
      </c>
      <c r="Q174" t="str">
        <f t="shared" si="168"/>
        <v>ఫ్రీబూటర్</v>
      </c>
      <c r="R174" t="str">
        <f t="shared" si="168"/>
        <v>người đi ăn cướp</v>
      </c>
      <c r="S174" t="str">
        <f t="shared" si="168"/>
        <v>약탈자</v>
      </c>
      <c r="T174" t="str">
        <f t="shared" si="168"/>
        <v>Pirate</v>
      </c>
      <c r="U174" t="str">
        <f t="shared" si="168"/>
        <v>Freebooter</v>
      </c>
      <c r="V174" t="str">
        <f t="shared" si="168"/>
        <v>Freebooter</v>
      </c>
    </row>
    <row r="175">
      <c r="A175" s="4" t="s">
        <v>592</v>
      </c>
      <c r="B175" s="4"/>
      <c r="C175" s="4" t="s">
        <v>912</v>
      </c>
      <c r="D175" t="str">
        <f t="shared" ref="D175:V175" si="169">IFERROR(__xludf.DUMMYFUNCTION("GoogleTranslate($C175, $C$2, D$2)"),"Gladiador")</f>
        <v>Gladiador</v>
      </c>
      <c r="E175" t="str">
        <f t="shared" si="169"/>
        <v>तलवार चलानेवाला</v>
      </c>
      <c r="F175" t="str">
        <f t="shared" si="169"/>
        <v>المصارع</v>
      </c>
      <c r="G175" t="str">
        <f t="shared" si="169"/>
        <v>Gladiador</v>
      </c>
      <c r="H175" t="str">
        <f t="shared" si="169"/>
        <v>প্রাচীন রোমের মল্লযোদ্ধা</v>
      </c>
      <c r="I175" t="str">
        <f t="shared" si="169"/>
        <v>гладиатор</v>
      </c>
      <c r="J175" t="str">
        <f t="shared" si="169"/>
        <v>グラディエーター</v>
      </c>
      <c r="K175" t="str">
        <f t="shared" si="169"/>
        <v>gladiator</v>
      </c>
      <c r="L175" t="str">
        <f t="shared" si="169"/>
        <v>Gladiator</v>
      </c>
      <c r="M175" t="str">
        <f t="shared" si="169"/>
        <v>gladiator</v>
      </c>
      <c r="N175" t="str">
        <f t="shared" si="169"/>
        <v>角斗士</v>
      </c>
      <c r="O175" t="str">
        <f t="shared" si="169"/>
        <v>角鬥士</v>
      </c>
      <c r="P175" t="str">
        <f t="shared" si="169"/>
        <v>Budak</v>
      </c>
      <c r="Q175" t="str">
        <f t="shared" si="169"/>
        <v>గ్లాడియేటర్</v>
      </c>
      <c r="R175" t="str">
        <f t="shared" si="169"/>
        <v>Gladiator</v>
      </c>
      <c r="S175" t="str">
        <f t="shared" si="169"/>
        <v>검투사</v>
      </c>
      <c r="T175" t="str">
        <f t="shared" si="169"/>
        <v>Gladiateur</v>
      </c>
      <c r="U175" t="str">
        <f t="shared" si="169"/>
        <v>योद्धा</v>
      </c>
      <c r="V175" t="str">
        <f t="shared" si="169"/>
        <v>கிளாடியேட்டர்</v>
      </c>
    </row>
    <row r="176">
      <c r="A176" s="4" t="s">
        <v>606</v>
      </c>
      <c r="B176" s="4"/>
      <c r="C176" s="4" t="s">
        <v>913</v>
      </c>
      <c r="D176" t="str">
        <f t="shared" ref="D176:V176" si="170">IFERROR(__xludf.DUMMYFUNCTION("GoogleTranslate($C176, $C$2, D$2)"),"Ladrón de tumbas")</f>
        <v>Ladrón de tumbas</v>
      </c>
      <c r="E176" t="str">
        <f t="shared" si="170"/>
        <v>भयानक चोर</v>
      </c>
      <c r="F176" t="str">
        <f t="shared" si="170"/>
        <v>لص خطير</v>
      </c>
      <c r="G176" t="str">
        <f t="shared" si="170"/>
        <v>Ladrão de túmulos</v>
      </c>
      <c r="H176" t="str">
        <f t="shared" si="170"/>
        <v>কবর ডাকাত</v>
      </c>
      <c r="I176" t="str">
        <f t="shared" si="170"/>
        <v>Расхититель гробниц</v>
      </c>
      <c r="J176" t="str">
        <f t="shared" si="170"/>
        <v>墓強盗</v>
      </c>
      <c r="K176" t="str">
        <f t="shared" si="170"/>
        <v>ਕਬਰ ਡਾਕੂ</v>
      </c>
      <c r="L176" t="str">
        <f t="shared" si="170"/>
        <v>Grabräuber</v>
      </c>
      <c r="M176" t="str">
        <f t="shared" si="170"/>
        <v>Garong grave</v>
      </c>
      <c r="N176" t="str">
        <f t="shared" si="170"/>
        <v>盗墓贼</v>
      </c>
      <c r="O176" t="str">
        <f t="shared" si="170"/>
        <v>盜墓賊</v>
      </c>
      <c r="P176" t="str">
        <f t="shared" si="170"/>
        <v>Perampok makam</v>
      </c>
      <c r="Q176" t="str">
        <f t="shared" si="170"/>
        <v>సమాధి దొంగ</v>
      </c>
      <c r="R176" t="str">
        <f t="shared" si="170"/>
        <v>cướp mộ</v>
      </c>
      <c r="S176" t="str">
        <f t="shared" si="170"/>
        <v>무덤 강도</v>
      </c>
      <c r="T176" t="str">
        <f t="shared" si="170"/>
        <v>Pilleur de tombes</v>
      </c>
      <c r="U176" t="str">
        <f t="shared" si="170"/>
        <v>गंभीर दरोडेखोर</v>
      </c>
      <c r="V176" t="str">
        <f t="shared" si="170"/>
        <v>கல்லறை கொள்ளைக்காரன்</v>
      </c>
    </row>
    <row r="177">
      <c r="A177" s="4" t="s">
        <v>622</v>
      </c>
      <c r="B177" s="4"/>
      <c r="C177" s="4" t="s">
        <v>914</v>
      </c>
      <c r="D177" t="str">
        <f t="shared" ref="D177:V177" si="171">IFERROR(__xludf.DUMMYFUNCTION("GoogleTranslate($C177, $C$2, D$2)"),"gitano")</f>
        <v>gitano</v>
      </c>
      <c r="E177" t="str">
        <f t="shared" si="171"/>
        <v>जिप्सी</v>
      </c>
      <c r="F177" t="str">
        <f t="shared" si="171"/>
        <v>غجر</v>
      </c>
      <c r="G177" t="str">
        <f t="shared" si="171"/>
        <v>cigano</v>
      </c>
      <c r="H177" t="str">
        <f t="shared" si="171"/>
        <v>বেদে</v>
      </c>
      <c r="I177" t="str">
        <f t="shared" si="171"/>
        <v>цыганский</v>
      </c>
      <c r="J177" t="str">
        <f t="shared" si="171"/>
        <v>ジプシー</v>
      </c>
      <c r="K177" t="str">
        <f t="shared" si="171"/>
        <v>ਜਿਪਸੀ</v>
      </c>
      <c r="L177" t="str">
        <f t="shared" si="171"/>
        <v>Zigeuner</v>
      </c>
      <c r="M177" t="str">
        <f t="shared" si="171"/>
        <v>Gypsy</v>
      </c>
      <c r="N177" t="str">
        <f t="shared" si="171"/>
        <v>吉普赛人</v>
      </c>
      <c r="O177" t="str">
        <f t="shared" si="171"/>
        <v>吉普賽人</v>
      </c>
      <c r="P177" t="str">
        <f t="shared" si="171"/>
        <v>Jipsi</v>
      </c>
      <c r="Q177" t="str">
        <f t="shared" si="171"/>
        <v>జిప్సీ</v>
      </c>
      <c r="R177" t="str">
        <f t="shared" si="171"/>
        <v>người digan</v>
      </c>
      <c r="S177" t="str">
        <f t="shared" si="171"/>
        <v>집시</v>
      </c>
      <c r="T177" t="str">
        <f t="shared" si="171"/>
        <v>gitan</v>
      </c>
      <c r="U177" t="str">
        <f t="shared" si="171"/>
        <v>जिप्सी</v>
      </c>
      <c r="V177" t="str">
        <f t="shared" si="171"/>
        <v>ஜிப்சி</v>
      </c>
    </row>
    <row r="178">
      <c r="A178" s="4" t="s">
        <v>638</v>
      </c>
      <c r="B178" s="4"/>
      <c r="C178" s="4" t="s">
        <v>915</v>
      </c>
      <c r="D178" t="str">
        <f t="shared" ref="D178:V178" si="172">IFERROR(__xludf.DUMMYFUNCTION("GoogleTranslate($C178, $C$2, D$2)"),"capucha")</f>
        <v>capucha</v>
      </c>
      <c r="E178" t="str">
        <f t="shared" si="172"/>
        <v>हुड</v>
      </c>
      <c r="F178" t="str">
        <f t="shared" si="172"/>
        <v>غطاء محرك السيارة</v>
      </c>
      <c r="G178" t="str">
        <f t="shared" si="172"/>
        <v>capuz</v>
      </c>
      <c r="H178" t="str">
        <f t="shared" si="172"/>
        <v>ঘোমটা</v>
      </c>
      <c r="I178" t="str">
        <f t="shared" si="172"/>
        <v>капот</v>
      </c>
      <c r="J178" t="str">
        <f t="shared" si="172"/>
        <v>フード</v>
      </c>
      <c r="K178" t="str">
        <f t="shared" si="172"/>
        <v>ਹੁੱਡ</v>
      </c>
      <c r="L178" t="str">
        <f t="shared" si="172"/>
        <v>Kapuze</v>
      </c>
      <c r="M178" t="str">
        <f t="shared" si="172"/>
        <v>hood</v>
      </c>
      <c r="N178" t="str">
        <f t="shared" si="172"/>
        <v>引擎罩</v>
      </c>
      <c r="O178" t="str">
        <f t="shared" si="172"/>
        <v>引擎罩</v>
      </c>
      <c r="P178" t="str">
        <f t="shared" si="172"/>
        <v>Kap</v>
      </c>
      <c r="Q178" t="str">
        <f t="shared" si="172"/>
        <v>హుడ్</v>
      </c>
      <c r="R178" t="str">
        <f t="shared" si="172"/>
        <v>mui xe</v>
      </c>
      <c r="S178" t="str">
        <f t="shared" si="172"/>
        <v>후드</v>
      </c>
      <c r="T178" t="str">
        <f t="shared" si="172"/>
        <v>capuche</v>
      </c>
      <c r="U178" t="str">
        <f t="shared" si="172"/>
        <v>प्रगत</v>
      </c>
      <c r="V178" t="str">
        <f t="shared" si="172"/>
        <v>ஹூட்</v>
      </c>
    </row>
    <row r="179">
      <c r="A179" s="4" t="s">
        <v>643</v>
      </c>
      <c r="B179" s="4"/>
      <c r="C179" s="4" t="s">
        <v>916</v>
      </c>
      <c r="D179" t="str">
        <f t="shared" ref="D179:V179" si="173">IFERROR(__xludf.DUMMYFUNCTION("GoogleTranslate($C179, $C$2, D$2)"),"ilusionista Appretice")</f>
        <v>ilusionista Appretice</v>
      </c>
      <c r="E179" t="str">
        <f t="shared" si="173"/>
        <v>जादूगर Appretice</v>
      </c>
      <c r="F179" t="str">
        <f t="shared" si="173"/>
        <v>الساحر Appretice</v>
      </c>
      <c r="G179" t="str">
        <f t="shared" si="173"/>
        <v>ilusionista Appretice</v>
      </c>
      <c r="H179" t="str">
        <f t="shared" si="173"/>
        <v>বাজিকর Appretice</v>
      </c>
      <c r="I179" t="str">
        <f t="shared" si="173"/>
        <v>Иллюзионист Appretice</v>
      </c>
      <c r="J179" t="str">
        <f t="shared" si="173"/>
        <v>イリュージョニストAppretice</v>
      </c>
      <c r="K179" t="str">
        <f t="shared" si="173"/>
        <v>illusionist Appretice</v>
      </c>
      <c r="L179" t="str">
        <f t="shared" si="173"/>
        <v>Illusionist Appretice</v>
      </c>
      <c r="M179" t="str">
        <f t="shared" si="173"/>
        <v>Illusionist Appretice</v>
      </c>
      <c r="N179" t="str">
        <f t="shared" si="173"/>
        <v>魔术师Appretice</v>
      </c>
      <c r="O179" t="str">
        <f t="shared" si="173"/>
        <v>魔術師Appretice</v>
      </c>
      <c r="P179" t="str">
        <f t="shared" si="173"/>
        <v>Illusionist Appretice</v>
      </c>
      <c r="Q179" t="str">
        <f t="shared" si="173"/>
        <v>ఇల్యూషనిస్ట్ Appretice</v>
      </c>
      <c r="R179" t="str">
        <f t="shared" si="173"/>
        <v>Illusionist Appretice</v>
      </c>
      <c r="S179" t="str">
        <f t="shared" si="173"/>
        <v>마술사 Appretice</v>
      </c>
      <c r="T179" t="str">
        <f t="shared" si="173"/>
        <v>illusionniste Appretice</v>
      </c>
      <c r="U179" t="str">
        <f t="shared" si="173"/>
        <v>इल्युजनिस्ट Appretice</v>
      </c>
      <c r="V179" t="str">
        <f t="shared" si="173"/>
        <v>இல்லூசஸிஸ்டு Appretice</v>
      </c>
    </row>
    <row r="180">
      <c r="A180" s="4" t="s">
        <v>649</v>
      </c>
      <c r="B180" s="4"/>
      <c r="C180" s="4" t="s">
        <v>917</v>
      </c>
      <c r="D180" t="str">
        <f t="shared" ref="D180:V180" si="174">IFERROR(__xludf.DUMMYFUNCTION("GoogleTranslate($C180, $C$2, D$2)"),"legionario")</f>
        <v>legionario</v>
      </c>
      <c r="E180" t="str">
        <f t="shared" si="174"/>
        <v>लीजन का फ़ौज</v>
      </c>
      <c r="F180" t="str">
        <f t="shared" si="174"/>
        <v>الجندي</v>
      </c>
      <c r="G180" t="str">
        <f t="shared" si="174"/>
        <v>Legionário</v>
      </c>
      <c r="H180" t="str">
        <f t="shared" si="174"/>
        <v>বিদেশী স্বেচ্ছাসেবক সেনাদল</v>
      </c>
      <c r="I180" t="str">
        <f t="shared" si="174"/>
        <v>легионер</v>
      </c>
      <c r="J180" t="str">
        <f t="shared" si="174"/>
        <v>レジオネラ</v>
      </c>
      <c r="K180" t="str">
        <f t="shared" si="174"/>
        <v>Legionnaire</v>
      </c>
      <c r="L180" t="str">
        <f t="shared" si="174"/>
        <v>Legionär</v>
      </c>
      <c r="M180" t="str">
        <f t="shared" si="174"/>
        <v>Legionnaire</v>
      </c>
      <c r="N180" t="str">
        <f t="shared" si="174"/>
        <v>军团</v>
      </c>
      <c r="O180" t="str">
        <f t="shared" si="174"/>
        <v>軍團</v>
      </c>
      <c r="P180" t="str">
        <f t="shared" si="174"/>
        <v>Anggota legiun</v>
      </c>
      <c r="Q180" t="str">
        <f t="shared" si="174"/>
        <v>Legionnaire</v>
      </c>
      <c r="R180" t="str">
        <f t="shared" si="174"/>
        <v>Legionnaire</v>
      </c>
      <c r="S180" t="str">
        <f t="shared" si="174"/>
        <v>미국 재향 군인 회원</v>
      </c>
      <c r="T180" t="str">
        <f t="shared" si="174"/>
        <v>légionnaire</v>
      </c>
      <c r="U180" t="str">
        <f t="shared" si="174"/>
        <v>Legionnaire</v>
      </c>
      <c r="V180" t="str">
        <f t="shared" si="174"/>
        <v>legionnaire</v>
      </c>
    </row>
    <row r="181">
      <c r="A181" s="4" t="s">
        <v>653</v>
      </c>
      <c r="B181" s="4"/>
      <c r="C181" s="4" t="s">
        <v>918</v>
      </c>
      <c r="D181" t="str">
        <f t="shared" ref="D181:V181" si="175">IFERROR(__xludf.DUMMYFUNCTION("GoogleTranslate($C181, $C$2, D$2)"),"Aprendiz de mago")</f>
        <v>Aprendiz de mago</v>
      </c>
      <c r="E181" t="str">
        <f t="shared" si="175"/>
        <v>जादूगर अपरेंटिस</v>
      </c>
      <c r="F181" t="str">
        <f t="shared" si="175"/>
        <v>المبتدئ الساحر</v>
      </c>
      <c r="G181" t="str">
        <f t="shared" si="175"/>
        <v>Apprentice Magician</v>
      </c>
      <c r="H181" t="str">
        <f t="shared" si="175"/>
        <v>যাদুকর শিক্ষানবিশ</v>
      </c>
      <c r="I181" t="str">
        <f t="shared" si="175"/>
        <v>Фокусник Apprentice</v>
      </c>
      <c r="J181" t="str">
        <f t="shared" si="175"/>
        <v>魔術師見習い</v>
      </c>
      <c r="K181" t="str">
        <f t="shared" si="175"/>
        <v>Magician ਸਿੱਖਿਆਰਥੀ</v>
      </c>
      <c r="L181" t="str">
        <f t="shared" si="175"/>
        <v>Magician Apprentice</v>
      </c>
      <c r="M181" t="str">
        <f t="shared" si="175"/>
        <v>Apprentice Magician</v>
      </c>
      <c r="N181" t="str">
        <f t="shared" si="175"/>
        <v>魔法师学徒</v>
      </c>
      <c r="O181" t="str">
        <f t="shared" si="175"/>
        <v>魔法師學徒</v>
      </c>
      <c r="P181" t="str">
        <f t="shared" si="175"/>
        <v>Apprentice Magician</v>
      </c>
      <c r="Q181" t="str">
        <f t="shared" si="175"/>
        <v>మాంత్రికుడు అప్రెంటిస్</v>
      </c>
      <c r="R181" t="str">
        <f t="shared" si="175"/>
        <v>Apprentice Magician</v>
      </c>
      <c r="S181" t="str">
        <f t="shared" si="175"/>
        <v>마술사 견습생</v>
      </c>
      <c r="T181" t="str">
        <f t="shared" si="175"/>
        <v>apprenti magicien</v>
      </c>
      <c r="U181" t="str">
        <f t="shared" si="175"/>
        <v>जादूगार उमेदवार</v>
      </c>
      <c r="V181" t="str">
        <f t="shared" si="175"/>
        <v>வித்தைக்காரர் பயிற்சி</v>
      </c>
    </row>
    <row r="182">
      <c r="A182" s="4" t="s">
        <v>660</v>
      </c>
      <c r="B182" s="4"/>
      <c r="C182" s="4" t="s">
        <v>919</v>
      </c>
      <c r="D182" t="str">
        <f t="shared" ref="D182:V182" si="176">IFERROR(__xludf.DUMMYFUNCTION("GoogleTranslate($C182, $C$2, D$2)"),"Mercenario")</f>
        <v>Mercenario</v>
      </c>
      <c r="E182" t="str">
        <f t="shared" si="176"/>
        <v>किराये का</v>
      </c>
      <c r="F182" t="str">
        <f t="shared" si="176"/>
        <v>مرتزق</v>
      </c>
      <c r="G182" t="str">
        <f t="shared" si="176"/>
        <v>Mercenário</v>
      </c>
      <c r="H182" t="str">
        <f t="shared" si="176"/>
        <v>বেতনভোগী</v>
      </c>
      <c r="I182" t="str">
        <f t="shared" si="176"/>
        <v>наемник</v>
      </c>
      <c r="J182" t="str">
        <f t="shared" si="176"/>
        <v>傭兵</v>
      </c>
      <c r="K182" t="str">
        <f t="shared" si="176"/>
        <v>ਲਾਲਚੀ</v>
      </c>
      <c r="L182" t="str">
        <f t="shared" si="176"/>
        <v>Söldner</v>
      </c>
      <c r="M182" t="str">
        <f t="shared" si="176"/>
        <v>mercenary</v>
      </c>
      <c r="N182" t="str">
        <f t="shared" si="176"/>
        <v>雇佣兵</v>
      </c>
      <c r="O182" t="str">
        <f t="shared" si="176"/>
        <v>僱傭兵</v>
      </c>
      <c r="P182" t="str">
        <f t="shared" si="176"/>
        <v>Mata duitan</v>
      </c>
      <c r="Q182" t="str">
        <f t="shared" si="176"/>
        <v>కిరాయి</v>
      </c>
      <c r="R182" t="str">
        <f t="shared" si="176"/>
        <v>Lính đánh thuê</v>
      </c>
      <c r="S182" t="str">
        <f t="shared" si="176"/>
        <v>용병</v>
      </c>
      <c r="T182" t="str">
        <f t="shared" si="176"/>
        <v>Mercenaire</v>
      </c>
      <c r="U182" t="str">
        <f t="shared" si="176"/>
        <v>भाडोत्री</v>
      </c>
      <c r="V182" t="str">
        <f t="shared" si="176"/>
        <v>கூலிப்படை</v>
      </c>
    </row>
    <row r="183">
      <c r="A183" s="4" t="s">
        <v>669</v>
      </c>
      <c r="B183" s="4"/>
      <c r="C183" s="4" t="s">
        <v>920</v>
      </c>
      <c r="D183" t="str">
        <f t="shared" ref="D183:V183" si="177">IFERROR(__xludf.DUMMYFUNCTION("GoogleTranslate($C183, $C$2, D$2)"),"Monje")</f>
        <v>Monje</v>
      </c>
      <c r="E183" t="str">
        <f t="shared" si="177"/>
        <v>साधु</v>
      </c>
      <c r="F183" t="str">
        <f t="shared" si="177"/>
        <v>راهب</v>
      </c>
      <c r="G183" t="str">
        <f t="shared" si="177"/>
        <v>Monge</v>
      </c>
      <c r="H183" t="str">
        <f t="shared" si="177"/>
        <v>সন্ন্যাসী</v>
      </c>
      <c r="I183" t="str">
        <f t="shared" si="177"/>
        <v>Монах</v>
      </c>
      <c r="J183" t="str">
        <f t="shared" si="177"/>
        <v>モンク</v>
      </c>
      <c r="K183" t="str">
        <f t="shared" si="177"/>
        <v>monk</v>
      </c>
      <c r="L183" t="str">
        <f t="shared" si="177"/>
        <v>Mönch</v>
      </c>
      <c r="M183" t="str">
        <f t="shared" si="177"/>
        <v>Monk</v>
      </c>
      <c r="N183" t="str">
        <f t="shared" si="177"/>
        <v>僧</v>
      </c>
      <c r="O183" t="str">
        <f t="shared" si="177"/>
        <v>僧</v>
      </c>
      <c r="P183" t="str">
        <f t="shared" si="177"/>
        <v>Biarawan</v>
      </c>
      <c r="Q183" t="str">
        <f t="shared" si="177"/>
        <v>మాంక్</v>
      </c>
      <c r="R183" t="str">
        <f t="shared" si="177"/>
        <v>thầy tu</v>
      </c>
      <c r="S183" t="str">
        <f t="shared" si="177"/>
        <v>수도사</v>
      </c>
      <c r="T183" t="str">
        <f t="shared" si="177"/>
        <v>Moine</v>
      </c>
      <c r="U183" t="str">
        <f t="shared" si="177"/>
        <v>संस्थेची सभासद</v>
      </c>
      <c r="V183" t="str">
        <f t="shared" si="177"/>
        <v>துறவி</v>
      </c>
    </row>
    <row r="184">
      <c r="A184" s="4" t="s">
        <v>674</v>
      </c>
      <c r="B184" s="4"/>
      <c r="C184" s="4" t="s">
        <v>921</v>
      </c>
      <c r="D184" t="str">
        <f t="shared" ref="D184:V184" si="178">IFERROR(__xludf.DUMMYFUNCTION("GoogleTranslate($C184, $C$2, D$2)"),"Alpinista")</f>
        <v>Alpinista</v>
      </c>
      <c r="E184" t="str">
        <f t="shared" si="178"/>
        <v>पर्वतारोही</v>
      </c>
      <c r="F184" t="str">
        <f t="shared" si="178"/>
        <v>متسلق الجبال</v>
      </c>
      <c r="G184" t="str">
        <f t="shared" si="178"/>
        <v>Alpinista</v>
      </c>
      <c r="H184" t="str">
        <f t="shared" si="178"/>
        <v>পর্বতারোহী</v>
      </c>
      <c r="I184" t="str">
        <f t="shared" si="178"/>
        <v>Альпинист</v>
      </c>
      <c r="J184" t="str">
        <f t="shared" si="178"/>
        <v>マウンテニア</v>
      </c>
      <c r="K184" t="str">
        <f t="shared" si="178"/>
        <v>Mountaineer</v>
      </c>
      <c r="L184" t="str">
        <f t="shared" si="178"/>
        <v>Bergsteiger</v>
      </c>
      <c r="M184" t="str">
        <f t="shared" si="178"/>
        <v>Mountaineer</v>
      </c>
      <c r="N184" t="str">
        <f t="shared" si="178"/>
        <v>登山</v>
      </c>
      <c r="O184" t="str">
        <f t="shared" si="178"/>
        <v>登山</v>
      </c>
      <c r="P184" t="str">
        <f t="shared" si="178"/>
        <v>Pendaki gunung</v>
      </c>
      <c r="Q184" t="str">
        <f t="shared" si="178"/>
        <v>పర్వతారోహకుడు</v>
      </c>
      <c r="R184" t="str">
        <f t="shared" si="178"/>
        <v>dân miền núi</v>
      </c>
      <c r="S184" t="str">
        <f t="shared" si="178"/>
        <v>등산가</v>
      </c>
      <c r="T184" t="str">
        <f t="shared" si="178"/>
        <v>Alpiniste</v>
      </c>
      <c r="U184" t="str">
        <f t="shared" si="178"/>
        <v>गिर्यारोहक</v>
      </c>
      <c r="V184" t="str">
        <f t="shared" si="178"/>
        <v>மலையேறுபவர்</v>
      </c>
    </row>
    <row r="185">
      <c r="A185" s="4" t="s">
        <v>690</v>
      </c>
      <c r="B185" s="4"/>
      <c r="C185" s="4" t="s">
        <v>922</v>
      </c>
      <c r="D185" t="str">
        <f t="shared" ref="D185:V185" si="179">IFERROR(__xludf.DUMMYFUNCTION("GoogleTranslate($C185, $C$2, D$2)"),"desierto nómada")</f>
        <v>desierto nómada</v>
      </c>
      <c r="E185" t="str">
        <f t="shared" si="179"/>
        <v>डेजर्ट नोमैड</v>
      </c>
      <c r="F185" t="str">
        <f t="shared" si="179"/>
        <v>البدوي الصحراوي</v>
      </c>
      <c r="G185" t="str">
        <f t="shared" si="179"/>
        <v>Desert Nomad</v>
      </c>
      <c r="H185" t="str">
        <f t="shared" si="179"/>
        <v>মরুভূমি Nomad</v>
      </c>
      <c r="I185" t="str">
        <f t="shared" si="179"/>
        <v>Desert Nomad</v>
      </c>
      <c r="J185" t="str">
        <f t="shared" si="179"/>
        <v>砂漠の遊牧民</v>
      </c>
      <c r="K185" t="str">
        <f t="shared" si="179"/>
        <v>ਰੇਗਿਸਤਾਨ Nomad</v>
      </c>
      <c r="L185" t="str">
        <f t="shared" si="179"/>
        <v>Wüstennomade</v>
      </c>
      <c r="M185" t="str">
        <f t="shared" si="179"/>
        <v>Desert Nomad</v>
      </c>
      <c r="N185" t="str">
        <f t="shared" si="179"/>
        <v>沙漠游牧</v>
      </c>
      <c r="O185" t="str">
        <f t="shared" si="179"/>
        <v>沙漠游牧</v>
      </c>
      <c r="P185" t="str">
        <f t="shared" si="179"/>
        <v>Desert Nomad</v>
      </c>
      <c r="Q185" t="str">
        <f t="shared" si="179"/>
        <v>ఎడారి నోమాడ్</v>
      </c>
      <c r="R185" t="str">
        <f t="shared" si="179"/>
        <v>Sa mạc Nomad</v>
      </c>
      <c r="S185" t="str">
        <f t="shared" si="179"/>
        <v>사막 유목민</v>
      </c>
      <c r="T185" t="str">
        <f t="shared" si="179"/>
        <v>Nomade du désert</v>
      </c>
      <c r="U185" t="str">
        <f t="shared" si="179"/>
        <v>वाळवंट भटकणारा</v>
      </c>
      <c r="V185" t="str">
        <f t="shared" si="179"/>
        <v>பாலைவன நோமாட்டா</v>
      </c>
    </row>
    <row r="186">
      <c r="A186" s="4" t="s">
        <v>718</v>
      </c>
      <c r="B186" s="4"/>
      <c r="C186" s="4" t="s">
        <v>923</v>
      </c>
      <c r="D186" t="str">
        <f t="shared" ref="D186:V186" si="180">IFERROR(__xludf.DUMMYFUNCTION("GoogleTranslate($C186, $C$2, D$2)"),"llanuras del nómada")</f>
        <v>llanuras del nómada</v>
      </c>
      <c r="E186" t="str">
        <f t="shared" si="180"/>
        <v>मैदानों नोमैड</v>
      </c>
      <c r="F186" t="str">
        <f t="shared" si="180"/>
        <v>السهول البدوي</v>
      </c>
      <c r="G186" t="str">
        <f t="shared" si="180"/>
        <v>Plains Nomad</v>
      </c>
      <c r="H186" t="str">
        <f t="shared" si="180"/>
        <v>সমতলভূমি Nomad</v>
      </c>
      <c r="I186" t="str">
        <f t="shared" si="180"/>
        <v>Plains Nomad</v>
      </c>
      <c r="J186" t="str">
        <f t="shared" si="180"/>
        <v>平野ノマド</v>
      </c>
      <c r="K186" t="str">
        <f t="shared" si="180"/>
        <v>ਮੈਦਾਨ Nomad</v>
      </c>
      <c r="L186" t="str">
        <f t="shared" si="180"/>
        <v>Plains Nomad</v>
      </c>
      <c r="M186" t="str">
        <f t="shared" si="180"/>
        <v>Plains Nomad</v>
      </c>
      <c r="N186" t="str">
        <f t="shared" si="180"/>
        <v>平原游牧</v>
      </c>
      <c r="O186" t="str">
        <f t="shared" si="180"/>
        <v>平原游牧</v>
      </c>
      <c r="P186" t="str">
        <f t="shared" si="180"/>
        <v>Plains Nomad</v>
      </c>
      <c r="Q186" t="str">
        <f t="shared" si="180"/>
        <v>ప్లెయిన్స్ నోమాడ్</v>
      </c>
      <c r="R186" t="str">
        <f t="shared" si="180"/>
        <v>Plains Nomad</v>
      </c>
      <c r="S186" t="str">
        <f t="shared" si="180"/>
        <v>평야 유목민</v>
      </c>
      <c r="T186" t="str">
        <f t="shared" si="180"/>
        <v>plaines Nomad</v>
      </c>
      <c r="U186" t="str">
        <f t="shared" si="180"/>
        <v>प्लेस भटकणारा</v>
      </c>
      <c r="V186" t="str">
        <f t="shared" si="180"/>
        <v>சமவெளிகள் நோமாட்டா</v>
      </c>
    </row>
    <row r="187">
      <c r="A187" s="4" t="s">
        <v>759</v>
      </c>
      <c r="B187" s="4"/>
      <c r="C187" s="4" t="s">
        <v>924</v>
      </c>
      <c r="D187" t="str">
        <f t="shared" ref="D187:V187" si="181">IFERROR(__xludf.DUMMYFUNCTION("GoogleTranslate($C187, $C$2, D$2)"),"Oráculo")</f>
        <v>Oráculo</v>
      </c>
      <c r="E187" t="str">
        <f t="shared" si="181"/>
        <v>आकाशवाणी</v>
      </c>
      <c r="F187" t="str">
        <f t="shared" si="181"/>
        <v>وحي</v>
      </c>
      <c r="G187" t="str">
        <f t="shared" si="181"/>
        <v>Oráculo</v>
      </c>
      <c r="H187" t="str">
        <f t="shared" si="181"/>
        <v>আকাশবাণী</v>
      </c>
      <c r="I187" t="str">
        <f t="shared" si="181"/>
        <v>оракул</v>
      </c>
      <c r="J187" t="str">
        <f t="shared" si="181"/>
        <v>オラクル</v>
      </c>
      <c r="K187" t="str">
        <f t="shared" si="181"/>
        <v>ਓਰੇਕਲ</v>
      </c>
      <c r="L187" t="str">
        <f t="shared" si="181"/>
        <v>Orakel</v>
      </c>
      <c r="M187" t="str">
        <f t="shared" si="181"/>
        <v>Oracle</v>
      </c>
      <c r="N187" t="str">
        <f t="shared" si="181"/>
        <v>神谕</v>
      </c>
      <c r="O187" t="str">
        <f t="shared" si="181"/>
        <v>神諭</v>
      </c>
      <c r="P187" t="str">
        <f t="shared" si="181"/>
        <v>Peramal</v>
      </c>
      <c r="Q187" t="str">
        <f t="shared" si="181"/>
        <v>ఒరాకిల్</v>
      </c>
      <c r="R187" t="str">
        <f t="shared" si="181"/>
        <v>nhà tiên tri</v>
      </c>
      <c r="S187" t="str">
        <f t="shared" si="181"/>
        <v>신탁</v>
      </c>
      <c r="T187" t="str">
        <f t="shared" si="181"/>
        <v>Oracle</v>
      </c>
      <c r="U187" t="str">
        <f t="shared" si="181"/>
        <v>ओरॅकल</v>
      </c>
      <c r="V187" t="str">
        <f t="shared" si="181"/>
        <v>ஆரக்கிள்</v>
      </c>
    </row>
    <row r="188">
      <c r="A188" s="4" t="s">
        <v>765</v>
      </c>
      <c r="B188" s="4"/>
      <c r="C188" s="4" t="s">
        <v>925</v>
      </c>
      <c r="D188" t="str">
        <f t="shared" ref="D188:V188" si="182">IFERROR(__xludf.DUMMYFUNCTION("GoogleTranslate($C188, $C$2, D$2)"),"pearl Diver")</f>
        <v>pearl Diver</v>
      </c>
      <c r="E188" t="str">
        <f t="shared" si="182"/>
        <v>मोती गोताखोर</v>
      </c>
      <c r="F188" t="str">
        <f t="shared" si="182"/>
        <v>غواص اللؤلؤ</v>
      </c>
      <c r="G188" t="str">
        <f t="shared" si="182"/>
        <v>pearl Diver</v>
      </c>
      <c r="H188" t="str">
        <f t="shared" si="182"/>
        <v>মুক্তো শিকারি</v>
      </c>
      <c r="I188" t="str">
        <f t="shared" si="182"/>
        <v>Перл Дивер</v>
      </c>
      <c r="J188" t="str">
        <f t="shared" si="182"/>
        <v>パールダイバー</v>
      </c>
      <c r="K188" t="str">
        <f t="shared" si="182"/>
        <v>Pearl Diver</v>
      </c>
      <c r="L188" t="str">
        <f t="shared" si="182"/>
        <v>Perlentaucher</v>
      </c>
      <c r="M188" t="str">
        <f t="shared" si="182"/>
        <v>Pearl panyilem</v>
      </c>
      <c r="N188" t="str">
        <f t="shared" si="182"/>
        <v>珀尔·戴弗</v>
      </c>
      <c r="O188" t="str">
        <f t="shared" si="182"/>
        <v>珍珠潛水員</v>
      </c>
      <c r="P188" t="str">
        <f t="shared" si="182"/>
        <v>Penyelam mutiara</v>
      </c>
      <c r="Q188" t="str">
        <f t="shared" si="182"/>
        <v>పెర్ల్ డైవర్లు</v>
      </c>
      <c r="R188" t="str">
        <f t="shared" si="182"/>
        <v>Trân Diver</v>
      </c>
      <c r="S188" t="str">
        <f t="shared" si="182"/>
        <v>펄 디버</v>
      </c>
      <c r="T188" t="str">
        <f t="shared" si="182"/>
        <v>Pêcheur des perles</v>
      </c>
      <c r="U188" t="str">
        <f t="shared" si="182"/>
        <v>मोती डायवर</v>
      </c>
      <c r="V188" t="str">
        <f t="shared" si="182"/>
        <v>பேர்ல் மூழ்காளர்</v>
      </c>
    </row>
    <row r="189">
      <c r="A189" s="4" t="s">
        <v>766</v>
      </c>
      <c r="B189" s="4"/>
      <c r="C189" s="4" t="s">
        <v>926</v>
      </c>
      <c r="D189" t="str">
        <f t="shared" ref="D189:V189" si="183">IFERROR(__xludf.DUMMYFUNCTION("GoogleTranslate($C189, $C$2, D$2)"),"Campesino")</f>
        <v>Campesino</v>
      </c>
      <c r="E189" t="str">
        <f t="shared" si="183"/>
        <v>किसान</v>
      </c>
      <c r="F189" t="str">
        <f t="shared" si="183"/>
        <v>فلاح</v>
      </c>
      <c r="G189" t="str">
        <f t="shared" si="183"/>
        <v>Camponês</v>
      </c>
      <c r="H189" t="str">
        <f t="shared" si="183"/>
        <v>চাষী</v>
      </c>
      <c r="I189" t="str">
        <f t="shared" si="183"/>
        <v>крестьянский</v>
      </c>
      <c r="J189" t="str">
        <f t="shared" si="183"/>
        <v>百姓</v>
      </c>
      <c r="K189" t="str">
        <f t="shared" si="183"/>
        <v>ਕਿਸਾਨ</v>
      </c>
      <c r="L189" t="str">
        <f t="shared" si="183"/>
        <v>Bauer</v>
      </c>
      <c r="M189" t="str">
        <f t="shared" si="183"/>
        <v>petani</v>
      </c>
      <c r="N189" t="str">
        <f t="shared" si="183"/>
        <v>农</v>
      </c>
      <c r="O189" t="str">
        <f t="shared" si="183"/>
        <v>農</v>
      </c>
      <c r="P189" t="str">
        <f t="shared" si="183"/>
        <v>Petani</v>
      </c>
      <c r="Q189" t="str">
        <f t="shared" si="183"/>
        <v>రైతు</v>
      </c>
      <c r="R189" t="str">
        <f t="shared" si="183"/>
        <v>nông dân</v>
      </c>
      <c r="S189" t="str">
        <f t="shared" si="183"/>
        <v>농부</v>
      </c>
      <c r="T189" t="str">
        <f t="shared" si="183"/>
        <v>Paysan</v>
      </c>
      <c r="U189" t="str">
        <f t="shared" si="183"/>
        <v>शेतकऱ्यांचे</v>
      </c>
      <c r="V189" t="str">
        <f t="shared" si="183"/>
        <v>விவசாயி</v>
      </c>
    </row>
    <row r="190">
      <c r="A190" s="4" t="s">
        <v>786</v>
      </c>
      <c r="B190" s="4"/>
      <c r="C190" s="4" t="s">
        <v>927</v>
      </c>
      <c r="D190" t="str">
        <f t="shared" ref="D190:V190" si="184">IFERROR(__xludf.DUMMYFUNCTION("GoogleTranslate($C190, $C$2, D$2)"),"Pikesman")</f>
        <v>Pikesman</v>
      </c>
      <c r="E190" t="str">
        <f t="shared" si="184"/>
        <v>Pikesman</v>
      </c>
      <c r="F190" t="str">
        <f t="shared" si="184"/>
        <v>Pikesman</v>
      </c>
      <c r="G190" t="str">
        <f t="shared" si="184"/>
        <v>Pikesman</v>
      </c>
      <c r="H190" t="str">
        <f t="shared" si="184"/>
        <v>Pikesman</v>
      </c>
      <c r="I190" t="str">
        <f t="shared" si="184"/>
        <v>Pikesman</v>
      </c>
      <c r="J190" t="str">
        <f t="shared" si="184"/>
        <v>Pikesman</v>
      </c>
      <c r="K190" t="str">
        <f t="shared" si="184"/>
        <v>Pikesman</v>
      </c>
      <c r="L190" t="str">
        <f t="shared" si="184"/>
        <v>Pikesman</v>
      </c>
      <c r="M190" t="str">
        <f t="shared" si="184"/>
        <v>Pikesman</v>
      </c>
      <c r="N190" t="str">
        <f t="shared" si="184"/>
        <v>Pikesman</v>
      </c>
      <c r="O190" t="str">
        <f t="shared" si="184"/>
        <v>Pikesman</v>
      </c>
      <c r="P190" t="str">
        <f t="shared" si="184"/>
        <v>Pikesman</v>
      </c>
      <c r="Q190" t="str">
        <f t="shared" si="184"/>
        <v>Pikesman</v>
      </c>
      <c r="R190" t="str">
        <f t="shared" si="184"/>
        <v>Pikesman</v>
      </c>
      <c r="S190" t="str">
        <f t="shared" si="184"/>
        <v>Pikesman</v>
      </c>
      <c r="T190" t="str">
        <f t="shared" si="184"/>
        <v>Pikesman</v>
      </c>
      <c r="U190" t="str">
        <f t="shared" si="184"/>
        <v>Pikesman</v>
      </c>
      <c r="V190" t="str">
        <f t="shared" si="184"/>
        <v>Pikesman</v>
      </c>
    </row>
    <row r="191">
      <c r="A191" s="4" t="s">
        <v>807</v>
      </c>
      <c r="B191" s="4"/>
      <c r="C191" s="4" t="s">
        <v>928</v>
      </c>
      <c r="D191" t="str">
        <f t="shared" ref="D191:V191" si="185">IFERROR(__xludf.DUMMYFUNCTION("GoogleTranslate($C191, $C$2, D$2)"),"Corsario")</f>
        <v>Corsario</v>
      </c>
      <c r="E191" t="str">
        <f t="shared" si="185"/>
        <v>सामान्य मनुष्य का हथियारबंद जहाज़ जो शत्रु के जहाज़ों को पकड़ने</v>
      </c>
      <c r="F191" t="str">
        <f t="shared" si="185"/>
        <v>سفينة قرصنة</v>
      </c>
      <c r="G191" t="str">
        <f t="shared" si="185"/>
        <v>Corsário</v>
      </c>
      <c r="H191" t="str">
        <f t="shared" si="185"/>
        <v>শত্রু-জাহাজ আক্রমণ ও লুণ্ঠনের অধিকারপ্রাপ্ত বেসরকারী জাহাজ</v>
      </c>
      <c r="I191" t="str">
        <f t="shared" si="185"/>
        <v>капер</v>
      </c>
      <c r="J191" t="str">
        <f t="shared" si="185"/>
        <v>プライベーター</v>
      </c>
      <c r="K191" t="str">
        <f t="shared" si="185"/>
        <v>Privateer</v>
      </c>
      <c r="L191" t="str">
        <f t="shared" si="185"/>
        <v>Freibeuter</v>
      </c>
      <c r="M191" t="str">
        <f t="shared" si="185"/>
        <v>Privateer</v>
      </c>
      <c r="N191" t="str">
        <f t="shared" si="185"/>
        <v>私掠者</v>
      </c>
      <c r="O191" t="str">
        <f t="shared" si="185"/>
        <v>私掠者</v>
      </c>
      <c r="P191" t="str">
        <f t="shared" si="185"/>
        <v>privateer</v>
      </c>
      <c r="Q191" t="str">
        <f t="shared" si="185"/>
        <v>ప్రైవేటీర్</v>
      </c>
      <c r="R191" t="str">
        <f t="shared" si="185"/>
        <v>tàu của tư nhân</v>
      </c>
      <c r="S191" t="str">
        <f t="shared" si="185"/>
        <v>사략 선</v>
      </c>
      <c r="T191" t="str">
        <f t="shared" si="185"/>
        <v>Corsaire</v>
      </c>
      <c r="U191" t="str">
        <f t="shared" si="185"/>
        <v>privateer</v>
      </c>
      <c r="V191" t="str">
        <f t="shared" si="185"/>
        <v>தனியார்</v>
      </c>
    </row>
    <row r="192">
      <c r="A192" s="4" t="s">
        <v>815</v>
      </c>
      <c r="B192" s="4"/>
      <c r="C192" s="4" t="s">
        <v>929</v>
      </c>
      <c r="D192" t="str">
        <f t="shared" ref="D192:V192" si="186">IFERROR(__xludf.DUMMYFUNCTION("GoogleTranslate($C192, $C$2, D$2)"),"Prospector")</f>
        <v>Prospector</v>
      </c>
      <c r="E192" t="str">
        <f t="shared" si="186"/>
        <v>सोना निकालनेवाला</v>
      </c>
      <c r="F192" t="str">
        <f t="shared" si="186"/>
        <v>باحث</v>
      </c>
      <c r="G192" t="str">
        <f t="shared" si="186"/>
        <v>Prospector</v>
      </c>
      <c r="H192" t="str">
        <f t="shared" si="186"/>
        <v>মূল্যবান খনিজ পদার্থপূর্ণ স্থানের সন্ধানের ভ্রমণকারী</v>
      </c>
      <c r="I192" t="str">
        <f t="shared" si="186"/>
        <v>старатель</v>
      </c>
      <c r="J192" t="str">
        <f t="shared" si="186"/>
        <v>プロスペクター</v>
      </c>
      <c r="K192" t="str">
        <f t="shared" si="186"/>
        <v>Prospector</v>
      </c>
      <c r="L192" t="str">
        <f t="shared" si="186"/>
        <v>Prospektor</v>
      </c>
      <c r="M192" t="str">
        <f t="shared" si="186"/>
        <v>Prospector</v>
      </c>
      <c r="N192" t="str">
        <f t="shared" si="186"/>
        <v>采矿者</v>
      </c>
      <c r="O192" t="str">
        <f t="shared" si="186"/>
        <v>採礦者</v>
      </c>
      <c r="P192" t="str">
        <f t="shared" si="186"/>
        <v>Pencari</v>
      </c>
      <c r="Q192" t="str">
        <f t="shared" si="186"/>
        <v>prospector</v>
      </c>
      <c r="R192" t="str">
        <f t="shared" si="186"/>
        <v>người đi tìm vàng</v>
      </c>
      <c r="S192" t="str">
        <f t="shared" si="186"/>
        <v>탐광 자</v>
      </c>
      <c r="T192" t="str">
        <f t="shared" si="186"/>
        <v>Prospecteur</v>
      </c>
      <c r="U192" t="str">
        <f t="shared" si="186"/>
        <v>शोधणारा</v>
      </c>
      <c r="V192" t="str">
        <f t="shared" si="186"/>
        <v>prospector</v>
      </c>
    </row>
    <row r="193">
      <c r="A193" s="4" t="s">
        <v>816</v>
      </c>
      <c r="B193" s="4"/>
      <c r="C193" s="4" t="s">
        <v>930</v>
      </c>
      <c r="D193" t="str">
        <f t="shared" ref="D193:V193" si="187">IFERROR(__xludf.DUMMYFUNCTION("GoogleTranslate($C193, $C$2, D$2)"),"Pícaro")</f>
        <v>Pícaro</v>
      </c>
      <c r="E193" t="str">
        <f t="shared" si="187"/>
        <v>दुष्ट</v>
      </c>
      <c r="F193" t="str">
        <f t="shared" si="187"/>
        <v>محتال</v>
      </c>
      <c r="G193" t="str">
        <f t="shared" si="187"/>
        <v>Vampiro</v>
      </c>
      <c r="H193" t="str">
        <f t="shared" si="187"/>
        <v>দুর্বৃত্ত</v>
      </c>
      <c r="I193" t="str">
        <f t="shared" si="187"/>
        <v>Изгой</v>
      </c>
      <c r="J193" t="str">
        <f t="shared" si="187"/>
        <v>ローグ</v>
      </c>
      <c r="K193" t="str">
        <f t="shared" si="187"/>
        <v>Rogue</v>
      </c>
      <c r="L193" t="str">
        <f t="shared" si="187"/>
        <v>Schurke</v>
      </c>
      <c r="M193" t="str">
        <f t="shared" si="187"/>
        <v>Rogue</v>
      </c>
      <c r="N193" t="str">
        <f t="shared" si="187"/>
        <v>流氓</v>
      </c>
      <c r="O193" t="str">
        <f t="shared" si="187"/>
        <v>流氓</v>
      </c>
      <c r="P193" t="str">
        <f t="shared" si="187"/>
        <v>Penipu</v>
      </c>
      <c r="Q193" t="str">
        <f t="shared" si="187"/>
        <v>రోగ్</v>
      </c>
      <c r="R193" t="str">
        <f t="shared" si="187"/>
        <v>Giả mạo</v>
      </c>
      <c r="S193" t="str">
        <f t="shared" si="187"/>
        <v>악당</v>
      </c>
      <c r="T193" t="str">
        <f t="shared" si="187"/>
        <v>Coquin</v>
      </c>
      <c r="U193" t="str">
        <f t="shared" si="187"/>
        <v>नकली</v>
      </c>
      <c r="V193" t="str">
        <f t="shared" si="187"/>
        <v>முரட்டு</v>
      </c>
    </row>
    <row r="194">
      <c r="A194" s="4" t="s">
        <v>818</v>
      </c>
      <c r="B194" s="4"/>
      <c r="C194" s="4" t="s">
        <v>931</v>
      </c>
      <c r="D194" t="str">
        <f t="shared" ref="D194:V194" si="188">IFERROR(__xludf.DUMMYFUNCTION("GoogleTranslate($C194, $C$2, D$2)"),"Marinero")</f>
        <v>Marinero</v>
      </c>
      <c r="E194" t="str">
        <f t="shared" si="188"/>
        <v>नाविक</v>
      </c>
      <c r="F194" t="str">
        <f t="shared" si="188"/>
        <v>بحار</v>
      </c>
      <c r="G194" t="str">
        <f t="shared" si="188"/>
        <v>Marinheiro</v>
      </c>
      <c r="H194" t="str">
        <f t="shared" si="188"/>
        <v>নাবিক</v>
      </c>
      <c r="I194" t="str">
        <f t="shared" si="188"/>
        <v>матрос</v>
      </c>
      <c r="J194" t="str">
        <f t="shared" si="188"/>
        <v>船乗り</v>
      </c>
      <c r="K194" t="str">
        <f t="shared" si="188"/>
        <v>ਮਲਾਹ</v>
      </c>
      <c r="L194" t="str">
        <f t="shared" si="188"/>
        <v>Matrose</v>
      </c>
      <c r="M194" t="str">
        <f t="shared" si="188"/>
        <v>Sailor</v>
      </c>
      <c r="N194" t="str">
        <f t="shared" si="188"/>
        <v>水手</v>
      </c>
      <c r="O194" t="str">
        <f t="shared" si="188"/>
        <v>水手</v>
      </c>
      <c r="P194" t="str">
        <f t="shared" si="188"/>
        <v>Pelaut</v>
      </c>
      <c r="Q194" t="str">
        <f t="shared" si="188"/>
        <v>సైలర్</v>
      </c>
      <c r="R194" t="str">
        <f t="shared" si="188"/>
        <v>Thủy thủ</v>
      </c>
      <c r="S194" t="str">
        <f t="shared" si="188"/>
        <v>선원</v>
      </c>
      <c r="T194" t="str">
        <f t="shared" si="188"/>
        <v>Marin</v>
      </c>
      <c r="U194" t="str">
        <f t="shared" si="188"/>
        <v>खलाशी</v>
      </c>
      <c r="V194" t="str">
        <f t="shared" si="188"/>
        <v>மாலுமி</v>
      </c>
    </row>
    <row r="195">
      <c r="A195" s="4" t="s">
        <v>820</v>
      </c>
      <c r="B195" s="4"/>
      <c r="C195" s="4" t="s">
        <v>932</v>
      </c>
      <c r="D195" t="str">
        <f t="shared" ref="D195:V195" si="189">IFERROR(__xludf.DUMMYFUNCTION("GoogleTranslate($C195, $C$2, D$2)"),"sarraceno Guerrero")</f>
        <v>sarraceno Guerrero</v>
      </c>
      <c r="E195" t="str">
        <f t="shared" si="189"/>
        <v>सारासेन योद्धा</v>
      </c>
      <c r="F195" t="str">
        <f t="shared" si="189"/>
        <v>المسلم المحارب</v>
      </c>
      <c r="G195" t="str">
        <f t="shared" si="189"/>
        <v>Saracen Guerreiro</v>
      </c>
      <c r="H195" t="str">
        <f t="shared" si="189"/>
        <v>আরবের বেদুইন ওয়ারিয়র</v>
      </c>
      <c r="I195" t="str">
        <f t="shared" si="189"/>
        <v>сарацин Warrior</v>
      </c>
      <c r="J195" t="str">
        <f t="shared" si="189"/>
        <v>サラセン人の戦士</v>
      </c>
      <c r="K195" t="str">
        <f t="shared" si="189"/>
        <v>Saracen ਯੋਧੇ</v>
      </c>
      <c r="L195" t="str">
        <f t="shared" si="189"/>
        <v>Saracen Krieger</v>
      </c>
      <c r="M195" t="str">
        <f t="shared" si="189"/>
        <v>Saracen Warrior</v>
      </c>
      <c r="N195" t="str">
        <f t="shared" si="189"/>
        <v>撒拉逊战士</v>
      </c>
      <c r="O195" t="str">
        <f t="shared" si="189"/>
        <v>撒拉遜戰士</v>
      </c>
      <c r="P195" t="str">
        <f t="shared" si="189"/>
        <v>Saracen prajurit</v>
      </c>
      <c r="Q195" t="str">
        <f t="shared" si="189"/>
        <v>సారాసెన్ వారియర్</v>
      </c>
      <c r="R195" t="str">
        <f t="shared" si="189"/>
        <v>Saracen chiến binh</v>
      </c>
      <c r="S195" t="str">
        <f t="shared" si="189"/>
        <v>사라센 전사</v>
      </c>
      <c r="T195" t="str">
        <f t="shared" si="189"/>
        <v>sarrasine Guerrier</v>
      </c>
      <c r="U195" t="str">
        <f t="shared" si="189"/>
        <v>Saracen योद्धा</v>
      </c>
      <c r="V195" t="str">
        <f t="shared" si="189"/>
        <v>சிலுவை போரோடு தொடர்புடைய இஸ்லாமிய வாரியர்</v>
      </c>
    </row>
    <row r="196">
      <c r="A196" s="4" t="s">
        <v>821</v>
      </c>
      <c r="B196" s="4"/>
      <c r="C196" s="4" t="s">
        <v>933</v>
      </c>
      <c r="D196" t="str">
        <f t="shared" ref="D196:V196" si="190">IFERROR(__xludf.DUMMYFUNCTION("GoogleTranslate($C196, $C$2, D$2)"),"Explorar")</f>
        <v>Explorar</v>
      </c>
      <c r="E196" t="str">
        <f t="shared" si="190"/>
        <v>स्काउट</v>
      </c>
      <c r="F196" t="str">
        <f t="shared" si="190"/>
        <v>كشاف</v>
      </c>
      <c r="G196" t="str">
        <f t="shared" si="190"/>
        <v>escoteiro</v>
      </c>
      <c r="H196" t="str">
        <f t="shared" si="190"/>
        <v>ঘৃণাসহকারে প্রত্যাখ্যান করা</v>
      </c>
      <c r="I196" t="str">
        <f t="shared" si="190"/>
        <v>разведчик</v>
      </c>
      <c r="J196" t="str">
        <f t="shared" si="190"/>
        <v>スカウト</v>
      </c>
      <c r="K196" t="str">
        <f t="shared" si="190"/>
        <v>ਸਕਾਊਟ</v>
      </c>
      <c r="L196" t="str">
        <f t="shared" si="190"/>
        <v>Erkunden</v>
      </c>
      <c r="M196" t="str">
        <f t="shared" si="190"/>
        <v>Scout</v>
      </c>
      <c r="N196" t="str">
        <f t="shared" si="190"/>
        <v>侦察</v>
      </c>
      <c r="O196" t="str">
        <f t="shared" si="190"/>
        <v>偵察</v>
      </c>
      <c r="P196" t="str">
        <f t="shared" si="190"/>
        <v>Pramuka</v>
      </c>
      <c r="Q196" t="str">
        <f t="shared" si="190"/>
        <v>స్కౌట్</v>
      </c>
      <c r="R196" t="str">
        <f t="shared" si="190"/>
        <v>hướng đạo sinh</v>
      </c>
      <c r="S196" t="str">
        <f t="shared" si="190"/>
        <v>스카우트</v>
      </c>
      <c r="T196" t="str">
        <f t="shared" si="190"/>
        <v>Scout</v>
      </c>
      <c r="U196" t="str">
        <f t="shared" si="190"/>
        <v>बालवीर</v>
      </c>
      <c r="V196" t="str">
        <f t="shared" si="190"/>
        <v>சாரணர்</v>
      </c>
    </row>
    <row r="197">
      <c r="A197" s="4" t="s">
        <v>833</v>
      </c>
      <c r="B197" s="4"/>
      <c r="C197" s="4" t="s">
        <v>934</v>
      </c>
      <c r="D197" t="str">
        <f t="shared" ref="D197:V197" si="191">IFERROR(__xludf.DUMMYFUNCTION("GoogleTranslate($C197, $C$2, D$2)"),"Second Story-Man")</f>
        <v>Second Story-Man</v>
      </c>
      <c r="E197" t="str">
        <f t="shared" si="191"/>
        <v>दूसरी कहानी मैन</v>
      </c>
      <c r="F197" t="str">
        <f t="shared" si="191"/>
        <v>ثانيا-قصة رجل</v>
      </c>
      <c r="G197" t="str">
        <f t="shared" si="191"/>
        <v>Segunda-Story Man</v>
      </c>
      <c r="H197" t="str">
        <f t="shared" si="191"/>
        <v>দ্বিতীয়ত তলা ম্যান</v>
      </c>
      <c r="I197" t="str">
        <f t="shared" si="191"/>
        <v>Во-вторых, история Человек</v>
      </c>
      <c r="J197" t="str">
        <f t="shared" si="191"/>
        <v>2階マン</v>
      </c>
      <c r="K197" t="str">
        <f t="shared" si="191"/>
        <v>ਦੂਜਾ-ਕਹਾਣੀ ਮਨੁੱਖ</v>
      </c>
      <c r="L197" t="str">
        <f t="shared" si="191"/>
        <v>Second-Geschichte Man</v>
      </c>
      <c r="M197" t="str">
        <f t="shared" si="191"/>
        <v>Liya-Crita Man</v>
      </c>
      <c r="N197" t="str">
        <f t="shared" si="191"/>
        <v>二楼的人</v>
      </c>
      <c r="O197" t="str">
        <f t="shared" si="191"/>
        <v>二樓的人</v>
      </c>
      <c r="P197" t="str">
        <f t="shared" si="191"/>
        <v>Kedua-Story Man</v>
      </c>
      <c r="Q197" t="str">
        <f t="shared" si="191"/>
        <v>రెండవ కథ మాన్</v>
      </c>
      <c r="R197" t="str">
        <f t="shared" si="191"/>
        <v>Thứ hai-Story Man</v>
      </c>
      <c r="S197" t="str">
        <f t="shared" si="191"/>
        <v>두 번째 이야기 남자</v>
      </c>
      <c r="T197" t="str">
        <f t="shared" si="191"/>
        <v>Deuxième histoire homme</v>
      </c>
      <c r="U197" t="str">
        <f t="shared" si="191"/>
        <v>दुस-या कथा मॅन</v>
      </c>
      <c r="V197" t="str">
        <f t="shared" si="191"/>
        <v>இரண்டாவது கதை நாயகன்</v>
      </c>
    </row>
    <row r="198">
      <c r="A198" s="4" t="s">
        <v>847</v>
      </c>
      <c r="B198" s="4"/>
      <c r="C198" s="4" t="s">
        <v>935</v>
      </c>
      <c r="D198" t="str">
        <f t="shared" ref="D198:V198" si="192">IFERROR(__xludf.DUMMYFUNCTION("GoogleTranslate($C198, $C$2, D$2)"),"Sectario")</f>
        <v>Sectario</v>
      </c>
      <c r="E198" t="str">
        <f t="shared" si="192"/>
        <v>सांप्रदायिक</v>
      </c>
      <c r="F198" t="str">
        <f t="shared" si="192"/>
        <v>طائفي</v>
      </c>
      <c r="G198" t="str">
        <f t="shared" si="192"/>
        <v>sectário</v>
      </c>
      <c r="H198" t="str">
        <f t="shared" si="192"/>
        <v>সাম্প্রদায়িক</v>
      </c>
      <c r="I198" t="str">
        <f t="shared" si="192"/>
        <v>сектант</v>
      </c>
      <c r="J198" t="str">
        <f t="shared" si="192"/>
        <v>宗派の</v>
      </c>
      <c r="K198" t="str">
        <f t="shared" si="192"/>
        <v>ਜਾਤੀ</v>
      </c>
      <c r="L198" t="str">
        <f t="shared" si="192"/>
        <v>konfessionell</v>
      </c>
      <c r="M198" t="str">
        <f t="shared" si="192"/>
        <v>kawilujengan</v>
      </c>
      <c r="N198" t="str">
        <f t="shared" si="192"/>
        <v>宗派</v>
      </c>
      <c r="O198" t="str">
        <f t="shared" si="192"/>
        <v>宗派</v>
      </c>
      <c r="P198" t="str">
        <f t="shared" si="192"/>
        <v>picik</v>
      </c>
      <c r="Q198" t="str">
        <f t="shared" si="192"/>
        <v>మత</v>
      </c>
      <c r="R198" t="str">
        <f t="shared" si="192"/>
        <v>môn phái</v>
      </c>
      <c r="S198" t="str">
        <f t="shared" si="192"/>
        <v>종파</v>
      </c>
      <c r="T198" t="str">
        <f t="shared" si="192"/>
        <v>Sectaire</v>
      </c>
      <c r="U198" t="str">
        <f t="shared" si="192"/>
        <v>सांप्रदायिक</v>
      </c>
      <c r="V198" t="str">
        <f t="shared" si="192"/>
        <v>குழுவாத</v>
      </c>
    </row>
    <row r="199">
      <c r="A199" s="4" t="s">
        <v>850</v>
      </c>
      <c r="B199" s="4"/>
      <c r="C199" s="4" t="s">
        <v>936</v>
      </c>
      <c r="D199" t="str">
        <f t="shared" ref="D199:V199" si="193">IFERROR(__xludf.DUMMYFUNCTION("GoogleTranslate($C199, $C$2, D$2)"),"Herrería")</f>
        <v>Herrería</v>
      </c>
      <c r="E199" t="str">
        <f t="shared" si="193"/>
        <v>लोहार का काम</v>
      </c>
      <c r="F199" t="str">
        <f t="shared" si="193"/>
        <v>دكان الحداد</v>
      </c>
      <c r="G199" t="str">
        <f t="shared" si="193"/>
        <v>Forja</v>
      </c>
      <c r="H199" t="str">
        <f t="shared" si="193"/>
        <v>কামারশালা</v>
      </c>
      <c r="I199" t="str">
        <f t="shared" si="193"/>
        <v>Кузница</v>
      </c>
      <c r="J199" t="str">
        <f t="shared" si="193"/>
        <v>鍛冶場</v>
      </c>
      <c r="K199" t="str">
        <f t="shared" si="193"/>
        <v>Smithy</v>
      </c>
      <c r="L199" t="str">
        <f t="shared" si="193"/>
        <v>Schmiede</v>
      </c>
      <c r="M199" t="str">
        <f t="shared" si="193"/>
        <v>Smithy</v>
      </c>
      <c r="N199" t="str">
        <f t="shared" si="193"/>
        <v>锻冶匠的工作</v>
      </c>
      <c r="O199" t="str">
        <f t="shared" si="193"/>
        <v>鍛冶匠的工作</v>
      </c>
      <c r="P199" t="str">
        <f t="shared" si="193"/>
        <v>Bengkel pandai besi</v>
      </c>
      <c r="Q199" t="str">
        <f t="shared" si="193"/>
        <v>స్మితీ</v>
      </c>
      <c r="R199" t="str">
        <f t="shared" si="193"/>
        <v>lò rèn</v>
      </c>
      <c r="S199" t="str">
        <f t="shared" si="193"/>
        <v>대장간</v>
      </c>
      <c r="T199" t="str">
        <f t="shared" si="193"/>
        <v>Forge</v>
      </c>
      <c r="U199" t="str">
        <f t="shared" si="193"/>
        <v>लोहाराचे दुकान</v>
      </c>
      <c r="V199" t="str">
        <f t="shared" si="193"/>
        <v>ஸ்மித்தி</v>
      </c>
    </row>
    <row r="200">
      <c r="A200" s="4" t="s">
        <v>855</v>
      </c>
      <c r="B200" s="4"/>
      <c r="C200" s="4" t="s">
        <v>937</v>
      </c>
      <c r="D200" t="str">
        <f t="shared" ref="D200:V200" si="194">IFERROR(__xludf.DUMMYFUNCTION("GoogleTranslate($C200, $C$2, D$2)"),"Contrabandista")</f>
        <v>Contrabandista</v>
      </c>
      <c r="E200" t="str">
        <f t="shared" si="194"/>
        <v>तस्कर</v>
      </c>
      <c r="F200" t="str">
        <f t="shared" si="194"/>
        <v>المهرب</v>
      </c>
      <c r="G200" t="str">
        <f t="shared" si="194"/>
        <v>Contrabandista</v>
      </c>
      <c r="H200" t="str">
        <f t="shared" si="194"/>
        <v>চোরাকারবারি</v>
      </c>
      <c r="I200" t="str">
        <f t="shared" si="194"/>
        <v>контрабандист</v>
      </c>
      <c r="J200" t="str">
        <f t="shared" si="194"/>
        <v>密輸業者</v>
      </c>
      <c r="K200" t="str">
        <f t="shared" si="194"/>
        <v>ਤਸਕਰ</v>
      </c>
      <c r="L200" t="str">
        <f t="shared" si="194"/>
        <v>Schmuggler</v>
      </c>
      <c r="M200" t="str">
        <f t="shared" si="194"/>
        <v>Smuggler</v>
      </c>
      <c r="N200" t="str">
        <f t="shared" si="194"/>
        <v>走私者</v>
      </c>
      <c r="O200" t="str">
        <f t="shared" si="194"/>
        <v>走私者</v>
      </c>
      <c r="P200" t="str">
        <f t="shared" si="194"/>
        <v>Penyelundup</v>
      </c>
      <c r="Q200" t="str">
        <f t="shared" si="194"/>
        <v>స్మగ్లర్</v>
      </c>
      <c r="R200" t="str">
        <f t="shared" si="194"/>
        <v>người buôn lậu</v>
      </c>
      <c r="S200" t="str">
        <f t="shared" si="194"/>
        <v>밀수선</v>
      </c>
      <c r="T200" t="str">
        <f t="shared" si="194"/>
        <v>Contrebandier</v>
      </c>
      <c r="U200" t="str">
        <f t="shared" si="194"/>
        <v>तस्करास</v>
      </c>
      <c r="V200" t="str">
        <f t="shared" si="194"/>
        <v>கடத்தல்காரர்</v>
      </c>
    </row>
    <row r="201">
      <c r="A201" s="4" t="s">
        <v>868</v>
      </c>
      <c r="B201" s="4"/>
      <c r="C201" s="4" t="s">
        <v>938</v>
      </c>
      <c r="D201" t="str">
        <f t="shared" ref="D201:V201" si="195">IFERROR(__xludf.DUMMYFUNCTION("GoogleTranslate($C201, $C$2, D$2)"),"aprendiz de hechicero")</f>
        <v>aprendiz de hechicero</v>
      </c>
      <c r="E201" t="str">
        <f t="shared" si="195"/>
        <v>आम भाव</v>
      </c>
      <c r="F201" t="str">
        <f t="shared" si="195"/>
        <v>ساحر متدرب</v>
      </c>
      <c r="G201" t="str">
        <f t="shared" si="195"/>
        <v>Aprendiz de feiticeiro</v>
      </c>
      <c r="H201" t="str">
        <f t="shared" si="195"/>
        <v>জাদুকর এর শিক্ষানবিশ</v>
      </c>
      <c r="I201" t="str">
        <f t="shared" si="195"/>
        <v>Ученик колдуна</v>
      </c>
      <c r="J201" t="str">
        <f t="shared" si="195"/>
        <v>魔法使いの弟子</v>
      </c>
      <c r="K201" t="str">
        <f t="shared" si="195"/>
        <v>ਜਾਦੂਗਰ ਦੇ ਸਿੱਖਿਆਰਥੀ</v>
      </c>
      <c r="L201" t="str">
        <f t="shared" si="195"/>
        <v>Zauberlehrling</v>
      </c>
      <c r="M201" t="str">
        <f t="shared" si="195"/>
        <v>Sorcerer kang Magang</v>
      </c>
      <c r="N201" t="str">
        <f t="shared" si="195"/>
        <v>魔法师的学徒</v>
      </c>
      <c r="O201" t="str">
        <f t="shared" si="195"/>
        <v>魔法師的學徒</v>
      </c>
      <c r="P201" t="str">
        <f t="shared" si="195"/>
        <v>Bertuah Apprentice</v>
      </c>
      <c r="Q201" t="str">
        <f t="shared" si="195"/>
        <v>సోర్సెరెర్స్ యొక్క అప్రెంటిస్</v>
      </c>
      <c r="R201" t="str">
        <f t="shared" si="195"/>
        <v>Apprentice Sorcerer của</v>
      </c>
      <c r="S201" t="str">
        <f t="shared" si="195"/>
        <v>마법사의 견습생</v>
      </c>
      <c r="T201" t="str">
        <f t="shared" si="195"/>
        <v>apprenti sorcier</v>
      </c>
      <c r="U201" t="str">
        <f t="shared" si="195"/>
        <v>चेटक्या च्या उमेदवार</v>
      </c>
      <c r="V201" t="str">
        <f t="shared" si="195"/>
        <v>சார்செரெர்ஸ் அப்பிரெண்டிஸ்</v>
      </c>
    </row>
    <row r="202">
      <c r="A202" s="4" t="s">
        <v>876</v>
      </c>
      <c r="B202" s="4"/>
      <c r="C202" s="4" t="s">
        <v>939</v>
      </c>
      <c r="D202" t="str">
        <f t="shared" ref="D202:V202" si="196">IFERROR(__xludf.DUMMYFUNCTION("GoogleTranslate($C202, $C$2, D$2)"),"Escudero")</f>
        <v>Escudero</v>
      </c>
      <c r="E202" t="str">
        <f t="shared" si="196"/>
        <v>जमीदार</v>
      </c>
      <c r="F202" t="str">
        <f t="shared" si="196"/>
        <v>حامل الدروع</v>
      </c>
      <c r="G202" t="str">
        <f t="shared" si="196"/>
        <v>Escudeiro</v>
      </c>
      <c r="H202" t="str">
        <f t="shared" si="196"/>
        <v>Squire</v>
      </c>
      <c r="I202" t="str">
        <f t="shared" si="196"/>
        <v>оруженосец</v>
      </c>
      <c r="J202" t="str">
        <f t="shared" si="196"/>
        <v>言い寄ります</v>
      </c>
      <c r="K202" t="str">
        <f t="shared" si="196"/>
        <v>ਸਕੁਈਰ</v>
      </c>
      <c r="L202" t="str">
        <f t="shared" si="196"/>
        <v>Knappe</v>
      </c>
      <c r="M202" t="str">
        <f t="shared" si="196"/>
        <v>Squire</v>
      </c>
      <c r="N202" t="str">
        <f t="shared" si="196"/>
        <v>乡绅</v>
      </c>
      <c r="O202" t="str">
        <f t="shared" si="196"/>
        <v>鄉紳</v>
      </c>
      <c r="P202" t="str">
        <f t="shared" si="196"/>
        <v>Mengantarkan</v>
      </c>
      <c r="Q202" t="str">
        <f t="shared" si="196"/>
        <v>స్క్వైర్</v>
      </c>
      <c r="R202" t="str">
        <f t="shared" si="196"/>
        <v>địa chủ</v>
      </c>
      <c r="S202" t="str">
        <f t="shared" si="196"/>
        <v>향사</v>
      </c>
      <c r="T202" t="str">
        <f t="shared" si="196"/>
        <v>Écuyer</v>
      </c>
      <c r="U202" t="str">
        <f t="shared" si="196"/>
        <v>जमीनदार</v>
      </c>
      <c r="V202" t="str">
        <f t="shared" si="196"/>
        <v>ஸ்கொயர்</v>
      </c>
    </row>
    <row r="203">
      <c r="A203" s="4" t="s">
        <v>883</v>
      </c>
      <c r="B203" s="4"/>
      <c r="C203" s="4" t="s">
        <v>940</v>
      </c>
      <c r="D203" t="str">
        <f t="shared" ref="D203:V203" si="197">IFERROR(__xludf.DUMMYFUNCTION("GoogleTranslate($C203, $C$2, D$2)"),"Ladrón calle")</f>
        <v>Ladrón calle</v>
      </c>
      <c r="E203" t="str">
        <f t="shared" si="197"/>
        <v>स्ट्रीट चोर</v>
      </c>
      <c r="F203" t="str">
        <f t="shared" si="197"/>
        <v>شارع لص</v>
      </c>
      <c r="G203" t="str">
        <f t="shared" si="197"/>
        <v>ladrão de rua</v>
      </c>
      <c r="H203" t="str">
        <f t="shared" si="197"/>
        <v>রাস্তার চোর</v>
      </c>
      <c r="I203" t="str">
        <f t="shared" si="197"/>
        <v>Street Thief</v>
      </c>
      <c r="J203" t="str">
        <f t="shared" si="197"/>
        <v>ストリート泥棒</v>
      </c>
      <c r="K203" t="str">
        <f t="shared" si="197"/>
        <v>ਸਟਰੀਟ ਥੀਫ</v>
      </c>
      <c r="L203" t="str">
        <f t="shared" si="197"/>
        <v>Straße Dieb</v>
      </c>
      <c r="M203" t="str">
        <f t="shared" si="197"/>
        <v>Street Thief</v>
      </c>
      <c r="N203" t="str">
        <f t="shared" si="197"/>
        <v>街小偷</v>
      </c>
      <c r="O203" t="str">
        <f t="shared" si="197"/>
        <v>街小偷</v>
      </c>
      <c r="P203" t="str">
        <f t="shared" si="197"/>
        <v>jalan Pencuri</v>
      </c>
      <c r="Q203" t="str">
        <f t="shared" si="197"/>
        <v>వీధి థీఫ్</v>
      </c>
      <c r="R203" t="str">
        <f t="shared" si="197"/>
        <v>đường Thief</v>
      </c>
      <c r="S203" t="str">
        <f t="shared" si="197"/>
        <v>거리 도둑</v>
      </c>
      <c r="T203" t="str">
        <f t="shared" si="197"/>
        <v>Thief rue</v>
      </c>
      <c r="U203" t="str">
        <f t="shared" si="197"/>
        <v>स्ट्रीट चोर</v>
      </c>
      <c r="V203" t="str">
        <f t="shared" si="197"/>
        <v>தெரு திருடன்</v>
      </c>
    </row>
    <row r="204">
      <c r="A204" s="4" t="s">
        <v>884</v>
      </c>
      <c r="B204" s="4"/>
      <c r="C204" s="4" t="s">
        <v>941</v>
      </c>
      <c r="D204" t="str">
        <f t="shared" ref="D204:V204" si="198">IFERROR(__xludf.DUMMYFUNCTION("GoogleTranslate($C204, $C$2, D$2)"),"Estafador")</f>
        <v>Estafador</v>
      </c>
      <c r="E204" t="str">
        <f t="shared" si="198"/>
        <v>ठग</v>
      </c>
      <c r="F204" t="str">
        <f t="shared" si="198"/>
        <v>المحتال</v>
      </c>
      <c r="G204" t="str">
        <f t="shared" si="198"/>
        <v>Vigarista</v>
      </c>
      <c r="H204" t="str">
        <f t="shared" si="198"/>
        <v>প্রতারক</v>
      </c>
      <c r="I204" t="str">
        <f t="shared" si="198"/>
        <v>аферист</v>
      </c>
      <c r="J204" t="str">
        <f t="shared" si="198"/>
        <v>詐欺師</v>
      </c>
      <c r="K204" t="str">
        <f t="shared" si="198"/>
        <v>swindler</v>
      </c>
      <c r="L204" t="str">
        <f t="shared" si="198"/>
        <v>Schwindler</v>
      </c>
      <c r="M204" t="str">
        <f t="shared" si="198"/>
        <v>swindler</v>
      </c>
      <c r="N204" t="str">
        <f t="shared" si="198"/>
        <v>骗子</v>
      </c>
      <c r="O204" t="str">
        <f t="shared" si="198"/>
        <v>騙子</v>
      </c>
      <c r="P204" t="str">
        <f t="shared" si="198"/>
        <v>Penipu</v>
      </c>
      <c r="Q204" t="str">
        <f t="shared" si="198"/>
        <v>మోసగాడిని</v>
      </c>
      <c r="R204" t="str">
        <f t="shared" si="198"/>
        <v>người lừa đảo</v>
      </c>
      <c r="S204" t="str">
        <f t="shared" si="198"/>
        <v>사기꾼</v>
      </c>
      <c r="T204" t="str">
        <f t="shared" si="198"/>
        <v>Escroc</v>
      </c>
      <c r="U204" t="str">
        <f t="shared" si="198"/>
        <v>Swindler</v>
      </c>
      <c r="V204" t="str">
        <f t="shared" si="198"/>
        <v>மோசக்காரன்</v>
      </c>
    </row>
    <row r="205">
      <c r="A205" s="4" t="s">
        <v>885</v>
      </c>
      <c r="B205" s="4"/>
      <c r="C205" s="4" t="s">
        <v>942</v>
      </c>
      <c r="D205" t="str">
        <f t="shared" ref="D205:V205" si="199">IFERROR(__xludf.DUMMYFUNCTION("GoogleTranslate($C205, $C$2, D$2)"),"El aprendiz de espadachín")</f>
        <v>El aprendiz de espadachín</v>
      </c>
      <c r="E205" t="str">
        <f t="shared" si="199"/>
        <v>तलवारबाज के अपरेंटिस</v>
      </c>
      <c r="F205" t="str">
        <f t="shared" si="199"/>
        <v>المبتدئ المبارز</v>
      </c>
      <c r="G205" t="str">
        <f t="shared" si="199"/>
        <v>O aprendiz de Espadachim</v>
      </c>
      <c r="H205" t="str">
        <f t="shared" si="199"/>
        <v>খড়্গী এর শিক্ষানবিশ</v>
      </c>
      <c r="I205" t="str">
        <f t="shared" si="199"/>
        <v>Фехтовальщика Apprentice</v>
      </c>
      <c r="J205" t="str">
        <f t="shared" si="199"/>
        <v>剣士の弟子</v>
      </c>
      <c r="K205" t="str">
        <f t="shared" si="199"/>
        <v>Swordsman ਦੇ ਸਿੱਖਿਆਰਥੀ</v>
      </c>
      <c r="L205" t="str">
        <f t="shared" si="199"/>
        <v>Swordsman Lehrling</v>
      </c>
      <c r="M205" t="str">
        <f t="shared" si="199"/>
        <v>Swordsman kang Magang</v>
      </c>
      <c r="N205" t="str">
        <f t="shared" si="199"/>
        <v>笑傲江湖的学徒</v>
      </c>
      <c r="O205" t="str">
        <f t="shared" si="199"/>
        <v>笑傲江湖的學徒</v>
      </c>
      <c r="P205" t="str">
        <f t="shared" si="199"/>
        <v>Pendekar Apprentice</v>
      </c>
      <c r="Q205" t="str">
        <f t="shared" si="199"/>
        <v>ఖడ్గవీరుడు అప్రెంటీస్</v>
      </c>
      <c r="R205" t="str">
        <f t="shared" si="199"/>
        <v>Apprentice Swordsman của</v>
      </c>
      <c r="S205" t="str">
        <f t="shared" si="199"/>
        <v>검객의 견습생</v>
      </c>
      <c r="T205" t="str">
        <f t="shared" si="199"/>
        <v>Apprenti épéiste</v>
      </c>
      <c r="U205" t="str">
        <f t="shared" si="199"/>
        <v>तलवारबहाद्दर च्या उमेदवार</v>
      </c>
      <c r="V205" t="str">
        <f t="shared" si="199"/>
        <v>வாள்வீச்சு அப்ரென்டைஸ்</v>
      </c>
    </row>
    <row r="206">
      <c r="A206" s="4" t="s">
        <v>886</v>
      </c>
      <c r="B206" s="4"/>
      <c r="C206" s="4" t="s">
        <v>943</v>
      </c>
      <c r="D206" t="str">
        <f t="shared" ref="D206:V206" si="200">IFERROR(__xludf.DUMMYFUNCTION("GoogleTranslate($C206, $C$2, D$2)"),"Matón")</f>
        <v>Matón</v>
      </c>
      <c r="E206" t="str">
        <f t="shared" si="200"/>
        <v>हत्यारा</v>
      </c>
      <c r="F206" t="str">
        <f t="shared" si="200"/>
        <v>سفاح</v>
      </c>
      <c r="G206" t="str">
        <f t="shared" si="200"/>
        <v>bandido</v>
      </c>
      <c r="H206" t="str">
        <f t="shared" si="200"/>
        <v>খুনে</v>
      </c>
      <c r="I206" t="str">
        <f t="shared" si="200"/>
        <v>головорез</v>
      </c>
      <c r="J206" t="str">
        <f t="shared" si="200"/>
        <v>ごろつき</v>
      </c>
      <c r="K206" t="str">
        <f t="shared" si="200"/>
        <v>ਠੱਗ</v>
      </c>
      <c r="L206" t="str">
        <f t="shared" si="200"/>
        <v>Schläger</v>
      </c>
      <c r="M206" t="str">
        <f t="shared" si="200"/>
        <v>thug</v>
      </c>
      <c r="N206" t="str">
        <f t="shared" si="200"/>
        <v>暴徒</v>
      </c>
      <c r="O206" t="str">
        <f t="shared" si="200"/>
        <v>暴徒</v>
      </c>
      <c r="P206" t="str">
        <f t="shared" si="200"/>
        <v>Penjahat</v>
      </c>
      <c r="Q206" t="str">
        <f t="shared" si="200"/>
        <v>థగ్</v>
      </c>
      <c r="R206" t="str">
        <f t="shared" si="200"/>
        <v>Du côn</v>
      </c>
      <c r="S206" t="str">
        <f t="shared" si="200"/>
        <v>자객</v>
      </c>
      <c r="T206" t="str">
        <f t="shared" si="200"/>
        <v>Voyou</v>
      </c>
      <c r="U206" t="str">
        <f t="shared" si="200"/>
        <v>ठक</v>
      </c>
      <c r="V206" t="str">
        <f t="shared" si="200"/>
        <v>தக்</v>
      </c>
    </row>
    <row r="207">
      <c r="A207" s="4" t="s">
        <v>887</v>
      </c>
      <c r="B207" s="4"/>
      <c r="C207" s="4" t="s">
        <v>944</v>
      </c>
      <c r="D207" t="str">
        <f t="shared" ref="D207:V207" si="201">IFERROR(__xludf.DUMMYFUNCTION("GoogleTranslate($C207, $C$2, D$2)"),"Torturador")</f>
        <v>Torturador</v>
      </c>
      <c r="E207" t="str">
        <f t="shared" si="201"/>
        <v>जल्लाद</v>
      </c>
      <c r="F207" t="str">
        <f t="shared" si="201"/>
        <v>معذب</v>
      </c>
      <c r="G207" t="str">
        <f t="shared" si="201"/>
        <v>Torturador</v>
      </c>
      <c r="H207" t="str">
        <f t="shared" si="201"/>
        <v>যন্ত্রণাদাতা</v>
      </c>
      <c r="I207" t="str">
        <f t="shared" si="201"/>
        <v>мучитель</v>
      </c>
      <c r="J207" t="str">
        <f t="shared" si="201"/>
        <v>拷問</v>
      </c>
      <c r="K207" t="str">
        <f t="shared" si="201"/>
        <v>Torturer</v>
      </c>
      <c r="L207" t="str">
        <f t="shared" si="201"/>
        <v>Folterer</v>
      </c>
      <c r="M207" t="str">
        <f t="shared" si="201"/>
        <v>Torturer</v>
      </c>
      <c r="N207" t="str">
        <f t="shared" si="201"/>
        <v>拷问</v>
      </c>
      <c r="O207" t="str">
        <f t="shared" si="201"/>
        <v>拷問</v>
      </c>
      <c r="P207" t="str">
        <f t="shared" si="201"/>
        <v>Penyiksa</v>
      </c>
      <c r="Q207" t="str">
        <f t="shared" si="201"/>
        <v>చిత్రహింస</v>
      </c>
      <c r="R207" t="str">
        <f t="shared" si="201"/>
        <v>người tra khảo</v>
      </c>
      <c r="S207" t="str">
        <f t="shared" si="201"/>
        <v>괴롭히는 사람</v>
      </c>
      <c r="T207" t="str">
        <f t="shared" si="201"/>
        <v>Torturer</v>
      </c>
      <c r="U207" t="str">
        <f t="shared" si="201"/>
        <v>छळणूक करणारा</v>
      </c>
      <c r="V207" t="str">
        <f t="shared" si="201"/>
        <v>கொடுமைச்</v>
      </c>
    </row>
    <row r="208">
      <c r="A208" s="4" t="s">
        <v>888</v>
      </c>
      <c r="B208" s="4"/>
      <c r="C208" s="4" t="s">
        <v>945</v>
      </c>
      <c r="D208" t="str">
        <f t="shared" ref="D208:V208" si="202">IFERROR(__xludf.DUMMYFUNCTION("GoogleTranslate($C208, $C$2, D$2)"),"Trampero")</f>
        <v>Trampero</v>
      </c>
      <c r="E208" t="str">
        <f t="shared" si="202"/>
        <v>ट्रैपर</v>
      </c>
      <c r="F208" t="str">
        <f t="shared" si="202"/>
        <v>الموقع بالفخ</v>
      </c>
      <c r="G208" t="str">
        <f t="shared" si="202"/>
        <v>Caçador</v>
      </c>
      <c r="H208" t="str">
        <f t="shared" si="202"/>
        <v>শিকারি</v>
      </c>
      <c r="I208" t="str">
        <f t="shared" si="202"/>
        <v>охотник, ставящий капканы</v>
      </c>
      <c r="J208" t="str">
        <f t="shared" si="202"/>
        <v>トラッパー</v>
      </c>
      <c r="K208" t="str">
        <f t="shared" si="202"/>
        <v>Trapper</v>
      </c>
      <c r="L208" t="str">
        <f t="shared" si="202"/>
        <v>Fallensteller</v>
      </c>
      <c r="M208" t="str">
        <f t="shared" si="202"/>
        <v>trapper</v>
      </c>
      <c r="N208" t="str">
        <f t="shared" si="202"/>
        <v>捕手</v>
      </c>
      <c r="O208" t="str">
        <f t="shared" si="202"/>
        <v>捕手</v>
      </c>
      <c r="P208" t="str">
        <f t="shared" si="202"/>
        <v>Penjebak</v>
      </c>
      <c r="Q208" t="str">
        <f t="shared" si="202"/>
        <v>పండు షూటర్</v>
      </c>
      <c r="R208" t="str">
        <f t="shared" si="202"/>
        <v>người ném banh</v>
      </c>
      <c r="S208" t="str">
        <f t="shared" si="202"/>
        <v>사냥꾼</v>
      </c>
      <c r="T208" t="str">
        <f t="shared" si="202"/>
        <v>Trappeur</v>
      </c>
      <c r="U208" t="str">
        <f t="shared" si="202"/>
        <v>फासेपारधी</v>
      </c>
      <c r="V208" t="str">
        <f t="shared" si="202"/>
        <v>வேடன்</v>
      </c>
    </row>
    <row r="209">
      <c r="A209" s="4" t="s">
        <v>889</v>
      </c>
      <c r="B209" s="4"/>
      <c r="C209" s="4" t="s">
        <v>946</v>
      </c>
      <c r="D209" t="str">
        <f t="shared" ref="D209:V209" si="203">IFERROR(__xludf.DUMMYFUNCTION("GoogleTranslate($C209, $C$2, D$2)"),"Ulfhamr")</f>
        <v>Ulfhamr</v>
      </c>
      <c r="E209" t="str">
        <f t="shared" si="203"/>
        <v>Ulfhamr</v>
      </c>
      <c r="F209" t="str">
        <f t="shared" si="203"/>
        <v>Ulfhamr</v>
      </c>
      <c r="G209" t="str">
        <f t="shared" si="203"/>
        <v>Ulfhamr</v>
      </c>
      <c r="H209" t="str">
        <f t="shared" si="203"/>
        <v>Ulfhamr</v>
      </c>
      <c r="I209" t="str">
        <f t="shared" si="203"/>
        <v>Ulfhamr</v>
      </c>
      <c r="J209" t="str">
        <f t="shared" si="203"/>
        <v>Ulfhamr</v>
      </c>
      <c r="K209" t="str">
        <f t="shared" si="203"/>
        <v>Ulfhamr</v>
      </c>
      <c r="L209" t="str">
        <f t="shared" si="203"/>
        <v>Ulfhamr</v>
      </c>
      <c r="M209" t="str">
        <f t="shared" si="203"/>
        <v>Ulfhamr</v>
      </c>
      <c r="N209" t="str">
        <f t="shared" si="203"/>
        <v>Ulfhamr</v>
      </c>
      <c r="O209" t="str">
        <f t="shared" si="203"/>
        <v>Ulfhamr</v>
      </c>
      <c r="P209" t="str">
        <f t="shared" si="203"/>
        <v>Ulfhamr</v>
      </c>
      <c r="Q209" t="str">
        <f t="shared" si="203"/>
        <v>Ulfhamr</v>
      </c>
      <c r="R209" t="str">
        <f t="shared" si="203"/>
        <v>Ulfhamr</v>
      </c>
      <c r="S209" t="str">
        <f t="shared" si="203"/>
        <v>Ulfhamr</v>
      </c>
      <c r="T209" t="str">
        <f t="shared" si="203"/>
        <v>Ulfhamr</v>
      </c>
      <c r="U209" t="str">
        <f t="shared" si="203"/>
        <v>Ulfhamr</v>
      </c>
      <c r="V209" t="str">
        <f t="shared" si="203"/>
        <v>Ulfhamr</v>
      </c>
    </row>
    <row r="210">
      <c r="A210" s="4" t="s">
        <v>890</v>
      </c>
      <c r="B210" s="4"/>
      <c r="C210" s="4" t="s">
        <v>947</v>
      </c>
      <c r="D210" t="str">
        <f t="shared" ref="D210:V210" si="204">IFERROR(__xludf.DUMMYFUNCTION("GoogleTranslate($C210, $C$2, D$2)"),"Vikingo")</f>
        <v>Vikingo</v>
      </c>
      <c r="E210" t="str">
        <f t="shared" si="204"/>
        <v>वाइकिंग</v>
      </c>
      <c r="F210" t="str">
        <f t="shared" si="204"/>
        <v>الإسكندينافي</v>
      </c>
      <c r="G210" t="str">
        <f t="shared" si="204"/>
        <v>Viking</v>
      </c>
      <c r="H210" t="str">
        <f t="shared" si="204"/>
        <v>ভাইকিং</v>
      </c>
      <c r="I210" t="str">
        <f t="shared" si="204"/>
        <v>викинг</v>
      </c>
      <c r="J210" t="str">
        <f t="shared" si="204"/>
        <v>バイキング</v>
      </c>
      <c r="K210" t="str">
        <f t="shared" si="204"/>
        <v>ਵਾਈਕਿੰਗ</v>
      </c>
      <c r="L210" t="str">
        <f t="shared" si="204"/>
        <v>Wikinger</v>
      </c>
      <c r="M210" t="str">
        <f t="shared" si="204"/>
        <v>Viking</v>
      </c>
      <c r="N210" t="str">
        <f t="shared" si="204"/>
        <v>海盗</v>
      </c>
      <c r="O210" t="str">
        <f t="shared" si="204"/>
        <v>海盜</v>
      </c>
      <c r="P210" t="str">
        <f t="shared" si="204"/>
        <v>viking</v>
      </c>
      <c r="Q210" t="str">
        <f t="shared" si="204"/>
        <v>వైకింగ్</v>
      </c>
      <c r="R210" t="str">
        <f t="shared" si="204"/>
        <v>Tên ông vua</v>
      </c>
      <c r="S210" t="str">
        <f t="shared" si="204"/>
        <v>바이킹</v>
      </c>
      <c r="T210" t="str">
        <f t="shared" si="204"/>
        <v>Viking</v>
      </c>
      <c r="U210" t="str">
        <f t="shared" si="204"/>
        <v>चाचा</v>
      </c>
      <c r="V210" t="str">
        <f t="shared" si="204"/>
        <v>வைகிங்</v>
      </c>
    </row>
    <row r="211">
      <c r="A211" s="4" t="s">
        <v>891</v>
      </c>
      <c r="B211" s="4"/>
      <c r="C211" s="4" t="s">
        <v>948</v>
      </c>
      <c r="D211" t="str">
        <f t="shared" ref="D211:V211" si="205">IFERROR(__xludf.DUMMYFUNCTION("GoogleTranslate($C211, $C$2, D$2)"),"WAB-Priest")</f>
        <v>WAB-Priest</v>
      </c>
      <c r="E211" t="str">
        <f t="shared" si="205"/>
        <v>Wab-पुजारी</v>
      </c>
      <c r="F211" t="str">
        <f t="shared" si="205"/>
        <v>مكتب شؤون المرأة بريست</v>
      </c>
      <c r="G211" t="str">
        <f t="shared" si="205"/>
        <v>WAB-Priest</v>
      </c>
      <c r="H211" t="str">
        <f t="shared" si="205"/>
        <v>Wab-প্রিস্ট</v>
      </c>
      <c r="I211" t="str">
        <f t="shared" si="205"/>
        <v>Wab-Priest</v>
      </c>
      <c r="J211" t="str">
        <f t="shared" si="205"/>
        <v>WAB-プリースト</v>
      </c>
      <c r="K211" t="str">
        <f t="shared" si="205"/>
        <v>Wab-ਜਾਜਕ</v>
      </c>
      <c r="L211" t="str">
        <f t="shared" si="205"/>
        <v>Wab-Priest</v>
      </c>
      <c r="M211" t="str">
        <f t="shared" si="205"/>
        <v>Wab-Imam</v>
      </c>
      <c r="N211" t="str">
        <f t="shared" si="205"/>
        <v>WAB-牧师</v>
      </c>
      <c r="O211" t="str">
        <f t="shared" si="205"/>
        <v>WAB-牧師</v>
      </c>
      <c r="P211" t="str">
        <f t="shared" si="205"/>
        <v>Wab-Priest</v>
      </c>
      <c r="Q211" t="str">
        <f t="shared" si="205"/>
        <v>WAB-ప్రీస్ట్</v>
      </c>
      <c r="R211" t="str">
        <f t="shared" si="205"/>
        <v>Wab-Priest</v>
      </c>
      <c r="S211" t="str">
        <f t="shared" si="205"/>
        <v>WAB-프리스트</v>
      </c>
      <c r="T211" t="str">
        <f t="shared" si="205"/>
        <v>WAB-Priest</v>
      </c>
      <c r="U211" t="str">
        <f t="shared" si="205"/>
        <v>Wab-याजक</v>
      </c>
      <c r="V211" t="str">
        <f t="shared" si="205"/>
        <v>Wab-பூசாரி</v>
      </c>
    </row>
    <row r="212">
      <c r="A212" s="4" t="s">
        <v>892</v>
      </c>
      <c r="B212" s="4"/>
      <c r="C212" s="4" t="s">
        <v>949</v>
      </c>
      <c r="D212" t="str">
        <f t="shared" ref="D212:V212" si="206">IFERROR(__xludf.DUMMYFUNCTION("GoogleTranslate($C212, $C$2, D$2)"),"Iniciar la bruja")</f>
        <v>Iniciar la bruja</v>
      </c>
      <c r="E212" t="str">
        <f t="shared" si="206"/>
        <v>चुड़ैल आरंभ</v>
      </c>
      <c r="F212" t="str">
        <f t="shared" si="206"/>
        <v>ساحرة الشروع</v>
      </c>
      <c r="G212" t="str">
        <f t="shared" si="206"/>
        <v>bruxa Iniciado</v>
      </c>
      <c r="H212" t="str">
        <f t="shared" si="206"/>
        <v>জাদুকরী আরম্ভ করুন</v>
      </c>
      <c r="I212" t="str">
        <f t="shared" si="206"/>
        <v>Witch Инициировать</v>
      </c>
      <c r="J212" t="str">
        <f t="shared" si="206"/>
        <v>魔女開始</v>
      </c>
      <c r="K212" t="str">
        <f t="shared" si="206"/>
        <v>ਡੈਣ ਸ਼ੁਰੂ</v>
      </c>
      <c r="L212" t="str">
        <f t="shared" si="206"/>
        <v>Witch Initiate</v>
      </c>
      <c r="M212" t="str">
        <f t="shared" si="206"/>
        <v>Witch Miwiti</v>
      </c>
      <c r="N212" t="str">
        <f t="shared" si="206"/>
        <v>女巫启动</v>
      </c>
      <c r="O212" t="str">
        <f t="shared" si="206"/>
        <v>女巫啟動</v>
      </c>
      <c r="P212" t="str">
        <f t="shared" si="206"/>
        <v>penyihir Memulai</v>
      </c>
      <c r="Q212" t="str">
        <f t="shared" si="206"/>
        <v>విచ్ ప్రారంభించడానికి</v>
      </c>
      <c r="R212" t="str">
        <f t="shared" si="206"/>
        <v>Witch Tiến</v>
      </c>
      <c r="S212" t="str">
        <f t="shared" si="206"/>
        <v>마녀 시작</v>
      </c>
      <c r="T212" t="str">
        <f t="shared" si="206"/>
        <v>sorcière Initié</v>
      </c>
      <c r="U212" t="str">
        <f t="shared" si="206"/>
        <v>ग्लॅमरस आरंभ</v>
      </c>
      <c r="V212" t="str">
        <f t="shared" si="206"/>
        <v>விட்ச் துவங்கு</v>
      </c>
    </row>
    <row r="213">
      <c r="A213" s="4" t="s">
        <v>893</v>
      </c>
      <c r="B213" s="4"/>
      <c r="C213" s="4" t="s">
        <v>950</v>
      </c>
      <c r="D213" t="str">
        <f t="shared" ref="D213:V213" si="207">IFERROR(__xludf.DUMMYFUNCTION("GoogleTranslate($C213, $C$2, D$2)"),"El aprendiz de asistente")</f>
        <v>El aprendiz de asistente</v>
      </c>
      <c r="E213" t="str">
        <f t="shared" si="207"/>
        <v>जादूगर के अपरेंटिस</v>
      </c>
      <c r="F213" t="str">
        <f t="shared" si="207"/>
        <v>المعالج المبتدئ</v>
      </c>
      <c r="G213" t="str">
        <f t="shared" si="207"/>
        <v>Aprendiz de feiticeiro</v>
      </c>
      <c r="H213" t="str">
        <f t="shared" si="207"/>
        <v>উইজার্ড এর শিক্ষানবিশ</v>
      </c>
      <c r="I213" t="str">
        <f t="shared" si="207"/>
        <v>Мастера Apprentice</v>
      </c>
      <c r="J213" t="str">
        <f t="shared" si="207"/>
        <v>ウィザードの弟子</v>
      </c>
      <c r="K213" t="str">
        <f t="shared" si="207"/>
        <v>ਸਹਾਇਕ ਦੇ ਸਿੱਖਿਆਰਥੀ</v>
      </c>
      <c r="L213" t="str">
        <f t="shared" si="207"/>
        <v>Zauberers Lehrling</v>
      </c>
      <c r="M213" t="str">
        <f t="shared" si="207"/>
        <v>Wisaya kang Magang</v>
      </c>
      <c r="N213" t="str">
        <f t="shared" si="207"/>
        <v>巫师的学徒</v>
      </c>
      <c r="O213" t="str">
        <f t="shared" si="207"/>
        <v>巫師的學徒</v>
      </c>
      <c r="P213" t="str">
        <f t="shared" si="207"/>
        <v>Penyihir Apprentice</v>
      </c>
      <c r="Q213" t="str">
        <f t="shared" si="207"/>
        <v>విజార్డ్ అప్రెంటీస్</v>
      </c>
      <c r="R213" t="str">
        <f t="shared" si="207"/>
        <v>Apprentice Wizard</v>
      </c>
      <c r="S213" t="str">
        <f t="shared" si="207"/>
        <v>마법사의 견습생</v>
      </c>
      <c r="T213" t="str">
        <f t="shared" si="207"/>
        <v>L'Apprenti sorcier</v>
      </c>
      <c r="U213" t="str">
        <f t="shared" si="207"/>
        <v>सहाय्यक च्या उमेदवार</v>
      </c>
      <c r="V213" t="str">
        <f t="shared" si="207"/>
        <v>வழிகாட்டி அப்ரென்டைஸ்</v>
      </c>
    </row>
    <row r="214">
      <c r="A214" s="4" t="s">
        <v>894</v>
      </c>
      <c r="B214" s="4"/>
      <c r="C214" s="4" t="s">
        <v>951</v>
      </c>
      <c r="D214" t="str">
        <f t="shared" ref="D214:V214" si="208">IFERROR(__xludf.DUMMYFUNCTION("GoogleTranslate($C214, $C$2, D$2)"),"Leñador")</f>
        <v>Leñador</v>
      </c>
      <c r="E214" t="str">
        <f t="shared" si="208"/>
        <v>woodsman</v>
      </c>
      <c r="F214" t="str">
        <f t="shared" si="208"/>
        <v>حطاب</v>
      </c>
      <c r="G214" t="str">
        <f t="shared" si="208"/>
        <v>silvícola</v>
      </c>
      <c r="H214" t="str">
        <f t="shared" si="208"/>
        <v>কাঠুরিয়া</v>
      </c>
      <c r="I214" t="str">
        <f t="shared" si="208"/>
        <v>лесоруб</v>
      </c>
      <c r="J214" t="str">
        <f t="shared" si="208"/>
        <v>森の住人</v>
      </c>
      <c r="K214" t="str">
        <f t="shared" si="208"/>
        <v>ਕੁਹਾੜਾ</v>
      </c>
      <c r="L214" t="str">
        <f t="shared" si="208"/>
        <v>Holzfäller</v>
      </c>
      <c r="M214" t="str">
        <f t="shared" si="208"/>
        <v>Woodsman</v>
      </c>
      <c r="N214" t="str">
        <f t="shared" si="208"/>
        <v>樵夫</v>
      </c>
      <c r="O214" t="str">
        <f t="shared" si="208"/>
        <v>樵夫</v>
      </c>
      <c r="P214" t="str">
        <f t="shared" si="208"/>
        <v>Ahli hutan</v>
      </c>
      <c r="Q214" t="str">
        <f t="shared" si="208"/>
        <v>వుడ్స్మెన్</v>
      </c>
      <c r="R214" t="str">
        <f t="shared" si="208"/>
        <v>người ở rừng</v>
      </c>
      <c r="S214" t="str">
        <f t="shared" si="208"/>
        <v>나무꾼</v>
      </c>
      <c r="T214" t="str">
        <f t="shared" si="208"/>
        <v>Bûcheron</v>
      </c>
      <c r="U214" t="str">
        <f t="shared" si="208"/>
        <v>बुडस्मॅन</v>
      </c>
      <c r="V214" t="str">
        <f t="shared" si="208"/>
        <v>உட்ஸ்மேன்</v>
      </c>
    </row>
    <row r="215">
      <c r="A215" s="4"/>
      <c r="B215" s="4" t="s">
        <v>952</v>
      </c>
      <c r="C215" s="4"/>
    </row>
    <row r="216">
      <c r="A216" s="4" t="s">
        <v>953</v>
      </c>
      <c r="B216" s="4"/>
      <c r="C216" s="4" t="s">
        <v>954</v>
      </c>
      <c r="D216" t="str">
        <f t="shared" ref="D216:V216" si="209">IFERROR(__xludf.DUMMYFUNCTION("GoogleTranslate($C216, $C$2, D$2)"),"Acróbata")</f>
        <v>Acróbata</v>
      </c>
      <c r="E216" t="str">
        <f t="shared" si="209"/>
        <v>नट</v>
      </c>
      <c r="F216" t="str">
        <f t="shared" si="209"/>
        <v>بهلوان</v>
      </c>
      <c r="G216" t="str">
        <f t="shared" si="209"/>
        <v>Acrobata</v>
      </c>
      <c r="H216" t="str">
        <f t="shared" si="209"/>
        <v>মল্ল</v>
      </c>
      <c r="I216" t="str">
        <f t="shared" si="209"/>
        <v>акробат</v>
      </c>
      <c r="J216" t="str">
        <f t="shared" si="209"/>
        <v>アクロバット</v>
      </c>
      <c r="K216" t="str">
        <f t="shared" si="209"/>
        <v>ਐਕਰੋਬੈਟ</v>
      </c>
      <c r="L216" t="str">
        <f t="shared" si="209"/>
        <v>Akrobat</v>
      </c>
      <c r="M216" t="str">
        <f t="shared" si="209"/>
        <v>Acrobat</v>
      </c>
      <c r="N216" t="str">
        <f t="shared" si="209"/>
        <v>杂技演员</v>
      </c>
      <c r="O216" t="str">
        <f t="shared" si="209"/>
        <v>雜技演員</v>
      </c>
      <c r="P216" t="str">
        <f t="shared" si="209"/>
        <v>Akrobat</v>
      </c>
      <c r="Q216" t="str">
        <f t="shared" si="209"/>
        <v>Acrobat</v>
      </c>
      <c r="R216" t="str">
        <f t="shared" si="209"/>
        <v>nhào lộn trên dây</v>
      </c>
      <c r="S216" t="str">
        <f t="shared" si="209"/>
        <v>곡예사</v>
      </c>
      <c r="T216" t="str">
        <f t="shared" si="209"/>
        <v>Acrobate</v>
      </c>
      <c r="U216" t="str">
        <f t="shared" si="209"/>
        <v>Acrobat</v>
      </c>
      <c r="V216" t="str">
        <f t="shared" si="209"/>
        <v>அக்ரோபேட்</v>
      </c>
    </row>
    <row r="217">
      <c r="A217" s="4" t="s">
        <v>955</v>
      </c>
      <c r="B217" s="4"/>
      <c r="C217" s="4" t="s">
        <v>956</v>
      </c>
      <c r="D217" t="str">
        <f t="shared" ref="D217:V217" si="210">IFERROR(__xludf.DUMMYFUNCTION("GoogleTranslate($C217, $C$2, D$2)"),"aeromante")</f>
        <v>aeromante</v>
      </c>
      <c r="E217" t="str">
        <f t="shared" si="210"/>
        <v>Aeromancer</v>
      </c>
      <c r="F217" t="str">
        <f t="shared" si="210"/>
        <v>Aeromancer</v>
      </c>
      <c r="G217" t="str">
        <f t="shared" si="210"/>
        <v>Aeromancer</v>
      </c>
      <c r="H217" t="str">
        <f t="shared" si="210"/>
        <v>Aeromancer</v>
      </c>
      <c r="I217" t="str">
        <f t="shared" si="210"/>
        <v>Aeromancer</v>
      </c>
      <c r="J217" t="str">
        <f t="shared" si="210"/>
        <v>Aeromancer</v>
      </c>
      <c r="K217" t="str">
        <f t="shared" si="210"/>
        <v>Aeromancer</v>
      </c>
      <c r="L217" t="str">
        <f t="shared" si="210"/>
        <v>Aeromanten</v>
      </c>
      <c r="M217" t="str">
        <f t="shared" si="210"/>
        <v>Aeromancer</v>
      </c>
      <c r="N217" t="str">
        <f t="shared" si="210"/>
        <v>Aeromancer</v>
      </c>
      <c r="O217" t="str">
        <f t="shared" si="210"/>
        <v>Aeromancer</v>
      </c>
      <c r="P217" t="str">
        <f t="shared" si="210"/>
        <v>Aeromancer</v>
      </c>
      <c r="Q217" t="str">
        <f t="shared" si="210"/>
        <v>Aeromancer</v>
      </c>
      <c r="R217" t="str">
        <f t="shared" si="210"/>
        <v>Aeromancer</v>
      </c>
      <c r="S217" t="str">
        <f t="shared" si="210"/>
        <v>Aeromancer</v>
      </c>
      <c r="T217" t="str">
        <f t="shared" si="210"/>
        <v>Aéromancien</v>
      </c>
      <c r="U217" t="str">
        <f t="shared" si="210"/>
        <v>Aeromancer</v>
      </c>
      <c r="V217" t="str">
        <f t="shared" si="210"/>
        <v>Aeromancer</v>
      </c>
    </row>
    <row r="218">
      <c r="A218" s="4" t="s">
        <v>957</v>
      </c>
      <c r="B218" s="4"/>
      <c r="C218" s="4" t="s">
        <v>958</v>
      </c>
      <c r="D218" t="str">
        <f t="shared" ref="D218:V218" si="211">IFERROR(__xludf.DUMMYFUNCTION("GoogleTranslate($C218, $C$2, D$2)"),"Alquimista")</f>
        <v>Alquimista</v>
      </c>
      <c r="E218" t="str">
        <f t="shared" si="211"/>
        <v>रसायन बनानेवाला</v>
      </c>
      <c r="F218" t="str">
        <f t="shared" si="211"/>
        <v>المشتغل بالكيمياء القديمة</v>
      </c>
      <c r="G218" t="str">
        <f t="shared" si="211"/>
        <v>Alquimista</v>
      </c>
      <c r="H218" t="str">
        <f t="shared" si="211"/>
        <v>অপরাসায়নবিদ্</v>
      </c>
      <c r="I218" t="str">
        <f t="shared" si="211"/>
        <v>алхимик</v>
      </c>
      <c r="J218" t="str">
        <f t="shared" si="211"/>
        <v>錬金術師</v>
      </c>
      <c r="K218" t="str">
        <f t="shared" si="211"/>
        <v>Alchemist</v>
      </c>
      <c r="L218" t="str">
        <f t="shared" si="211"/>
        <v>Alchimist</v>
      </c>
      <c r="M218" t="str">
        <f t="shared" si="211"/>
        <v>Alchemist</v>
      </c>
      <c r="N218" t="str">
        <f t="shared" si="211"/>
        <v>方士</v>
      </c>
      <c r="O218" t="str">
        <f t="shared" si="211"/>
        <v>方士</v>
      </c>
      <c r="P218" t="str">
        <f t="shared" si="211"/>
        <v>Ahli alkimia</v>
      </c>
      <c r="Q218" t="str">
        <f t="shared" si="211"/>
        <v>ఆల్కెమిస్ట్</v>
      </c>
      <c r="R218" t="str">
        <f t="shared" si="211"/>
        <v>thợ rèn</v>
      </c>
      <c r="S218" t="str">
        <f t="shared" si="211"/>
        <v>연금술사</v>
      </c>
      <c r="T218" t="str">
        <f t="shared" si="211"/>
        <v>Alchimiste</v>
      </c>
      <c r="U218" t="str">
        <f t="shared" si="211"/>
        <v>किमयागार</v>
      </c>
      <c r="V218" t="str">
        <f t="shared" si="211"/>
        <v>இரசவாதி</v>
      </c>
    </row>
    <row r="219">
      <c r="A219" s="4" t="s">
        <v>959</v>
      </c>
      <c r="B219" s="4"/>
      <c r="C219" s="4" t="s">
        <v>960</v>
      </c>
      <c r="D219" t="str">
        <f t="shared" ref="D219:V219" si="212">IFERROR(__xludf.DUMMYFUNCTION("GoogleTranslate($C219, $C$2, D$2)"),"Alpine Explorador")</f>
        <v>Alpine Explorador</v>
      </c>
      <c r="E219" t="str">
        <f t="shared" si="212"/>
        <v>अल्पाइन एक्सप्लोरर</v>
      </c>
      <c r="F219" t="str">
        <f t="shared" si="212"/>
        <v>جبال الألب إكسبلورر</v>
      </c>
      <c r="G219" t="str">
        <f t="shared" si="212"/>
        <v>Alpine Explorador</v>
      </c>
      <c r="H219" t="str">
        <f t="shared" si="212"/>
        <v>আলপাইন এক্সপ্লোরার</v>
      </c>
      <c r="I219" t="str">
        <f t="shared" si="212"/>
        <v>Alpine Проводник</v>
      </c>
      <c r="J219" t="str">
        <f t="shared" si="212"/>
        <v>アルパインエクスプローラ</v>
      </c>
      <c r="K219" t="str">
        <f t="shared" si="212"/>
        <v>Alpine ਐਕਸਪਲੋਰਰ</v>
      </c>
      <c r="L219" t="str">
        <f t="shared" si="212"/>
        <v>Alpine Explorer</v>
      </c>
      <c r="M219" t="str">
        <f t="shared" si="212"/>
        <v>Alpine Explorer</v>
      </c>
      <c r="N219" t="str">
        <f t="shared" si="212"/>
        <v>高山资源管理器</v>
      </c>
      <c r="O219" t="str">
        <f t="shared" si="212"/>
        <v>高山資源管理器</v>
      </c>
      <c r="P219" t="str">
        <f t="shared" si="212"/>
        <v>Alpine Explorer</v>
      </c>
      <c r="Q219" t="str">
        <f t="shared" si="212"/>
        <v>ఆల్పైన్ ఎక్స్ప్లోరర్</v>
      </c>
      <c r="R219" t="str">
        <f t="shared" si="212"/>
        <v>Alpine Explorer</v>
      </c>
      <c r="S219" t="str">
        <f t="shared" si="212"/>
        <v>알파인 탐색기</v>
      </c>
      <c r="T219" t="str">
        <f t="shared" si="212"/>
        <v>Alpine Explorer</v>
      </c>
      <c r="U219" t="str">
        <f t="shared" si="212"/>
        <v>अल्पाइन एक्सप्लोरर</v>
      </c>
      <c r="V219" t="str">
        <f t="shared" si="212"/>
        <v>அல்பைன் எக்ஸ்ப்ளோரர்</v>
      </c>
    </row>
    <row r="220">
      <c r="A220" s="4" t="s">
        <v>961</v>
      </c>
      <c r="B220" s="4"/>
      <c r="C220" s="4" t="s">
        <v>962</v>
      </c>
      <c r="D220" t="str">
        <f t="shared" ref="D220:V220" si="213">IFERROR(__xludf.DUMMYFUNCTION("GoogleTranslate($C220, $C$2, D$2)"),"Aquamancer")</f>
        <v>Aquamancer</v>
      </c>
      <c r="E220" t="str">
        <f t="shared" si="213"/>
        <v>Aquamancer</v>
      </c>
      <c r="F220" t="str">
        <f t="shared" si="213"/>
        <v>Aquamancer</v>
      </c>
      <c r="G220" t="str">
        <f t="shared" si="213"/>
        <v>Aquamancer</v>
      </c>
      <c r="H220" t="str">
        <f t="shared" si="213"/>
        <v>Aquamancer</v>
      </c>
      <c r="I220" t="str">
        <f t="shared" si="213"/>
        <v>Aquamancer</v>
      </c>
      <c r="J220" t="str">
        <f t="shared" si="213"/>
        <v>Aquamancer</v>
      </c>
      <c r="K220" t="str">
        <f t="shared" si="213"/>
        <v>Aquamancer</v>
      </c>
      <c r="L220" t="str">
        <f t="shared" si="213"/>
        <v>Aquamancer</v>
      </c>
      <c r="M220" t="str">
        <f t="shared" si="213"/>
        <v>Aquamancer</v>
      </c>
      <c r="N220" t="str">
        <f t="shared" si="213"/>
        <v>Aquamancer</v>
      </c>
      <c r="O220" t="str">
        <f t="shared" si="213"/>
        <v>Aquamancer</v>
      </c>
      <c r="P220" t="str">
        <f t="shared" si="213"/>
        <v>Aquamancer</v>
      </c>
      <c r="Q220" t="str">
        <f t="shared" si="213"/>
        <v>Aquamancer</v>
      </c>
      <c r="R220" t="str">
        <f t="shared" si="213"/>
        <v>Aquamancer</v>
      </c>
      <c r="S220" t="str">
        <f t="shared" si="213"/>
        <v>Aquamancer</v>
      </c>
      <c r="T220" t="str">
        <f t="shared" si="213"/>
        <v>Aquamancer</v>
      </c>
      <c r="U220" t="str">
        <f t="shared" si="213"/>
        <v>Aquamancer</v>
      </c>
      <c r="V220" t="str">
        <f t="shared" si="213"/>
        <v>Aquamancer</v>
      </c>
    </row>
    <row r="221">
      <c r="A221" s="4" t="s">
        <v>963</v>
      </c>
      <c r="B221" s="4"/>
      <c r="C221" s="4" t="s">
        <v>964</v>
      </c>
      <c r="D221" t="str">
        <f t="shared" ref="D221:V221" si="214">IFERROR(__xludf.DUMMYFUNCTION("GoogleTranslate($C221, $C$2, D$2)"),"Arquero")</f>
        <v>Arquero</v>
      </c>
      <c r="E221" t="str">
        <f t="shared" si="214"/>
        <v>धनुराशि</v>
      </c>
      <c r="F221" t="str">
        <f t="shared" si="214"/>
        <v>رامي السهام</v>
      </c>
      <c r="G221" t="str">
        <f t="shared" si="214"/>
        <v>Arqueiro</v>
      </c>
      <c r="H221" t="str">
        <f t="shared" si="214"/>
        <v>ধনু</v>
      </c>
      <c r="I221" t="str">
        <f t="shared" si="214"/>
        <v>Лучник</v>
      </c>
      <c r="J221" t="str">
        <f t="shared" si="214"/>
        <v>射手</v>
      </c>
      <c r="K221" t="str">
        <f t="shared" si="214"/>
        <v>ਤੀਰਅੰਦਾਜ਼</v>
      </c>
      <c r="L221" t="str">
        <f t="shared" si="214"/>
        <v>Bogenschütze</v>
      </c>
      <c r="M221" t="str">
        <f t="shared" si="214"/>
        <v>Archer</v>
      </c>
      <c r="N221" t="str">
        <f t="shared" si="214"/>
        <v>射手</v>
      </c>
      <c r="O221" t="str">
        <f t="shared" si="214"/>
        <v>射手</v>
      </c>
      <c r="P221" t="str">
        <f t="shared" si="214"/>
        <v>Pemanah</v>
      </c>
      <c r="Q221" t="str">
        <f t="shared" si="214"/>
        <v>ఆర్చర్</v>
      </c>
      <c r="R221" t="str">
        <f t="shared" si="214"/>
        <v>Loading...</v>
      </c>
      <c r="S221" t="str">
        <f t="shared" si="214"/>
        <v>Loading...</v>
      </c>
      <c r="T221" t="str">
        <f t="shared" si="214"/>
        <v>Loading...</v>
      </c>
      <c r="U221" t="str">
        <f t="shared" si="214"/>
        <v>Loading...</v>
      </c>
      <c r="V221" t="str">
        <f t="shared" si="214"/>
        <v>Loading...</v>
      </c>
    </row>
    <row r="222">
      <c r="A222" s="4" t="s">
        <v>965</v>
      </c>
      <c r="B222" s="4"/>
      <c r="C222" s="4" t="s">
        <v>966</v>
      </c>
      <c r="D222" t="str">
        <f t="shared" ref="D222:V222" si="215">IFERROR(__xludf.DUMMYFUNCTION("GoogleTranslate($C222, $C$2, D$2)"),"Loading...")</f>
        <v>Loading...</v>
      </c>
      <c r="E222" t="str">
        <f t="shared" si="215"/>
        <v>Loading...</v>
      </c>
      <c r="F222" t="str">
        <f t="shared" si="215"/>
        <v>Loading...</v>
      </c>
      <c r="G222" t="str">
        <f t="shared" si="215"/>
        <v>Loading...</v>
      </c>
      <c r="H222" t="str">
        <f t="shared" si="215"/>
        <v>Loading...</v>
      </c>
      <c r="I222" t="str">
        <f t="shared" si="215"/>
        <v>Loading...</v>
      </c>
      <c r="J222" t="str">
        <f t="shared" si="215"/>
        <v>Loading...</v>
      </c>
      <c r="K222" t="str">
        <f t="shared" si="215"/>
        <v>Loading...</v>
      </c>
      <c r="L222" t="str">
        <f t="shared" si="215"/>
        <v>Loading...</v>
      </c>
      <c r="M222" t="str">
        <f t="shared" si="215"/>
        <v>Loading...</v>
      </c>
      <c r="N222" t="str">
        <f t="shared" si="215"/>
        <v>Loading...</v>
      </c>
      <c r="O222" t="str">
        <f t="shared" si="215"/>
        <v>Loading...</v>
      </c>
      <c r="P222" t="str">
        <f t="shared" si="215"/>
        <v>Loading...</v>
      </c>
      <c r="Q222" t="str">
        <f t="shared" si="215"/>
        <v>Loading...</v>
      </c>
      <c r="R222" t="str">
        <f t="shared" si="215"/>
        <v>Loading...</v>
      </c>
      <c r="S222" t="str">
        <f t="shared" si="215"/>
        <v>Loading...</v>
      </c>
      <c r="T222" t="str">
        <f t="shared" si="215"/>
        <v>Loading...</v>
      </c>
      <c r="U222" t="str">
        <f t="shared" si="215"/>
        <v>Loading...</v>
      </c>
      <c r="V222" t="str">
        <f t="shared" si="215"/>
        <v>Loading...</v>
      </c>
    </row>
    <row r="223">
      <c r="A223" s="4" t="s">
        <v>967</v>
      </c>
      <c r="B223" s="4"/>
      <c r="C223" s="4" t="s">
        <v>968</v>
      </c>
      <c r="D223" t="str">
        <f t="shared" ref="D223:V223" si="216">IFERROR(__xludf.DUMMYFUNCTION("GoogleTranslate($C223, $C$2, D$2)"),"Loading...")</f>
        <v>Loading...</v>
      </c>
      <c r="E223" t="str">
        <f t="shared" si="216"/>
        <v>Loading...</v>
      </c>
      <c r="F223" t="str">
        <f t="shared" si="216"/>
        <v>Loading...</v>
      </c>
      <c r="G223" t="str">
        <f t="shared" si="216"/>
        <v>Loading...</v>
      </c>
      <c r="H223" t="str">
        <f t="shared" si="216"/>
        <v>Loading...</v>
      </c>
      <c r="I223" t="str">
        <f t="shared" si="216"/>
        <v>Loading...</v>
      </c>
      <c r="J223" t="str">
        <f t="shared" si="216"/>
        <v>Loading...</v>
      </c>
      <c r="K223" t="str">
        <f t="shared" si="216"/>
        <v>Loading...</v>
      </c>
      <c r="L223" t="str">
        <f t="shared" si="216"/>
        <v>Loading...</v>
      </c>
      <c r="M223" t="str">
        <f t="shared" si="216"/>
        <v>Loading...</v>
      </c>
      <c r="N223" t="str">
        <f t="shared" si="216"/>
        <v>Loading...</v>
      </c>
      <c r="O223" t="str">
        <f t="shared" si="216"/>
        <v>Loading...</v>
      </c>
      <c r="P223" t="str">
        <f t="shared" si="216"/>
        <v>Loading...</v>
      </c>
      <c r="Q223" t="str">
        <f t="shared" si="216"/>
        <v>Loading...</v>
      </c>
      <c r="R223" t="str">
        <f t="shared" si="216"/>
        <v>Loading...</v>
      </c>
      <c r="S223" t="str">
        <f t="shared" si="216"/>
        <v>Loading...</v>
      </c>
      <c r="T223" t="str">
        <f t="shared" si="216"/>
        <v>Loading...</v>
      </c>
      <c r="U223" t="str">
        <f t="shared" si="216"/>
        <v>Loading...</v>
      </c>
      <c r="V223" t="str">
        <f t="shared" si="216"/>
        <v>Loading...</v>
      </c>
    </row>
    <row r="224">
      <c r="A224" s="4" t="s">
        <v>969</v>
      </c>
      <c r="B224" s="4"/>
      <c r="C224" s="4" t="s">
        <v>970</v>
      </c>
      <c r="D224" t="str">
        <f t="shared" ref="D224:V224" si="217">IFERROR(__xludf.DUMMYFUNCTION("GoogleTranslate($C224, $C$2, D$2)"),"Loading...")</f>
        <v>Loading...</v>
      </c>
      <c r="E224" t="str">
        <f t="shared" si="217"/>
        <v>Loading...</v>
      </c>
      <c r="F224" t="str">
        <f t="shared" si="217"/>
        <v>Loading...</v>
      </c>
      <c r="G224" t="str">
        <f t="shared" si="217"/>
        <v>Loading...</v>
      </c>
      <c r="H224" t="str">
        <f t="shared" si="217"/>
        <v>Loading...</v>
      </c>
      <c r="I224" t="str">
        <f t="shared" si="217"/>
        <v>Loading...</v>
      </c>
      <c r="J224" t="str">
        <f t="shared" si="217"/>
        <v>Loading...</v>
      </c>
      <c r="K224" t="str">
        <f t="shared" si="217"/>
        <v>Loading...</v>
      </c>
      <c r="L224" t="str">
        <f t="shared" si="217"/>
        <v>Loading...</v>
      </c>
      <c r="M224" t="str">
        <f t="shared" si="217"/>
        <v>Loading...</v>
      </c>
      <c r="N224" t="str">
        <f t="shared" si="217"/>
        <v>Loading...</v>
      </c>
      <c r="O224" t="str">
        <f t="shared" si="217"/>
        <v>Loading...</v>
      </c>
      <c r="P224" t="str">
        <f t="shared" si="217"/>
        <v>Loading...</v>
      </c>
      <c r="Q224" t="str">
        <f t="shared" si="217"/>
        <v>Loading...</v>
      </c>
      <c r="R224" t="str">
        <f t="shared" si="217"/>
        <v>Loading...</v>
      </c>
      <c r="S224" t="str">
        <f t="shared" si="217"/>
        <v>Loading...</v>
      </c>
      <c r="T224" t="str">
        <f t="shared" si="217"/>
        <v>Loading...</v>
      </c>
      <c r="U224" t="str">
        <f t="shared" si="217"/>
        <v>Loading...</v>
      </c>
      <c r="V224" t="str">
        <f t="shared" si="217"/>
        <v>Loading...</v>
      </c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 t="s">
        <v>86</v>
      </c>
    </row>
    <row r="233">
      <c r="A233" s="4" t="s">
        <v>822</v>
      </c>
      <c r="C233" s="4" t="s">
        <v>971</v>
      </c>
      <c r="D233" t="str">
        <f t="shared" ref="D233:V233" si="218">IFERROR(__xludf.DUMMYFUNCTION("GoogleTranslate($C233, $C$2, D$2)"),"Todo")</f>
        <v>Todo</v>
      </c>
      <c r="E233" t="str">
        <f t="shared" si="218"/>
        <v>सब कुछ</v>
      </c>
      <c r="F233" t="str">
        <f t="shared" si="218"/>
        <v>كل شىء</v>
      </c>
      <c r="G233" t="str">
        <f t="shared" si="218"/>
        <v>Tudo</v>
      </c>
      <c r="H233" t="str">
        <f t="shared" si="218"/>
        <v>সব</v>
      </c>
      <c r="I233" t="str">
        <f t="shared" si="218"/>
        <v>Все</v>
      </c>
      <c r="J233" t="str">
        <f t="shared" si="218"/>
        <v>すべて</v>
      </c>
      <c r="K233" t="str">
        <f t="shared" si="218"/>
        <v>ਹਰ ਚੀਜ਼</v>
      </c>
      <c r="L233" t="str">
        <f t="shared" si="218"/>
        <v>Alles</v>
      </c>
      <c r="M233" t="str">
        <f t="shared" si="218"/>
        <v>kabeh</v>
      </c>
      <c r="N233" t="str">
        <f t="shared" si="218"/>
        <v>一切</v>
      </c>
      <c r="O233" t="str">
        <f t="shared" si="218"/>
        <v>一切</v>
      </c>
      <c r="P233" t="str">
        <f t="shared" si="218"/>
        <v>Segala sesuatu</v>
      </c>
      <c r="Q233" t="str">
        <f t="shared" si="218"/>
        <v>అంతా</v>
      </c>
      <c r="R233" t="str">
        <f t="shared" si="218"/>
        <v>Mọi điều</v>
      </c>
      <c r="S233" t="str">
        <f t="shared" si="218"/>
        <v>모두</v>
      </c>
      <c r="T233" t="str">
        <f t="shared" si="218"/>
        <v>Tout</v>
      </c>
      <c r="U233" t="str">
        <f t="shared" si="218"/>
        <v>सर्व काही</v>
      </c>
      <c r="V233" t="str">
        <f t="shared" si="218"/>
        <v>எல்லாம்</v>
      </c>
    </row>
    <row r="234">
      <c r="A234" s="4" t="s">
        <v>823</v>
      </c>
      <c r="C234" s="4" t="s">
        <v>972</v>
      </c>
      <c r="D234" t="str">
        <f t="shared" ref="D234:V234" si="219">IFERROR(__xludf.DUMMYFUNCTION("GoogleTranslate($C234, $C$2, D$2)"),"Todo menos la pólvora")</f>
        <v>Todo menos la pólvora</v>
      </c>
      <c r="E234" t="str">
        <f t="shared" si="219"/>
        <v>सब कुछ शून्य से बारूद</v>
      </c>
      <c r="F234" t="str">
        <f t="shared" si="219"/>
        <v>كل شيء ناقص البارود</v>
      </c>
      <c r="G234" t="str">
        <f t="shared" si="219"/>
        <v>pólvora tudo menos</v>
      </c>
      <c r="H234" t="str">
        <f t="shared" si="219"/>
        <v>সবকিছু বিয়োগ বারূদ</v>
      </c>
      <c r="I234" t="str">
        <f t="shared" si="219"/>
        <v>Все минус порох</v>
      </c>
      <c r="J234" t="str">
        <f t="shared" si="219"/>
        <v>すべてのマイナス火薬</v>
      </c>
      <c r="K234" t="str">
        <f t="shared" si="219"/>
        <v>ਹਰ ਚੀਜ਼ ਘਟਾਓ ਬਾਰੂਦ</v>
      </c>
      <c r="L234" t="str">
        <f t="shared" si="219"/>
        <v>Alles minus Schießpulver</v>
      </c>
      <c r="M234" t="str">
        <f t="shared" si="219"/>
        <v>Kabeh minus bubuk mesiu</v>
      </c>
      <c r="N234" t="str">
        <f t="shared" si="219"/>
        <v>一切都减去火药</v>
      </c>
      <c r="O234" t="str">
        <f t="shared" si="219"/>
        <v>一切都減去火藥</v>
      </c>
      <c r="P234" t="str">
        <f t="shared" si="219"/>
        <v>Semuanya dikurangi mesiu</v>
      </c>
      <c r="Q234" t="str">
        <f t="shared" si="219"/>
        <v>అంతా మైనస్ గన్పౌడర్</v>
      </c>
      <c r="R234" t="str">
        <f t="shared" si="219"/>
        <v>Tất cả mọi thứ trừ thuốc súng</v>
      </c>
      <c r="S234" t="str">
        <f t="shared" si="219"/>
        <v>모든 마이너스 화약</v>
      </c>
      <c r="T234" t="str">
        <f t="shared" si="219"/>
        <v>Tout la poudre à canon moins</v>
      </c>
      <c r="U234" t="str">
        <f t="shared" si="219"/>
        <v>सर्व काही उणे बंदुकीची दारू</v>
      </c>
      <c r="V234" t="str">
        <f t="shared" si="219"/>
        <v>எல்லாம் கழித்தல் வெடிமருந்து</v>
      </c>
    </row>
    <row r="235">
      <c r="A235" s="4" t="s">
        <v>824</v>
      </c>
      <c r="C235" s="4" t="s">
        <v>973</v>
      </c>
      <c r="D235" t="str">
        <f t="shared" ref="D235:V235" si="220">IFERROR(__xludf.DUMMYFUNCTION("GoogleTranslate($C235, $C$2, D$2)"),"leyenda artúrica")</f>
        <v>leyenda artúrica</v>
      </c>
      <c r="E235" t="str">
        <f t="shared" si="220"/>
        <v>अर्थुरियन दंतकथा</v>
      </c>
      <c r="F235" t="str">
        <f t="shared" si="220"/>
        <v>أسطورة الملك آرثر</v>
      </c>
      <c r="G235" t="str">
        <f t="shared" si="220"/>
        <v>lenda do rei Artur</v>
      </c>
      <c r="H235" t="str">
        <f t="shared" si="220"/>
        <v>Arthurian কিংবদন্তি</v>
      </c>
      <c r="I235" t="str">
        <f t="shared" si="220"/>
        <v>Артур легенда</v>
      </c>
      <c r="J235" t="str">
        <f t="shared" si="220"/>
        <v>アーサー王伝説</v>
      </c>
      <c r="K235" t="str">
        <f t="shared" si="220"/>
        <v>Arthurian ਕਥਾ</v>
      </c>
      <c r="L235" t="str">
        <f t="shared" si="220"/>
        <v>Artus-Legende</v>
      </c>
      <c r="M235" t="str">
        <f t="shared" si="220"/>
        <v>legenda Arthurian</v>
      </c>
      <c r="N235" t="str">
        <f t="shared" si="220"/>
        <v>亚瑟王传奇</v>
      </c>
      <c r="O235" t="str">
        <f t="shared" si="220"/>
        <v>亞瑟王傳奇</v>
      </c>
      <c r="P235" t="str">
        <f t="shared" si="220"/>
        <v>legenda Arthur</v>
      </c>
      <c r="Q235" t="str">
        <f t="shared" si="220"/>
        <v>ఆర్థూరియన్ పురాణం</v>
      </c>
      <c r="R235" t="str">
        <f t="shared" si="220"/>
        <v>huyền thoại Arthur</v>
      </c>
      <c r="S235" t="str">
        <f t="shared" si="220"/>
        <v>아서 왕의 전설</v>
      </c>
      <c r="T235" t="str">
        <f t="shared" si="220"/>
        <v>légende arthurienne</v>
      </c>
      <c r="U235" t="str">
        <f t="shared" si="220"/>
        <v>Arthurian आख्यायिका</v>
      </c>
      <c r="V235" t="str">
        <f t="shared" si="220"/>
        <v>ஆர்தர் புனைவுகளின்</v>
      </c>
    </row>
    <row r="236">
      <c r="A236" s="4" t="s">
        <v>825</v>
      </c>
      <c r="C236" s="4" t="s">
        <v>974</v>
      </c>
      <c r="D236" t="str">
        <f t="shared" ref="D236:V236" si="221">IFERROR(__xludf.DUMMYFUNCTION("GoogleTranslate($C236, $C$2, D$2)"),"Babilonia / sumeria")</f>
        <v>Babilonia / sumeria</v>
      </c>
      <c r="E236" t="str">
        <f t="shared" si="221"/>
        <v>बेबीलोन / सुमेरियन</v>
      </c>
      <c r="F236" t="str">
        <f t="shared" si="221"/>
        <v>البابلي / السومرية</v>
      </c>
      <c r="G236" t="str">
        <f t="shared" si="221"/>
        <v>Babilônico / suméria</v>
      </c>
      <c r="H236" t="str">
        <f t="shared" si="221"/>
        <v>ব্যাবিলনীয় / সুমেরীয়</v>
      </c>
      <c r="I236" t="str">
        <f t="shared" si="221"/>
        <v>Вавилонское / шумерский</v>
      </c>
      <c r="J236" t="str">
        <f t="shared" si="221"/>
        <v>バビロニア/シュメール</v>
      </c>
      <c r="K236" t="str">
        <f t="shared" si="221"/>
        <v>ਬਾਬਲ ਦੀ / ਸੁਮੇਰੀ</v>
      </c>
      <c r="L236" t="str">
        <f t="shared" si="221"/>
        <v>Babylonisch / sumerischen</v>
      </c>
      <c r="M236" t="str">
        <f t="shared" si="221"/>
        <v>Babil / Sumerian</v>
      </c>
      <c r="N236" t="str">
        <f t="shared" si="221"/>
        <v>巴比伦/苏美尔</v>
      </c>
      <c r="O236" t="str">
        <f t="shared" si="221"/>
        <v>巴比倫/蘇美爾</v>
      </c>
      <c r="P236" t="str">
        <f t="shared" si="221"/>
        <v>Babel / Sumeria</v>
      </c>
      <c r="Q236" t="str">
        <f t="shared" si="221"/>
        <v>బాబిలోనియన్ / సుమేరియన్</v>
      </c>
      <c r="R236" t="str">
        <f t="shared" si="221"/>
        <v>Babylon / Sumer</v>
      </c>
      <c r="S236" t="str">
        <f t="shared" si="221"/>
        <v>바빌론 / 수메르</v>
      </c>
      <c r="T236" t="str">
        <f t="shared" si="221"/>
        <v>Babylone / sumérienne</v>
      </c>
      <c r="U236" t="str">
        <f t="shared" si="221"/>
        <v>बाबेलच्या / सुमेरियन</v>
      </c>
      <c r="V236" t="str">
        <f t="shared" si="221"/>
        <v>பாபிலோனிய / சுமேரியன்</v>
      </c>
    </row>
    <row r="237">
      <c r="A237" s="4" t="s">
        <v>826</v>
      </c>
      <c r="C237" s="4" t="s">
        <v>975</v>
      </c>
      <c r="D237" t="str">
        <f t="shared" ref="D237:V237" si="222">IFERROR(__xludf.DUMMYFUNCTION("GoogleTranslate($C237, $C$2, D$2)"),"céltico")</f>
        <v>céltico</v>
      </c>
      <c r="E237" t="str">
        <f t="shared" si="222"/>
        <v>केल्टिक</v>
      </c>
      <c r="F237" t="str">
        <f t="shared" si="222"/>
        <v>سلتيك</v>
      </c>
      <c r="G237" t="str">
        <f t="shared" si="222"/>
        <v>céltico</v>
      </c>
      <c r="H237" t="str">
        <f t="shared" si="222"/>
        <v>কেল্ট্ জাতির ভাষা</v>
      </c>
      <c r="I237" t="str">
        <f t="shared" si="222"/>
        <v>кельтская</v>
      </c>
      <c r="J237" t="str">
        <f t="shared" si="222"/>
        <v>セルティック</v>
      </c>
      <c r="K237" t="str">
        <f t="shared" si="222"/>
        <v>ਸੈਲਟਿਕ</v>
      </c>
      <c r="L237" t="str">
        <f t="shared" si="222"/>
        <v>keltisch</v>
      </c>
      <c r="M237" t="str">
        <f t="shared" si="222"/>
        <v>Celtic</v>
      </c>
      <c r="N237" t="str">
        <f t="shared" si="222"/>
        <v>塞尔特</v>
      </c>
      <c r="O237" t="str">
        <f t="shared" si="222"/>
        <v>塞爾特</v>
      </c>
      <c r="P237" t="str">
        <f t="shared" si="222"/>
        <v>Celtic</v>
      </c>
      <c r="Q237" t="str">
        <f t="shared" si="222"/>
        <v>సెల్టిక్</v>
      </c>
      <c r="R237" t="str">
        <f t="shared" si="222"/>
        <v>Celtic</v>
      </c>
      <c r="S237" t="str">
        <f t="shared" si="222"/>
        <v>켈트 말</v>
      </c>
      <c r="T237" t="str">
        <f t="shared" si="222"/>
        <v>celtique</v>
      </c>
      <c r="U237" t="str">
        <f t="shared" si="222"/>
        <v>सेल्टिक</v>
      </c>
      <c r="V237" t="str">
        <f t="shared" si="222"/>
        <v>செல்டிக்</v>
      </c>
    </row>
    <row r="238">
      <c r="A238" s="4" t="s">
        <v>827</v>
      </c>
      <c r="C238" s="4" t="s">
        <v>976</v>
      </c>
      <c r="D238" t="str">
        <f t="shared" ref="D238:V238" si="223">IFERROR(__xludf.DUMMYFUNCTION("GoogleTranslate($C238, $C$2, D$2)"),"Edad Oscura")</f>
        <v>Edad Oscura</v>
      </c>
      <c r="E238" t="str">
        <f t="shared" si="223"/>
        <v>आदिम युग</v>
      </c>
      <c r="F238" t="str">
        <f t="shared" si="223"/>
        <v>العصور المظلمة</v>
      </c>
      <c r="G238" t="str">
        <f t="shared" si="223"/>
        <v>Idade das Trevas</v>
      </c>
      <c r="H238" t="str">
        <f t="shared" si="223"/>
        <v>অন্ধকার বয়সের</v>
      </c>
      <c r="I238" t="str">
        <f t="shared" si="223"/>
        <v>Темные времена</v>
      </c>
      <c r="J238" t="str">
        <f t="shared" si="223"/>
        <v>暗黒時代</v>
      </c>
      <c r="K238" t="str">
        <f t="shared" si="223"/>
        <v>ਹਨੇਰੇ ਦੀ ਉਮਰ</v>
      </c>
      <c r="L238" t="str">
        <f t="shared" si="223"/>
        <v>Finsteres Mittelalter</v>
      </c>
      <c r="M238" t="str">
        <f t="shared" si="223"/>
        <v>abad peteng</v>
      </c>
      <c r="N238" t="str">
        <f t="shared" si="223"/>
        <v>黑暗时代</v>
      </c>
      <c r="O238" t="str">
        <f t="shared" si="223"/>
        <v>黑暗時代</v>
      </c>
      <c r="P238" t="str">
        <f t="shared" si="223"/>
        <v>Zaman kegelapan</v>
      </c>
      <c r="Q238" t="str">
        <f t="shared" si="223"/>
        <v>చీకటి యుగం, చీకటి కాలం</v>
      </c>
      <c r="R238" t="str">
        <f t="shared" si="223"/>
        <v>lứa tuổi tối tăm</v>
      </c>
      <c r="S238" t="str">
        <f t="shared" si="223"/>
        <v>암흑기</v>
      </c>
      <c r="T238" t="str">
        <f t="shared" si="223"/>
        <v>Temps sombres</v>
      </c>
      <c r="U238" t="str">
        <f t="shared" si="223"/>
        <v>मध्ययुगीन काळ</v>
      </c>
      <c r="V238" t="str">
        <f t="shared" si="223"/>
        <v>டார்க் வயது</v>
      </c>
    </row>
    <row r="239">
      <c r="A239" s="4" t="s">
        <v>828</v>
      </c>
      <c r="C239" s="4" t="s">
        <v>977</v>
      </c>
      <c r="D239" t="str">
        <f t="shared" ref="D239:V239" si="224">IFERROR(__xludf.DUMMYFUNCTION("GoogleTranslate($C239, $C$2, D$2)"),"Griega / romana")</f>
        <v>Griega / romana</v>
      </c>
      <c r="E239" t="str">
        <f t="shared" si="224"/>
        <v>ग्रीक / रोमन</v>
      </c>
      <c r="F239" t="str">
        <f t="shared" si="224"/>
        <v>اليوناني / الروماني</v>
      </c>
      <c r="G239" t="str">
        <f t="shared" si="224"/>
        <v>Grega / romana</v>
      </c>
      <c r="H239" t="str">
        <f t="shared" si="224"/>
        <v>গ্রিক / রোমান</v>
      </c>
      <c r="I239" t="str">
        <f t="shared" si="224"/>
        <v>Греческий / Роман</v>
      </c>
      <c r="J239" t="str">
        <f t="shared" si="224"/>
        <v>ギリシャ/ローマ</v>
      </c>
      <c r="K239" t="str">
        <f t="shared" si="224"/>
        <v>ਯੂਨਾਨੀ / ਰੋਮਨ</v>
      </c>
      <c r="L239" t="str">
        <f t="shared" si="224"/>
        <v>Griechische / römische</v>
      </c>
      <c r="M239" t="str">
        <f t="shared" si="224"/>
        <v>Yunani / Rum</v>
      </c>
      <c r="N239" t="str">
        <f t="shared" si="224"/>
        <v>希腊/罗马</v>
      </c>
      <c r="O239" t="str">
        <f t="shared" si="224"/>
        <v>希臘/羅馬</v>
      </c>
      <c r="P239" t="str">
        <f t="shared" si="224"/>
        <v>Yunani / Romawi</v>
      </c>
      <c r="Q239" t="str">
        <f t="shared" si="224"/>
        <v>గ్రీకు / రోమన్</v>
      </c>
      <c r="R239" t="str">
        <f t="shared" si="224"/>
        <v>Hy Lạp / La Mã</v>
      </c>
      <c r="S239" t="str">
        <f t="shared" si="224"/>
        <v>그리스어 / 로마</v>
      </c>
      <c r="T239" t="str">
        <f t="shared" si="224"/>
        <v>Grec / romain</v>
      </c>
      <c r="U239" t="str">
        <f t="shared" si="224"/>
        <v>ग्रीक / रोमन</v>
      </c>
      <c r="V239" t="str">
        <f t="shared" si="224"/>
        <v>கிரேக்கம் / ரோமன்</v>
      </c>
    </row>
    <row r="240">
      <c r="A240" s="4" t="s">
        <v>829</v>
      </c>
      <c r="C240" s="4" t="s">
        <v>978</v>
      </c>
      <c r="D240" t="str">
        <f t="shared" ref="D240:V240" si="225">IFERROR(__xludf.DUMMYFUNCTION("GoogleTranslate($C240, $C$2, D$2)"),"egipcio")</f>
        <v>egipcio</v>
      </c>
      <c r="E240" t="str">
        <f t="shared" si="225"/>
        <v>मिस्र के</v>
      </c>
      <c r="F240" t="str">
        <f t="shared" si="225"/>
        <v>مصري</v>
      </c>
      <c r="G240" t="str">
        <f t="shared" si="225"/>
        <v>egípcio</v>
      </c>
      <c r="H240" t="str">
        <f t="shared" si="225"/>
        <v>মিশরের</v>
      </c>
      <c r="I240" t="str">
        <f t="shared" si="225"/>
        <v>египтянин</v>
      </c>
      <c r="J240" t="str">
        <f t="shared" si="225"/>
        <v>エジプト</v>
      </c>
      <c r="K240" t="str">
        <f t="shared" si="225"/>
        <v>ਮਿਸਰੀ</v>
      </c>
      <c r="L240" t="str">
        <f t="shared" si="225"/>
        <v>ägyptisch</v>
      </c>
      <c r="M240" t="str">
        <f t="shared" si="225"/>
        <v>Mesir</v>
      </c>
      <c r="N240" t="str">
        <f t="shared" si="225"/>
        <v>埃及人</v>
      </c>
      <c r="O240" t="str">
        <f t="shared" si="225"/>
        <v>埃及人</v>
      </c>
      <c r="P240" t="str">
        <f t="shared" si="225"/>
        <v>Mesir</v>
      </c>
      <c r="Q240" t="str">
        <f t="shared" si="225"/>
        <v>ఈజిప్టు</v>
      </c>
      <c r="R240" t="str">
        <f t="shared" si="225"/>
        <v>người Ai cập</v>
      </c>
      <c r="S240" t="str">
        <f t="shared" si="225"/>
        <v>이집트 사람</v>
      </c>
      <c r="T240" t="str">
        <f t="shared" si="225"/>
        <v>égyptien</v>
      </c>
      <c r="U240" t="str">
        <f t="shared" si="225"/>
        <v>इजिप्शियन</v>
      </c>
      <c r="V240" t="str">
        <f t="shared" si="225"/>
        <v>எகிப்திய</v>
      </c>
    </row>
    <row r="241">
      <c r="A241" s="4" t="s">
        <v>830</v>
      </c>
      <c r="C241" s="4" t="s">
        <v>979</v>
      </c>
      <c r="D241" t="str">
        <f t="shared" ref="D241:V241" si="226">IFERROR(__xludf.DUMMYFUNCTION("GoogleTranslate($C241, $C$2, D$2)"),"nórdico")</f>
        <v>nórdico</v>
      </c>
      <c r="E241" t="str">
        <f t="shared" si="226"/>
        <v>नॉर्डिक</v>
      </c>
      <c r="F241" t="str">
        <f t="shared" si="226"/>
        <v>الشمال</v>
      </c>
      <c r="G241" t="str">
        <f t="shared" si="226"/>
        <v>nórdico</v>
      </c>
      <c r="H241" t="str">
        <f t="shared" si="226"/>
        <v>নরডিক</v>
      </c>
      <c r="I241" t="str">
        <f t="shared" si="226"/>
        <v>нордический</v>
      </c>
      <c r="J241" t="str">
        <f t="shared" si="226"/>
        <v>ノルディック</v>
      </c>
      <c r="K241" t="str">
        <f t="shared" si="226"/>
        <v>Nordic</v>
      </c>
      <c r="L241" t="str">
        <f t="shared" si="226"/>
        <v>nordisch</v>
      </c>
      <c r="M241" t="str">
        <f t="shared" si="226"/>
        <v>Nordic</v>
      </c>
      <c r="N241" t="str">
        <f t="shared" si="226"/>
        <v>北欧</v>
      </c>
      <c r="O241" t="str">
        <f t="shared" si="226"/>
        <v>北歐</v>
      </c>
      <c r="P241" t="str">
        <f t="shared" si="226"/>
        <v>Nordic</v>
      </c>
      <c r="Q241" t="str">
        <f t="shared" si="226"/>
        <v>నోర్డిక్</v>
      </c>
      <c r="R241" t="str">
        <f t="shared" si="226"/>
        <v>Bắc Âu</v>
      </c>
      <c r="S241" t="str">
        <f t="shared" si="226"/>
        <v>북유럽 인</v>
      </c>
      <c r="T241" t="str">
        <f t="shared" si="226"/>
        <v>nordique</v>
      </c>
      <c r="U241" t="str">
        <f t="shared" si="226"/>
        <v>नॉर्डिक</v>
      </c>
      <c r="V241" t="str">
        <f t="shared" si="226"/>
        <v>நோர்டிக்</v>
      </c>
    </row>
    <row r="242">
      <c r="A242" s="4" t="s">
        <v>831</v>
      </c>
      <c r="C242" s="4" t="s">
        <v>980</v>
      </c>
      <c r="D242" t="str">
        <f t="shared" ref="D242:V242" si="227">IFERROR(__xludf.DUMMYFUNCTION("GoogleTranslate($C242, $C$2, D$2)"),"Renacimiento")</f>
        <v>Renacimiento</v>
      </c>
      <c r="E242" t="str">
        <f t="shared" si="227"/>
        <v>पुनर्जागरण काल</v>
      </c>
      <c r="F242" t="str">
        <f t="shared" si="227"/>
        <v>عصر النهضة</v>
      </c>
      <c r="G242" t="str">
        <f t="shared" si="227"/>
        <v>Renascimento</v>
      </c>
      <c r="H242" t="str">
        <f t="shared" si="227"/>
        <v>রেনেসাঁ</v>
      </c>
      <c r="I242" t="str">
        <f t="shared" si="227"/>
        <v>Ренессанс</v>
      </c>
      <c r="J242" t="str">
        <f t="shared" si="227"/>
        <v>ルネサンス</v>
      </c>
      <c r="K242" t="str">
        <f t="shared" si="227"/>
        <v>Renaissance</v>
      </c>
      <c r="L242" t="str">
        <f t="shared" si="227"/>
        <v>Renaissance</v>
      </c>
      <c r="M242" t="str">
        <f t="shared" si="227"/>
        <v>Renaissance</v>
      </c>
      <c r="N242" t="str">
        <f t="shared" si="227"/>
        <v>再生</v>
      </c>
      <c r="O242" t="str">
        <f t="shared" si="227"/>
        <v>再生</v>
      </c>
      <c r="P242" t="str">
        <f t="shared" si="227"/>
        <v>Renaisans</v>
      </c>
      <c r="Q242" t="str">
        <f t="shared" si="227"/>
        <v>పునరుజ్జీవన</v>
      </c>
      <c r="R242" t="str">
        <f t="shared" si="227"/>
        <v>sự phục hưng</v>
      </c>
      <c r="S242" t="str">
        <f t="shared" si="227"/>
        <v>르네상스</v>
      </c>
      <c r="T242" t="str">
        <f t="shared" si="227"/>
        <v>Renaissance</v>
      </c>
      <c r="U242" t="str">
        <f t="shared" si="227"/>
        <v>नवनिर्मितीचा काळ</v>
      </c>
      <c r="V242" t="str">
        <f t="shared" si="227"/>
        <v>மறுமலர்ச்சி</v>
      </c>
    </row>
    <row r="243">
      <c r="A243" s="4" t="s">
        <v>832</v>
      </c>
      <c r="C243" s="4" t="s">
        <v>981</v>
      </c>
      <c r="D243" t="str">
        <f t="shared" ref="D243:V243" si="228">IFERROR(__xludf.DUMMYFUNCTION("GoogleTranslate($C243, $C$2, D$2)"),"eslavo")</f>
        <v>eslavo</v>
      </c>
      <c r="E243" t="str">
        <f t="shared" si="228"/>
        <v>स्लाव</v>
      </c>
      <c r="F243" t="str">
        <f t="shared" si="228"/>
        <v>سلافي</v>
      </c>
      <c r="G243" t="str">
        <f t="shared" si="228"/>
        <v>eslavo</v>
      </c>
      <c r="H243" t="str">
        <f t="shared" si="228"/>
        <v>স্লাভোনিক</v>
      </c>
      <c r="I243" t="str">
        <f t="shared" si="228"/>
        <v>славянский</v>
      </c>
      <c r="J243" t="str">
        <f t="shared" si="228"/>
        <v>スラヴ</v>
      </c>
      <c r="K243" t="str">
        <f t="shared" si="228"/>
        <v>ਸਲਾਵੋਨੀ</v>
      </c>
      <c r="L243" t="str">
        <f t="shared" si="228"/>
        <v>slawisch</v>
      </c>
      <c r="M243" t="str">
        <f t="shared" si="228"/>
        <v>Slavonic</v>
      </c>
      <c r="N243" t="str">
        <f t="shared" si="228"/>
        <v>斯拉夫</v>
      </c>
      <c r="O243" t="str">
        <f t="shared" si="228"/>
        <v>斯拉夫</v>
      </c>
      <c r="P243" t="str">
        <f t="shared" si="228"/>
        <v>Slavia</v>
      </c>
      <c r="Q243" t="str">
        <f t="shared" si="228"/>
        <v>స్లావోనిక్</v>
      </c>
      <c r="R243" t="str">
        <f t="shared" si="228"/>
        <v>người tư lạp phu</v>
      </c>
      <c r="S243" t="str">
        <f t="shared" si="228"/>
        <v>슬라브 말</v>
      </c>
      <c r="T243" t="str">
        <f t="shared" si="228"/>
        <v>slave</v>
      </c>
      <c r="U243" t="str">
        <f t="shared" si="228"/>
        <v>स्लाव्होनिक</v>
      </c>
      <c r="V243" t="str">
        <f t="shared" si="228"/>
        <v>ஸ்லோவோனிக்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2.29"/>
    <col customWidth="1" min="3" max="3" width="10.57"/>
    <col customWidth="1" min="16" max="16" width="26.71"/>
    <col customWidth="1" min="17" max="17" width="29.71"/>
    <col customWidth="1" min="18" max="18" width="20.14"/>
    <col customWidth="1" min="19" max="19" width="28.57"/>
    <col customWidth="1" min="20" max="20" width="27.29"/>
    <col customWidth="1" min="21" max="21" width="17.14"/>
    <col customWidth="1" min="22" max="22" width="21.71"/>
  </cols>
  <sheetData>
    <row r="1">
      <c r="A1" s="4" t="s">
        <v>186</v>
      </c>
      <c r="B1" s="4" t="s">
        <v>188</v>
      </c>
      <c r="C1" s="4" t="s">
        <v>190</v>
      </c>
      <c r="D1" s="4" t="s">
        <v>191</v>
      </c>
      <c r="E1" s="4" t="s">
        <v>193</v>
      </c>
      <c r="F1" s="4" t="s">
        <v>194</v>
      </c>
      <c r="G1" s="4" t="s">
        <v>196</v>
      </c>
      <c r="H1" s="6" t="s">
        <v>197</v>
      </c>
      <c r="I1" s="4" t="s">
        <v>199</v>
      </c>
      <c r="J1" s="4" t="s">
        <v>201</v>
      </c>
      <c r="K1" s="4" t="s">
        <v>202</v>
      </c>
      <c r="L1" s="4" t="s">
        <v>204</v>
      </c>
      <c r="M1" s="4" t="s">
        <v>206</v>
      </c>
      <c r="N1" s="4" t="s">
        <v>208</v>
      </c>
      <c r="O1" s="4" t="s">
        <v>210</v>
      </c>
      <c r="P1" s="4" t="s">
        <v>212</v>
      </c>
      <c r="Q1" s="4" t="s">
        <v>213</v>
      </c>
      <c r="R1" s="4" t="s">
        <v>216</v>
      </c>
      <c r="S1" s="4" t="s">
        <v>218</v>
      </c>
      <c r="T1" s="4" t="s">
        <v>221</v>
      </c>
      <c r="U1" s="4" t="s">
        <v>222</v>
      </c>
      <c r="V1" s="4" t="s">
        <v>224</v>
      </c>
      <c r="W1" s="4" t="s">
        <v>227</v>
      </c>
      <c r="X1" s="4" t="s">
        <v>229</v>
      </c>
      <c r="Y1" s="4" t="s">
        <v>231</v>
      </c>
      <c r="Z1" s="4" t="s">
        <v>233</v>
      </c>
      <c r="AA1" s="4" t="s">
        <v>234</v>
      </c>
      <c r="AB1" s="4" t="s">
        <v>236</v>
      </c>
      <c r="AC1" s="4" t="s">
        <v>238</v>
      </c>
      <c r="AD1" s="4" t="s">
        <v>240</v>
      </c>
      <c r="AE1" s="4" t="s">
        <v>241</v>
      </c>
      <c r="AF1" s="4" t="s">
        <v>243</v>
      </c>
      <c r="AG1" s="4" t="s">
        <v>245</v>
      </c>
      <c r="AH1" s="4" t="s">
        <v>246</v>
      </c>
      <c r="AI1" s="4" t="s">
        <v>248</v>
      </c>
      <c r="AJ1" s="4" t="s">
        <v>250</v>
      </c>
      <c r="AK1" s="4" t="s">
        <v>251</v>
      </c>
      <c r="AL1" s="4" t="s">
        <v>253</v>
      </c>
      <c r="AM1" s="4" t="s">
        <v>254</v>
      </c>
      <c r="AN1" s="4" t="s">
        <v>256</v>
      </c>
      <c r="AO1" s="4" t="s">
        <v>257</v>
      </c>
      <c r="AP1" s="4" t="s">
        <v>259</v>
      </c>
      <c r="AQ1" s="4" t="s">
        <v>261</v>
      </c>
      <c r="AR1" s="4" t="s">
        <v>263</v>
      </c>
      <c r="AS1" s="4" t="s">
        <v>265</v>
      </c>
      <c r="AT1" s="4" t="s">
        <v>267</v>
      </c>
      <c r="AU1" s="4" t="s">
        <v>269</v>
      </c>
      <c r="AV1" s="4" t="s">
        <v>271</v>
      </c>
      <c r="AW1" s="4" t="s">
        <v>272</v>
      </c>
      <c r="AX1" s="4"/>
    </row>
    <row r="2">
      <c r="A2" s="4" t="s">
        <v>275</v>
      </c>
      <c r="B2" s="4"/>
      <c r="C2" s="4">
        <v>1.0</v>
      </c>
      <c r="D2" s="4"/>
      <c r="E2" s="4"/>
      <c r="F2" s="4"/>
      <c r="G2" s="4"/>
      <c r="H2" s="4">
        <v>2.0</v>
      </c>
      <c r="I2" s="4" t="s">
        <v>151</v>
      </c>
      <c r="J2" s="4" t="s">
        <v>173</v>
      </c>
      <c r="K2" s="4"/>
      <c r="L2" s="4"/>
      <c r="M2" s="4"/>
      <c r="N2" s="4" t="s">
        <v>121</v>
      </c>
      <c r="O2" s="4"/>
      <c r="P2" s="4" t="s">
        <v>277</v>
      </c>
      <c r="Q2" s="4" t="s">
        <v>279</v>
      </c>
      <c r="R2" s="4" t="s">
        <v>281</v>
      </c>
      <c r="S2" s="4"/>
      <c r="T2" s="4"/>
      <c r="U2" s="4"/>
      <c r="V2" s="4"/>
      <c r="W2" s="4" t="s">
        <v>282</v>
      </c>
      <c r="X2" s="4" t="s">
        <v>283</v>
      </c>
      <c r="Y2" s="4" t="s">
        <v>284</v>
      </c>
      <c r="Z2" s="4" t="s">
        <v>285</v>
      </c>
      <c r="AA2" s="4" t="s">
        <v>284</v>
      </c>
      <c r="AB2" s="4" t="s">
        <v>286</v>
      </c>
      <c r="AC2" s="4"/>
      <c r="AD2" s="4"/>
      <c r="AE2" s="4"/>
      <c r="AF2" s="4"/>
      <c r="AG2" s="4"/>
      <c r="AI2" s="4"/>
      <c r="AK2" s="4"/>
      <c r="AM2" s="4"/>
      <c r="AO2" s="4"/>
      <c r="AQ2" s="4"/>
      <c r="AS2" s="4" t="s">
        <v>284</v>
      </c>
      <c r="AT2" s="4"/>
      <c r="AV2" s="4"/>
    </row>
    <row r="3">
      <c r="A3" s="4" t="s">
        <v>289</v>
      </c>
      <c r="B3" s="4">
        <v>0.0</v>
      </c>
      <c r="C3" s="4">
        <v>2.0</v>
      </c>
      <c r="D3" s="4">
        <v>1.0</v>
      </c>
      <c r="E3" s="4">
        <v>0.0</v>
      </c>
      <c r="F3" s="4">
        <v>0.0</v>
      </c>
      <c r="I3" s="4" t="s">
        <v>290</v>
      </c>
      <c r="J3" s="4" t="s">
        <v>151</v>
      </c>
      <c r="K3" s="4" t="s">
        <v>170</v>
      </c>
      <c r="L3" s="4" t="s">
        <v>159</v>
      </c>
      <c r="M3" s="4"/>
      <c r="P3" s="4" t="s">
        <v>291</v>
      </c>
      <c r="Q3" s="4" t="s">
        <v>292</v>
      </c>
      <c r="R3" s="4" t="s">
        <v>277</v>
      </c>
      <c r="S3" s="4" t="s">
        <v>293</v>
      </c>
      <c r="T3" s="4" t="s">
        <v>294</v>
      </c>
      <c r="U3" s="4" t="s">
        <v>295</v>
      </c>
      <c r="V3" s="4"/>
      <c r="W3" s="4" t="s">
        <v>282</v>
      </c>
      <c r="X3" s="4" t="s">
        <v>296</v>
      </c>
      <c r="Y3" s="4" t="s">
        <v>284</v>
      </c>
      <c r="Z3" s="4" t="s">
        <v>297</v>
      </c>
      <c r="AA3" s="4" t="s">
        <v>284</v>
      </c>
      <c r="AB3" s="4" t="s">
        <v>298</v>
      </c>
      <c r="AC3" s="4" t="s">
        <v>284</v>
      </c>
      <c r="AD3" s="4" t="s">
        <v>299</v>
      </c>
      <c r="AE3" s="4" t="s">
        <v>282</v>
      </c>
      <c r="AF3" s="4" t="s">
        <v>300</v>
      </c>
      <c r="AG3" s="4" t="s">
        <v>284</v>
      </c>
      <c r="AH3" s="4" t="s">
        <v>301</v>
      </c>
      <c r="AI3" s="4" t="s">
        <v>284</v>
      </c>
      <c r="AJ3" s="4" t="s">
        <v>302</v>
      </c>
      <c r="AK3" s="4" t="s">
        <v>284</v>
      </c>
      <c r="AL3" s="4" t="s">
        <v>304</v>
      </c>
      <c r="AM3" s="4"/>
      <c r="AO3" s="4"/>
      <c r="AQ3" s="4"/>
      <c r="AS3" s="4"/>
      <c r="AT3" s="4" t="s">
        <v>284</v>
      </c>
      <c r="AU3" s="4" t="s">
        <v>306</v>
      </c>
      <c r="AV3" s="4"/>
    </row>
    <row r="4">
      <c r="A4" s="4" t="s">
        <v>307</v>
      </c>
      <c r="E4" s="4">
        <v>1.0</v>
      </c>
      <c r="F4" s="4">
        <v>1.0</v>
      </c>
      <c r="P4" s="4" t="s">
        <v>308</v>
      </c>
      <c r="Q4" s="4" t="s">
        <v>277</v>
      </c>
      <c r="R4" s="4" t="s">
        <v>293</v>
      </c>
      <c r="S4" s="4" t="s">
        <v>309</v>
      </c>
      <c r="T4" s="4" t="s">
        <v>310</v>
      </c>
      <c r="U4" s="4" t="s">
        <v>279</v>
      </c>
      <c r="V4" s="4" t="s">
        <v>311</v>
      </c>
      <c r="W4" s="4" t="s">
        <v>312</v>
      </c>
      <c r="X4" s="4" t="s">
        <v>313</v>
      </c>
      <c r="Y4" s="4" t="s">
        <v>314</v>
      </c>
      <c r="Z4" s="4" t="s">
        <v>317</v>
      </c>
      <c r="AA4" s="4" t="s">
        <v>314</v>
      </c>
      <c r="AB4" s="4" t="s">
        <v>318</v>
      </c>
      <c r="AC4" s="4" t="s">
        <v>282</v>
      </c>
      <c r="AD4" s="4" t="s">
        <v>319</v>
      </c>
      <c r="AE4" s="4" t="s">
        <v>282</v>
      </c>
      <c r="AF4" s="4" t="s">
        <v>320</v>
      </c>
      <c r="AG4" s="4" t="s">
        <v>284</v>
      </c>
      <c r="AH4" s="4" t="s">
        <v>321</v>
      </c>
      <c r="AI4" s="4" t="s">
        <v>282</v>
      </c>
      <c r="AJ4" s="4" t="s">
        <v>322</v>
      </c>
      <c r="AK4" s="4"/>
      <c r="AM4" s="4"/>
      <c r="AO4" s="4"/>
      <c r="AQ4" s="4"/>
      <c r="AS4" s="4"/>
      <c r="AT4" s="4" t="s">
        <v>282</v>
      </c>
      <c r="AU4" s="4" t="s">
        <v>323</v>
      </c>
      <c r="AV4" s="4" t="s">
        <v>282</v>
      </c>
      <c r="AW4" s="4" t="s">
        <v>324</v>
      </c>
    </row>
    <row r="5">
      <c r="A5" s="4" t="s">
        <v>325</v>
      </c>
      <c r="C5" s="4">
        <v>1.0</v>
      </c>
      <c r="D5" s="4">
        <v>1.0</v>
      </c>
      <c r="F5" s="4">
        <v>0.0</v>
      </c>
      <c r="I5" s="4"/>
      <c r="N5" s="4" t="s">
        <v>134</v>
      </c>
      <c r="O5" s="4"/>
      <c r="W5" s="4" t="s">
        <v>282</v>
      </c>
      <c r="X5" s="4" t="s">
        <v>299</v>
      </c>
      <c r="Y5" s="4" t="s">
        <v>282</v>
      </c>
      <c r="Z5" s="4" t="s">
        <v>326</v>
      </c>
      <c r="AA5" s="4" t="s">
        <v>284</v>
      </c>
      <c r="AB5" s="4" t="s">
        <v>327</v>
      </c>
      <c r="AC5" s="4" t="s">
        <v>284</v>
      </c>
      <c r="AD5" s="4" t="s">
        <v>297</v>
      </c>
      <c r="AE5" s="4" t="s">
        <v>284</v>
      </c>
      <c r="AF5" s="4" t="s">
        <v>328</v>
      </c>
      <c r="AG5" s="4" t="s">
        <v>282</v>
      </c>
      <c r="AH5" s="4" t="s">
        <v>329</v>
      </c>
      <c r="AI5" s="4" t="s">
        <v>282</v>
      </c>
      <c r="AJ5" s="4" t="s">
        <v>331</v>
      </c>
      <c r="AK5" s="4" t="s">
        <v>284</v>
      </c>
      <c r="AL5" s="4" t="s">
        <v>329</v>
      </c>
      <c r="AM5" s="4"/>
      <c r="AO5" s="4"/>
      <c r="AQ5" s="4"/>
      <c r="AS5" s="4"/>
      <c r="AT5" s="4"/>
      <c r="AV5" s="4"/>
    </row>
    <row r="6">
      <c r="A6" s="4" t="s">
        <v>332</v>
      </c>
      <c r="B6" s="4">
        <v>0.0</v>
      </c>
      <c r="C6" s="4">
        <v>1.0</v>
      </c>
      <c r="D6" s="4">
        <v>0.0</v>
      </c>
      <c r="F6" s="4">
        <v>0.0</v>
      </c>
      <c r="H6" s="4">
        <v>0.0</v>
      </c>
      <c r="P6" s="4" t="s">
        <v>291</v>
      </c>
      <c r="Q6" s="4" t="s">
        <v>343</v>
      </c>
      <c r="R6" s="4" t="s">
        <v>345</v>
      </c>
      <c r="S6" s="4" t="s">
        <v>294</v>
      </c>
      <c r="T6" s="4" t="s">
        <v>295</v>
      </c>
      <c r="W6" s="4" t="s">
        <v>314</v>
      </c>
      <c r="X6" s="4" t="s">
        <v>313</v>
      </c>
      <c r="Y6" s="4" t="s">
        <v>282</v>
      </c>
      <c r="Z6" s="4" t="s">
        <v>328</v>
      </c>
      <c r="AA6" s="4" t="s">
        <v>282</v>
      </c>
      <c r="AB6" s="4" t="s">
        <v>297</v>
      </c>
      <c r="AC6" s="4" t="s">
        <v>284</v>
      </c>
      <c r="AD6" s="4" t="s">
        <v>299</v>
      </c>
      <c r="AE6" s="4" t="s">
        <v>282</v>
      </c>
      <c r="AF6" s="4" t="s">
        <v>355</v>
      </c>
      <c r="AG6" s="4" t="s">
        <v>282</v>
      </c>
      <c r="AH6" s="4" t="s">
        <v>300</v>
      </c>
      <c r="AI6" s="4" t="s">
        <v>284</v>
      </c>
      <c r="AJ6" s="4" t="s">
        <v>302</v>
      </c>
      <c r="AK6" s="4" t="s">
        <v>284</v>
      </c>
      <c r="AL6" s="4" t="s">
        <v>304</v>
      </c>
      <c r="AM6" s="4"/>
      <c r="AO6" s="4"/>
      <c r="AQ6" s="4"/>
      <c r="AS6" s="4"/>
      <c r="AT6" s="4" t="s">
        <v>284</v>
      </c>
      <c r="AU6" s="4" t="s">
        <v>306</v>
      </c>
      <c r="AV6" s="4" t="s">
        <v>284</v>
      </c>
      <c r="AW6" s="4" t="s">
        <v>362</v>
      </c>
    </row>
    <row r="7">
      <c r="A7" s="4" t="s">
        <v>364</v>
      </c>
      <c r="B7" s="4">
        <v>0.0</v>
      </c>
      <c r="C7" s="4">
        <v>0.0</v>
      </c>
      <c r="D7" s="4">
        <v>1.0</v>
      </c>
      <c r="F7" s="4">
        <v>2.0</v>
      </c>
      <c r="W7" s="4" t="s">
        <v>314</v>
      </c>
      <c r="X7" s="4" t="s">
        <v>326</v>
      </c>
      <c r="Y7" s="4" t="s">
        <v>282</v>
      </c>
      <c r="Z7" s="4" t="s">
        <v>296</v>
      </c>
      <c r="AA7" s="4" t="s">
        <v>282</v>
      </c>
      <c r="AB7" s="4" t="s">
        <v>299</v>
      </c>
      <c r="AC7" s="4" t="s">
        <v>282</v>
      </c>
      <c r="AD7" s="4" t="s">
        <v>328</v>
      </c>
      <c r="AE7" s="4" t="s">
        <v>284</v>
      </c>
      <c r="AF7" s="4" t="s">
        <v>376</v>
      </c>
      <c r="AG7" s="4" t="s">
        <v>284</v>
      </c>
      <c r="AH7" s="4" t="s">
        <v>379</v>
      </c>
      <c r="AI7" s="4" t="s">
        <v>314</v>
      </c>
      <c r="AJ7" s="4" t="s">
        <v>381</v>
      </c>
      <c r="AK7" s="4" t="s">
        <v>284</v>
      </c>
      <c r="AL7" s="4" t="s">
        <v>382</v>
      </c>
      <c r="AM7" s="4"/>
      <c r="AO7" s="4"/>
      <c r="AQ7" s="4"/>
      <c r="AS7" s="4"/>
      <c r="AT7" s="4"/>
      <c r="AV7" s="4"/>
    </row>
    <row r="8">
      <c r="A8" s="4" t="s">
        <v>385</v>
      </c>
      <c r="B8" s="4">
        <v>0.0</v>
      </c>
      <c r="C8" s="4">
        <v>0.0</v>
      </c>
      <c r="E8" s="4">
        <v>1.0</v>
      </c>
      <c r="F8" s="4">
        <v>1.0</v>
      </c>
      <c r="P8" s="4" t="s">
        <v>292</v>
      </c>
      <c r="Q8" s="4" t="s">
        <v>390</v>
      </c>
      <c r="R8" s="4" t="s">
        <v>345</v>
      </c>
      <c r="W8" s="4" t="s">
        <v>282</v>
      </c>
      <c r="X8" s="4" t="s">
        <v>391</v>
      </c>
      <c r="Y8" s="4" t="s">
        <v>282</v>
      </c>
      <c r="Z8" s="4" t="s">
        <v>394</v>
      </c>
      <c r="AA8" s="4" t="s">
        <v>282</v>
      </c>
      <c r="AB8" s="4" t="s">
        <v>396</v>
      </c>
      <c r="AC8" s="4" t="s">
        <v>282</v>
      </c>
      <c r="AD8" s="4" t="s">
        <v>398</v>
      </c>
      <c r="AE8" s="4" t="s">
        <v>282</v>
      </c>
      <c r="AF8" s="4" t="s">
        <v>400</v>
      </c>
      <c r="AG8" s="4" t="s">
        <v>282</v>
      </c>
      <c r="AH8" s="4" t="s">
        <v>404</v>
      </c>
      <c r="AI8" s="4" t="s">
        <v>284</v>
      </c>
      <c r="AJ8" s="4" t="s">
        <v>406</v>
      </c>
      <c r="AK8" s="4"/>
      <c r="AM8" s="4"/>
      <c r="AO8" s="4"/>
      <c r="AQ8" s="4"/>
      <c r="AS8" s="4"/>
      <c r="AT8" s="4"/>
      <c r="AV8" s="4"/>
    </row>
    <row r="9">
      <c r="A9" s="4" t="s">
        <v>412</v>
      </c>
      <c r="B9" s="4">
        <v>0.0</v>
      </c>
      <c r="D9" s="4">
        <v>0.0</v>
      </c>
      <c r="E9" s="4">
        <v>0.0</v>
      </c>
      <c r="F9" s="4">
        <v>0.0</v>
      </c>
      <c r="N9" s="4" t="s">
        <v>134</v>
      </c>
      <c r="O9" s="4"/>
      <c r="P9" s="4" t="s">
        <v>278</v>
      </c>
      <c r="W9" s="4" t="s">
        <v>314</v>
      </c>
      <c r="X9" s="4" t="s">
        <v>421</v>
      </c>
      <c r="Y9" s="4" t="s">
        <v>314</v>
      </c>
      <c r="Z9" s="4" t="s">
        <v>422</v>
      </c>
      <c r="AA9" s="4" t="s">
        <v>282</v>
      </c>
      <c r="AB9" s="4" t="s">
        <v>395</v>
      </c>
      <c r="AC9" s="4" t="s">
        <v>282</v>
      </c>
      <c r="AD9" s="4" t="s">
        <v>376</v>
      </c>
      <c r="AE9" s="4" t="s">
        <v>282</v>
      </c>
      <c r="AF9" s="4" t="s">
        <v>425</v>
      </c>
      <c r="AG9" s="4" t="s">
        <v>284</v>
      </c>
      <c r="AH9" s="4" t="s">
        <v>327</v>
      </c>
      <c r="AI9" s="4" t="s">
        <v>284</v>
      </c>
      <c r="AJ9" s="4" t="s">
        <v>379</v>
      </c>
      <c r="AK9" s="4" t="s">
        <v>284</v>
      </c>
      <c r="AL9" s="4" t="s">
        <v>432</v>
      </c>
      <c r="AM9" s="4" t="s">
        <v>284</v>
      </c>
      <c r="AN9" s="4" t="s">
        <v>434</v>
      </c>
      <c r="AO9" s="4"/>
      <c r="AP9" s="4"/>
      <c r="AQ9" s="4"/>
      <c r="AR9" s="4"/>
      <c r="AS9" s="4"/>
      <c r="AT9" s="4" t="s">
        <v>284</v>
      </c>
      <c r="AU9" s="4" t="s">
        <v>437</v>
      </c>
      <c r="AV9" s="4"/>
    </row>
    <row r="10">
      <c r="A10" s="4" t="s">
        <v>439</v>
      </c>
      <c r="E10" s="4">
        <v>2.0</v>
      </c>
      <c r="F10" s="4">
        <v>0.0</v>
      </c>
      <c r="N10" s="4" t="s">
        <v>134</v>
      </c>
      <c r="O10" s="4"/>
      <c r="P10" s="4" t="s">
        <v>278</v>
      </c>
      <c r="W10" s="4" t="s">
        <v>314</v>
      </c>
      <c r="X10" s="4" t="s">
        <v>450</v>
      </c>
      <c r="Y10" s="4" t="s">
        <v>282</v>
      </c>
      <c r="Z10" s="4" t="s">
        <v>425</v>
      </c>
      <c r="AA10" s="4" t="s">
        <v>284</v>
      </c>
      <c r="AB10" s="4" t="s">
        <v>414</v>
      </c>
      <c r="AC10" s="4" t="s">
        <v>284</v>
      </c>
      <c r="AD10" s="4" t="s">
        <v>422</v>
      </c>
      <c r="AE10" s="4" t="s">
        <v>282</v>
      </c>
      <c r="AF10" s="4" t="s">
        <v>322</v>
      </c>
      <c r="AG10" s="4"/>
      <c r="AI10" s="4"/>
      <c r="AK10" s="4"/>
      <c r="AM10" s="4"/>
      <c r="AO10" s="4"/>
      <c r="AQ10" s="4"/>
      <c r="AS10" s="4"/>
      <c r="AT10" s="4" t="s">
        <v>284</v>
      </c>
      <c r="AU10" s="4" t="s">
        <v>437</v>
      </c>
      <c r="AV10" s="4"/>
    </row>
    <row r="11">
      <c r="A11" s="4" t="s">
        <v>459</v>
      </c>
      <c r="B11" s="4">
        <v>0.0</v>
      </c>
      <c r="D11" s="4">
        <v>1.0</v>
      </c>
      <c r="G11" s="4">
        <v>1.0</v>
      </c>
      <c r="I11" s="4" t="s">
        <v>144</v>
      </c>
      <c r="J11" s="4" t="s">
        <v>121</v>
      </c>
      <c r="P11" s="4" t="s">
        <v>278</v>
      </c>
      <c r="Q11" s="4" t="s">
        <v>465</v>
      </c>
      <c r="W11" s="4" t="s">
        <v>314</v>
      </c>
      <c r="X11" s="4" t="s">
        <v>422</v>
      </c>
      <c r="Y11" s="4" t="s">
        <v>282</v>
      </c>
      <c r="Z11" s="4" t="s">
        <v>425</v>
      </c>
      <c r="AA11" s="4" t="s">
        <v>284</v>
      </c>
      <c r="AB11" s="4" t="s">
        <v>320</v>
      </c>
      <c r="AC11" s="4" t="s">
        <v>284</v>
      </c>
      <c r="AD11" s="4" t="s">
        <v>379</v>
      </c>
      <c r="AE11" s="4" t="s">
        <v>282</v>
      </c>
      <c r="AF11" s="4" t="s">
        <v>432</v>
      </c>
      <c r="AG11" s="4" t="s">
        <v>282</v>
      </c>
      <c r="AH11" s="4" t="s">
        <v>434</v>
      </c>
      <c r="AI11" s="4"/>
      <c r="AK11" s="4"/>
      <c r="AM11" s="4"/>
      <c r="AO11" s="4"/>
      <c r="AQ11" s="4"/>
      <c r="AS11" s="4"/>
      <c r="AT11" s="4" t="s">
        <v>284</v>
      </c>
      <c r="AU11" s="4" t="s">
        <v>437</v>
      </c>
      <c r="AV11" s="4"/>
    </row>
    <row r="12">
      <c r="A12" s="4" t="s">
        <v>478</v>
      </c>
      <c r="B12" s="4">
        <v>1.0</v>
      </c>
      <c r="C12" s="4">
        <v>1.0</v>
      </c>
      <c r="H12" s="4">
        <v>1.0</v>
      </c>
      <c r="I12" s="4" t="s">
        <v>151</v>
      </c>
      <c r="J12" s="4" t="s">
        <v>173</v>
      </c>
      <c r="P12" s="4" t="s">
        <v>277</v>
      </c>
      <c r="Q12" s="4" t="s">
        <v>279</v>
      </c>
      <c r="R12" s="4" t="s">
        <v>485</v>
      </c>
      <c r="S12" s="4" t="s">
        <v>487</v>
      </c>
      <c r="W12" s="4" t="s">
        <v>282</v>
      </c>
      <c r="X12" s="4" t="s">
        <v>296</v>
      </c>
      <c r="Y12" s="4" t="s">
        <v>282</v>
      </c>
      <c r="Z12" s="4" t="s">
        <v>462</v>
      </c>
      <c r="AA12" s="4" t="s">
        <v>284</v>
      </c>
      <c r="AB12" s="4" t="s">
        <v>283</v>
      </c>
      <c r="AC12" s="4"/>
      <c r="AE12" s="4"/>
      <c r="AG12" s="4"/>
      <c r="AI12" s="4"/>
      <c r="AK12" s="4"/>
      <c r="AM12" s="4"/>
      <c r="AO12" s="4"/>
      <c r="AQ12" s="4"/>
      <c r="AS12" s="4" t="s">
        <v>282</v>
      </c>
      <c r="AT12" s="4"/>
      <c r="AV12" s="4"/>
      <c r="AX12" s="4"/>
    </row>
    <row r="13">
      <c r="A13" s="4" t="s">
        <v>500</v>
      </c>
      <c r="C13" s="4">
        <v>1.0</v>
      </c>
      <c r="F13" s="4">
        <v>2.0</v>
      </c>
      <c r="H13" s="4">
        <v>2.0</v>
      </c>
      <c r="I13" s="4" t="s">
        <v>112</v>
      </c>
      <c r="J13" s="4" t="s">
        <v>140</v>
      </c>
      <c r="K13" s="4" t="s">
        <v>125</v>
      </c>
      <c r="L13" s="15" t="s">
        <v>151</v>
      </c>
      <c r="M13" s="3" t="s">
        <v>155</v>
      </c>
      <c r="P13" s="4" t="s">
        <v>277</v>
      </c>
      <c r="Q13" s="4" t="s">
        <v>293</v>
      </c>
      <c r="R13" s="4" t="s">
        <v>294</v>
      </c>
      <c r="S13" s="4" t="s">
        <v>295</v>
      </c>
      <c r="T13" s="4" t="s">
        <v>503</v>
      </c>
      <c r="W13" s="4" t="s">
        <v>282</v>
      </c>
      <c r="X13" s="4" t="s">
        <v>283</v>
      </c>
      <c r="Y13" s="4" t="s">
        <v>284</v>
      </c>
      <c r="Z13" s="4" t="s">
        <v>313</v>
      </c>
      <c r="AA13" s="4" t="s">
        <v>284</v>
      </c>
      <c r="AB13" s="4" t="s">
        <v>322</v>
      </c>
      <c r="AC13" s="4" t="s">
        <v>284</v>
      </c>
      <c r="AD13" s="4" t="s">
        <v>301</v>
      </c>
      <c r="AE13" s="4"/>
      <c r="AG13" s="4"/>
      <c r="AI13" s="4"/>
      <c r="AK13" s="4"/>
      <c r="AM13" s="4"/>
      <c r="AO13" s="4"/>
      <c r="AQ13" s="4"/>
      <c r="AS13" s="4"/>
      <c r="AT13" s="4"/>
      <c r="AV13" s="4"/>
    </row>
    <row r="14">
      <c r="A14" s="4" t="s">
        <v>509</v>
      </c>
      <c r="B14" s="4">
        <v>0.0</v>
      </c>
      <c r="C14" s="4">
        <v>0.0</v>
      </c>
      <c r="E14" s="4">
        <v>1.0</v>
      </c>
      <c r="I14" s="4" t="s">
        <v>134</v>
      </c>
      <c r="M14" s="3"/>
      <c r="N14" s="4"/>
      <c r="O14" s="4"/>
      <c r="P14" s="4" t="s">
        <v>511</v>
      </c>
      <c r="Q14" s="4" t="s">
        <v>277</v>
      </c>
      <c r="W14" s="4" t="s">
        <v>282</v>
      </c>
      <c r="X14" s="4" t="s">
        <v>405</v>
      </c>
      <c r="Y14" s="4" t="s">
        <v>314</v>
      </c>
      <c r="Z14" s="4" t="s">
        <v>513</v>
      </c>
      <c r="AA14" s="4" t="s">
        <v>282</v>
      </c>
      <c r="AB14" s="4" t="s">
        <v>517</v>
      </c>
      <c r="AC14" s="4" t="s">
        <v>282</v>
      </c>
      <c r="AD14" s="4" t="s">
        <v>519</v>
      </c>
      <c r="AE14" s="4"/>
      <c r="AG14" s="4"/>
      <c r="AI14" s="4"/>
      <c r="AK14" s="4"/>
      <c r="AM14" s="4"/>
      <c r="AO14" s="4" t="s">
        <v>284</v>
      </c>
      <c r="AP14" s="4" t="s">
        <v>523</v>
      </c>
      <c r="AQ14" s="4" t="s">
        <v>284</v>
      </c>
      <c r="AR14" s="4" t="s">
        <v>525</v>
      </c>
      <c r="AS14" s="4"/>
      <c r="AT14" s="4"/>
      <c r="AV14" s="4"/>
    </row>
    <row r="15">
      <c r="A15" s="4" t="s">
        <v>528</v>
      </c>
      <c r="B15" s="4">
        <v>2.0</v>
      </c>
      <c r="C15" s="4">
        <v>0.0</v>
      </c>
      <c r="I15" s="4" t="s">
        <v>116</v>
      </c>
      <c r="P15" s="4" t="s">
        <v>485</v>
      </c>
      <c r="W15" s="4" t="s">
        <v>284</v>
      </c>
      <c r="X15" s="4" t="s">
        <v>378</v>
      </c>
      <c r="Y15" s="4" t="s">
        <v>284</v>
      </c>
      <c r="Z15" s="4" t="s">
        <v>427</v>
      </c>
      <c r="AA15" s="4" t="s">
        <v>282</v>
      </c>
      <c r="AB15" s="4" t="s">
        <v>506</v>
      </c>
      <c r="AC15" s="4"/>
      <c r="AE15" s="4"/>
      <c r="AG15" s="4"/>
      <c r="AI15" s="4"/>
      <c r="AK15" s="4"/>
      <c r="AM15" s="4"/>
      <c r="AO15" s="4"/>
      <c r="AQ15" s="4"/>
      <c r="AS15" s="4"/>
      <c r="AT15" s="4"/>
      <c r="AV15" s="4"/>
    </row>
    <row r="16">
      <c r="A16" s="4" t="s">
        <v>539</v>
      </c>
      <c r="B16" s="4">
        <v>1.0</v>
      </c>
      <c r="D16" s="4">
        <v>0.0</v>
      </c>
      <c r="P16" s="4" t="s">
        <v>277</v>
      </c>
      <c r="Q16" s="4" t="s">
        <v>545</v>
      </c>
      <c r="R16" s="4" t="s">
        <v>485</v>
      </c>
      <c r="W16" s="4" t="s">
        <v>284</v>
      </c>
      <c r="X16" s="4" t="s">
        <v>378</v>
      </c>
      <c r="Y16" s="4" t="s">
        <v>282</v>
      </c>
      <c r="Z16" s="4" t="s">
        <v>549</v>
      </c>
      <c r="AA16" s="4" t="s">
        <v>282</v>
      </c>
      <c r="AB16" s="4" t="s">
        <v>551</v>
      </c>
      <c r="AC16" s="4" t="s">
        <v>282</v>
      </c>
      <c r="AD16" s="4" t="s">
        <v>554</v>
      </c>
      <c r="AE16" s="4" t="s">
        <v>284</v>
      </c>
      <c r="AF16" s="4" t="s">
        <v>558</v>
      </c>
      <c r="AG16" s="4"/>
      <c r="AI16" s="4"/>
      <c r="AK16" s="4"/>
      <c r="AM16" s="4"/>
      <c r="AO16" s="4" t="s">
        <v>284</v>
      </c>
      <c r="AP16" s="4" t="s">
        <v>561</v>
      </c>
      <c r="AQ16" s="4" t="s">
        <v>284</v>
      </c>
      <c r="AR16" s="4" t="s">
        <v>563</v>
      </c>
      <c r="AS16" s="4"/>
      <c r="AT16" s="4"/>
      <c r="AV16" s="4"/>
    </row>
    <row r="17">
      <c r="A17" s="4" t="s">
        <v>564</v>
      </c>
      <c r="B17" s="4">
        <v>0.0</v>
      </c>
      <c r="D17" s="4">
        <v>0.0</v>
      </c>
      <c r="E17" s="4">
        <v>0.0</v>
      </c>
      <c r="F17" s="4">
        <v>1.0</v>
      </c>
      <c r="I17" s="4" t="s">
        <v>144</v>
      </c>
      <c r="P17" s="4" t="s">
        <v>568</v>
      </c>
      <c r="Q17" s="4" t="s">
        <v>569</v>
      </c>
      <c r="R17" s="4" t="s">
        <v>571</v>
      </c>
      <c r="S17" s="4" t="s">
        <v>295</v>
      </c>
      <c r="W17" s="4" t="s">
        <v>282</v>
      </c>
      <c r="X17" s="4" t="s">
        <v>422</v>
      </c>
      <c r="Y17" s="4" t="s">
        <v>282</v>
      </c>
      <c r="Z17" s="4" t="s">
        <v>379</v>
      </c>
      <c r="AA17" s="4" t="s">
        <v>284</v>
      </c>
      <c r="AB17" s="4" t="s">
        <v>405</v>
      </c>
      <c r="AC17" s="4" t="s">
        <v>284</v>
      </c>
      <c r="AD17" s="4" t="s">
        <v>454</v>
      </c>
      <c r="AE17" s="4" t="s">
        <v>284</v>
      </c>
      <c r="AF17" s="4" t="s">
        <v>299</v>
      </c>
      <c r="AG17" s="4" t="s">
        <v>284</v>
      </c>
      <c r="AH17" s="4" t="s">
        <v>425</v>
      </c>
      <c r="AI17" s="4" t="s">
        <v>284</v>
      </c>
      <c r="AJ17" s="4" t="s">
        <v>583</v>
      </c>
      <c r="AK17" s="4"/>
      <c r="AM17" s="4"/>
      <c r="AO17" s="4" t="s">
        <v>282</v>
      </c>
      <c r="AP17" s="4" t="s">
        <v>523</v>
      </c>
      <c r="AQ17" s="4" t="s">
        <v>282</v>
      </c>
      <c r="AR17" s="4" t="s">
        <v>400</v>
      </c>
      <c r="AS17" s="4"/>
      <c r="AT17" s="4" t="s">
        <v>284</v>
      </c>
      <c r="AU17" s="4" t="s">
        <v>589</v>
      </c>
      <c r="AV17" s="4"/>
    </row>
    <row r="18">
      <c r="A18" s="4" t="s">
        <v>592</v>
      </c>
      <c r="B18" s="4">
        <v>0.0</v>
      </c>
      <c r="C18" s="4">
        <v>0.0</v>
      </c>
      <c r="P18" s="4" t="s">
        <v>277</v>
      </c>
      <c r="Q18" s="4" t="s">
        <v>485</v>
      </c>
      <c r="W18" s="4" t="s">
        <v>284</v>
      </c>
      <c r="X18" s="4" t="s">
        <v>367</v>
      </c>
      <c r="Y18" s="4" t="s">
        <v>284</v>
      </c>
      <c r="Z18" s="4" t="s">
        <v>405</v>
      </c>
      <c r="AA18" s="4" t="s">
        <v>282</v>
      </c>
      <c r="AB18" s="4" t="s">
        <v>406</v>
      </c>
      <c r="AC18" s="4" t="s">
        <v>282</v>
      </c>
      <c r="AD18" s="4" t="s">
        <v>599</v>
      </c>
      <c r="AE18" s="4" t="s">
        <v>282</v>
      </c>
      <c r="AF18" s="4" t="s">
        <v>601</v>
      </c>
      <c r="AG18" s="4" t="s">
        <v>284</v>
      </c>
      <c r="AH18" s="4" t="s">
        <v>602</v>
      </c>
      <c r="AI18" s="4" t="s">
        <v>284</v>
      </c>
      <c r="AJ18" s="4" t="s">
        <v>329</v>
      </c>
      <c r="AK18" s="4"/>
      <c r="AM18" s="4"/>
      <c r="AO18" s="4"/>
      <c r="AQ18" s="4"/>
      <c r="AS18" s="4"/>
      <c r="AT18" s="4"/>
      <c r="AV18" s="4"/>
    </row>
    <row r="19">
      <c r="A19" s="4" t="s">
        <v>606</v>
      </c>
      <c r="B19" s="4">
        <v>0.0</v>
      </c>
      <c r="C19" s="4">
        <v>1.0</v>
      </c>
      <c r="G19" s="4">
        <v>0.0</v>
      </c>
      <c r="N19" s="4" t="s">
        <v>134</v>
      </c>
      <c r="O19" s="4" t="s">
        <v>130</v>
      </c>
      <c r="P19" s="4" t="s">
        <v>340</v>
      </c>
      <c r="Q19" s="4" t="s">
        <v>526</v>
      </c>
      <c r="W19" s="4" t="s">
        <v>282</v>
      </c>
      <c r="X19" s="4" t="s">
        <v>379</v>
      </c>
      <c r="Y19" s="4" t="s">
        <v>284</v>
      </c>
      <c r="Z19" s="4" t="s">
        <v>383</v>
      </c>
      <c r="AA19" s="4" t="s">
        <v>284</v>
      </c>
      <c r="AB19" s="4" t="s">
        <v>299</v>
      </c>
      <c r="AC19" s="4" t="s">
        <v>282</v>
      </c>
      <c r="AD19" s="4" t="s">
        <v>531</v>
      </c>
      <c r="AE19" s="4"/>
      <c r="AG19" s="4"/>
      <c r="AI19" s="4"/>
      <c r="AK19" s="4"/>
      <c r="AM19" s="4"/>
      <c r="AO19" s="4" t="s">
        <v>282</v>
      </c>
      <c r="AP19" s="4" t="s">
        <v>523</v>
      </c>
      <c r="AQ19" s="4" t="s">
        <v>282</v>
      </c>
      <c r="AR19" s="4" t="s">
        <v>583</v>
      </c>
      <c r="AS19" s="4"/>
      <c r="AT19" s="4" t="s">
        <v>284</v>
      </c>
      <c r="AU19" s="4" t="s">
        <v>620</v>
      </c>
      <c r="AV19" s="4"/>
    </row>
    <row r="20">
      <c r="A20" s="4" t="s">
        <v>622</v>
      </c>
      <c r="C20" s="4">
        <v>0.0</v>
      </c>
      <c r="D20" s="4">
        <v>1.0</v>
      </c>
      <c r="F20" s="4">
        <v>0.0</v>
      </c>
      <c r="P20" s="4" t="s">
        <v>373</v>
      </c>
      <c r="Q20" s="4" t="s">
        <v>625</v>
      </c>
      <c r="R20" s="4" t="s">
        <v>628</v>
      </c>
      <c r="S20" s="4" t="s">
        <v>569</v>
      </c>
      <c r="T20" s="4" t="s">
        <v>630</v>
      </c>
      <c r="W20" s="4" t="s">
        <v>282</v>
      </c>
      <c r="X20" s="4" t="s">
        <v>299</v>
      </c>
      <c r="Y20" s="4" t="s">
        <v>284</v>
      </c>
      <c r="Z20" s="4" t="s">
        <v>450</v>
      </c>
      <c r="AA20" s="4" t="s">
        <v>284</v>
      </c>
      <c r="AB20" s="4" t="s">
        <v>454</v>
      </c>
      <c r="AC20" s="4" t="s">
        <v>284</v>
      </c>
      <c r="AD20" s="4" t="s">
        <v>486</v>
      </c>
      <c r="AE20" s="4" t="s">
        <v>284</v>
      </c>
      <c r="AF20" s="4" t="s">
        <v>379</v>
      </c>
      <c r="AG20" s="4" t="s">
        <v>282</v>
      </c>
      <c r="AH20" s="4" t="s">
        <v>583</v>
      </c>
      <c r="AI20" s="4" t="s">
        <v>284</v>
      </c>
      <c r="AJ20" s="4" t="s">
        <v>322</v>
      </c>
      <c r="AK20" s="4"/>
      <c r="AM20" s="4"/>
      <c r="AO20" s="4"/>
      <c r="AQ20" s="4"/>
      <c r="AS20" s="4"/>
      <c r="AT20" s="4"/>
      <c r="AV20" s="4"/>
    </row>
    <row r="21">
      <c r="A21" s="4" t="s">
        <v>638</v>
      </c>
      <c r="E21" s="4">
        <v>1.0</v>
      </c>
      <c r="F21" s="4">
        <v>1.0</v>
      </c>
      <c r="G21" s="4">
        <v>2.0</v>
      </c>
      <c r="I21" s="4" t="s">
        <v>144</v>
      </c>
      <c r="J21" s="4" t="s">
        <v>121</v>
      </c>
      <c r="P21" s="4" t="s">
        <v>526</v>
      </c>
      <c r="W21" s="4" t="s">
        <v>314</v>
      </c>
      <c r="X21" s="4" t="s">
        <v>320</v>
      </c>
      <c r="Y21" s="4" t="s">
        <v>314</v>
      </c>
      <c r="Z21" s="4" t="s">
        <v>321</v>
      </c>
      <c r="AA21" s="4" t="s">
        <v>314</v>
      </c>
      <c r="AB21" s="4" t="s">
        <v>317</v>
      </c>
      <c r="AC21" s="4" t="s">
        <v>314</v>
      </c>
      <c r="AD21" s="4" t="s">
        <v>411</v>
      </c>
      <c r="AE21" s="4" t="s">
        <v>284</v>
      </c>
      <c r="AF21" s="4" t="s">
        <v>425</v>
      </c>
      <c r="AG21" s="4" t="s">
        <v>284</v>
      </c>
      <c r="AH21" s="4" t="s">
        <v>376</v>
      </c>
      <c r="AI21" s="4" t="s">
        <v>282</v>
      </c>
      <c r="AJ21" s="4" t="s">
        <v>603</v>
      </c>
      <c r="AK21" s="4" t="s">
        <v>284</v>
      </c>
      <c r="AL21" s="4" t="s">
        <v>432</v>
      </c>
      <c r="AM21" s="4"/>
      <c r="AO21" s="4"/>
      <c r="AQ21" s="4"/>
      <c r="AS21" s="4"/>
      <c r="AT21" s="4" t="s">
        <v>284</v>
      </c>
      <c r="AU21" s="4" t="s">
        <v>437</v>
      </c>
      <c r="AV21" s="4"/>
    </row>
    <row r="22">
      <c r="A22" s="4" t="s">
        <v>643</v>
      </c>
      <c r="F22" s="4">
        <v>3.0</v>
      </c>
      <c r="G22" s="4">
        <v>2.0</v>
      </c>
      <c r="P22" s="4" t="s">
        <v>639</v>
      </c>
      <c r="Q22" s="4" t="s">
        <v>644</v>
      </c>
      <c r="R22" s="4" t="s">
        <v>279</v>
      </c>
      <c r="S22" s="4" t="s">
        <v>630</v>
      </c>
      <c r="T22" s="4" t="s">
        <v>647</v>
      </c>
      <c r="W22" s="4"/>
      <c r="Y22" s="4"/>
      <c r="AA22" s="4"/>
      <c r="AC22" s="4"/>
      <c r="AE22" s="4"/>
      <c r="AG22" s="4"/>
      <c r="AI22" s="4"/>
      <c r="AK22" s="4"/>
      <c r="AM22" s="4"/>
      <c r="AO22" s="4"/>
      <c r="AQ22" s="4"/>
      <c r="AS22" s="4"/>
      <c r="AT22" s="4"/>
      <c r="AV22" s="4"/>
    </row>
    <row r="23">
      <c r="A23" s="4" t="s">
        <v>649</v>
      </c>
      <c r="B23" s="4">
        <v>0.0</v>
      </c>
      <c r="C23" s="4">
        <v>1.0</v>
      </c>
      <c r="D23" s="4">
        <v>0.0</v>
      </c>
      <c r="P23" s="4" t="s">
        <v>277</v>
      </c>
      <c r="Q23" s="4" t="s">
        <v>604</v>
      </c>
      <c r="W23" s="4" t="s">
        <v>284</v>
      </c>
      <c r="X23" s="4" t="s">
        <v>371</v>
      </c>
      <c r="Y23" s="4" t="s">
        <v>284</v>
      </c>
      <c r="Z23" s="4" t="s">
        <v>299</v>
      </c>
      <c r="AA23" s="4" t="s">
        <v>284</v>
      </c>
      <c r="AB23" s="4" t="s">
        <v>326</v>
      </c>
      <c r="AC23" s="4" t="s">
        <v>282</v>
      </c>
      <c r="AD23" s="4" t="s">
        <v>406</v>
      </c>
      <c r="AE23" s="4" t="s">
        <v>282</v>
      </c>
      <c r="AF23" s="4" t="s">
        <v>302</v>
      </c>
      <c r="AG23" s="4" t="s">
        <v>282</v>
      </c>
      <c r="AH23" s="4" t="s">
        <v>304</v>
      </c>
      <c r="AI23" s="4"/>
      <c r="AK23" s="4"/>
      <c r="AM23" s="4"/>
      <c r="AO23" s="4"/>
      <c r="AQ23" s="4"/>
      <c r="AS23" s="4"/>
      <c r="AT23" s="4"/>
      <c r="AV23" s="4"/>
    </row>
    <row r="24">
      <c r="A24" s="4" t="s">
        <v>653</v>
      </c>
      <c r="E24" s="4">
        <v>2.0</v>
      </c>
      <c r="F24" s="4">
        <v>2.0</v>
      </c>
      <c r="G24" s="4">
        <v>1.0</v>
      </c>
      <c r="P24" s="4" t="s">
        <v>308</v>
      </c>
      <c r="Q24" s="4" t="s">
        <v>277</v>
      </c>
      <c r="R24" s="4" t="s">
        <v>656</v>
      </c>
      <c r="S24" s="4" t="s">
        <v>279</v>
      </c>
      <c r="W24" s="4" t="s">
        <v>284</v>
      </c>
      <c r="X24" s="4" t="s">
        <v>570</v>
      </c>
      <c r="Y24" s="4"/>
      <c r="AA24" s="4"/>
      <c r="AC24" s="4"/>
      <c r="AE24" s="4"/>
      <c r="AG24" s="4"/>
      <c r="AI24" s="4"/>
      <c r="AK24" s="4"/>
      <c r="AM24" s="4"/>
      <c r="AO24" s="4"/>
      <c r="AQ24" s="4"/>
      <c r="AS24" s="4"/>
      <c r="AT24" s="4"/>
      <c r="AV24" s="4"/>
    </row>
    <row r="25">
      <c r="A25" s="4" t="s">
        <v>660</v>
      </c>
      <c r="B25" s="4">
        <v>0.0</v>
      </c>
      <c r="C25" s="4">
        <v>0.0</v>
      </c>
      <c r="F25" s="4">
        <v>0.0</v>
      </c>
      <c r="P25" s="4" t="s">
        <v>576</v>
      </c>
      <c r="Q25" s="4" t="s">
        <v>277</v>
      </c>
      <c r="W25" s="4" t="s">
        <v>282</v>
      </c>
      <c r="X25" s="4" t="s">
        <v>326</v>
      </c>
      <c r="Y25" s="4" t="s">
        <v>282</v>
      </c>
      <c r="Z25" s="4" t="s">
        <v>563</v>
      </c>
      <c r="AA25" s="4" t="s">
        <v>282</v>
      </c>
      <c r="AB25" s="4" t="s">
        <v>331</v>
      </c>
      <c r="AC25" s="4" t="s">
        <v>282</v>
      </c>
      <c r="AD25" s="4" t="s">
        <v>597</v>
      </c>
      <c r="AE25" s="4" t="s">
        <v>282</v>
      </c>
      <c r="AF25" s="4" t="s">
        <v>382</v>
      </c>
      <c r="AG25" s="4" t="s">
        <v>282</v>
      </c>
      <c r="AH25" s="4" t="s">
        <v>329</v>
      </c>
      <c r="AI25" s="4" t="s">
        <v>284</v>
      </c>
      <c r="AJ25" s="4" t="s">
        <v>300</v>
      </c>
      <c r="AK25" s="4" t="s">
        <v>284</v>
      </c>
      <c r="AL25" s="4" t="s">
        <v>558</v>
      </c>
      <c r="AM25" s="4"/>
      <c r="AO25" s="4"/>
      <c r="AQ25" s="4"/>
      <c r="AS25" s="4"/>
      <c r="AT25" s="4"/>
      <c r="AV25" s="4"/>
    </row>
    <row r="26">
      <c r="A26" s="4" t="s">
        <v>669</v>
      </c>
      <c r="B26" s="4">
        <v>1.0</v>
      </c>
      <c r="C26" s="4">
        <v>1.0</v>
      </c>
      <c r="I26" s="4" t="s">
        <v>151</v>
      </c>
      <c r="J26" s="4" t="s">
        <v>173</v>
      </c>
      <c r="P26" s="4" t="s">
        <v>277</v>
      </c>
      <c r="Q26" s="4" t="s">
        <v>293</v>
      </c>
      <c r="R26" s="4" t="s">
        <v>503</v>
      </c>
      <c r="W26" s="4" t="s">
        <v>282</v>
      </c>
      <c r="X26" s="4" t="s">
        <v>283</v>
      </c>
      <c r="Y26" s="4" t="s">
        <v>284</v>
      </c>
      <c r="Z26" s="4" t="s">
        <v>313</v>
      </c>
      <c r="AA26" s="4" t="s">
        <v>284</v>
      </c>
      <c r="AB26" s="4" t="s">
        <v>301</v>
      </c>
      <c r="AC26" s="4"/>
      <c r="AE26" s="4"/>
      <c r="AG26" s="4"/>
      <c r="AI26" s="4"/>
      <c r="AK26" s="4"/>
      <c r="AM26" s="4"/>
      <c r="AO26" s="4"/>
      <c r="AQ26" s="4"/>
      <c r="AS26" s="4"/>
      <c r="AT26" s="4" t="s">
        <v>284</v>
      </c>
      <c r="AU26" s="4" t="s">
        <v>324</v>
      </c>
      <c r="AV26" s="4" t="s">
        <v>284</v>
      </c>
      <c r="AW26" s="4" t="s">
        <v>306</v>
      </c>
    </row>
    <row r="27">
      <c r="A27" s="4" t="s">
        <v>674</v>
      </c>
      <c r="B27" s="4">
        <v>0.0</v>
      </c>
      <c r="C27" s="4">
        <v>1.0</v>
      </c>
      <c r="D27" s="4">
        <v>1.0</v>
      </c>
      <c r="F27" s="4">
        <v>0.0</v>
      </c>
      <c r="P27" s="4" t="s">
        <v>277</v>
      </c>
      <c r="Q27" s="4" t="s">
        <v>645</v>
      </c>
      <c r="R27" s="4" t="s">
        <v>661</v>
      </c>
      <c r="W27" s="4"/>
      <c r="Y27" s="4"/>
      <c r="AA27" s="4"/>
      <c r="AC27" s="4"/>
      <c r="AE27" s="4"/>
      <c r="AG27" s="4"/>
      <c r="AI27" s="4"/>
      <c r="AK27" s="4"/>
      <c r="AM27" s="4"/>
      <c r="AO27" s="4"/>
      <c r="AQ27" s="4"/>
      <c r="AS27" s="4"/>
      <c r="AT27" s="4"/>
      <c r="AV27" s="4"/>
    </row>
    <row r="28">
      <c r="A28" s="4" t="s">
        <v>690</v>
      </c>
      <c r="B28" s="4">
        <v>1.0</v>
      </c>
      <c r="C28" s="4">
        <v>1.0</v>
      </c>
      <c r="F28" s="4"/>
      <c r="P28" s="4" t="s">
        <v>654</v>
      </c>
      <c r="Q28" s="4" t="s">
        <v>277</v>
      </c>
      <c r="R28" s="4" t="s">
        <v>294</v>
      </c>
      <c r="W28" s="4"/>
      <c r="Y28" s="4"/>
      <c r="AA28" s="4"/>
      <c r="AC28" s="4"/>
      <c r="AE28" s="4"/>
      <c r="AG28" s="4"/>
      <c r="AI28" s="4"/>
      <c r="AK28" s="4"/>
      <c r="AM28" s="4"/>
      <c r="AO28" s="4"/>
      <c r="AQ28" s="4"/>
      <c r="AS28" s="4"/>
      <c r="AT28" s="4"/>
      <c r="AV28" s="4"/>
    </row>
    <row r="29">
      <c r="A29" s="4" t="s">
        <v>718</v>
      </c>
      <c r="B29" s="4">
        <v>1.0</v>
      </c>
      <c r="C29" s="4">
        <v>0.0</v>
      </c>
      <c r="P29" s="4" t="s">
        <v>291</v>
      </c>
      <c r="Q29" s="4" t="s">
        <v>345</v>
      </c>
      <c r="R29" s="4" t="s">
        <v>650</v>
      </c>
      <c r="S29" s="4" t="s">
        <v>294</v>
      </c>
      <c r="W29" s="4"/>
      <c r="Y29" s="4"/>
      <c r="AA29" s="4"/>
      <c r="AC29" s="4"/>
      <c r="AE29" s="4"/>
      <c r="AG29" s="4"/>
      <c r="AI29" s="4"/>
      <c r="AK29" s="4"/>
      <c r="AM29" s="4"/>
      <c r="AO29" s="4"/>
      <c r="AQ29" s="4"/>
      <c r="AS29" s="4"/>
      <c r="AT29" s="4"/>
      <c r="AV29" s="4"/>
    </row>
    <row r="30">
      <c r="A30" s="4" t="s">
        <v>759</v>
      </c>
      <c r="C30" s="4">
        <v>1.0</v>
      </c>
      <c r="H30" s="4">
        <v>1.0</v>
      </c>
      <c r="I30" s="4" t="s">
        <v>151</v>
      </c>
      <c r="J30" s="4" t="s">
        <v>173</v>
      </c>
      <c r="P30" s="4" t="s">
        <v>277</v>
      </c>
      <c r="Q30" s="4" t="s">
        <v>279</v>
      </c>
      <c r="R30" s="4" t="s">
        <v>750</v>
      </c>
      <c r="W30" s="4"/>
      <c r="Y30" s="4"/>
      <c r="AA30" s="4"/>
      <c r="AC30" s="4"/>
      <c r="AE30" s="4"/>
      <c r="AG30" s="4"/>
      <c r="AI30" s="4"/>
      <c r="AK30" s="4"/>
      <c r="AM30" s="4"/>
      <c r="AO30" s="4"/>
      <c r="AQ30" s="4"/>
      <c r="AS30" s="4"/>
      <c r="AT30" s="4"/>
      <c r="AV30" s="4"/>
    </row>
    <row r="31">
      <c r="A31" s="4" t="s">
        <v>765</v>
      </c>
      <c r="B31" s="4">
        <v>0.0</v>
      </c>
      <c r="C31" s="4">
        <v>2.0</v>
      </c>
      <c r="E31" s="4">
        <v>0.0</v>
      </c>
      <c r="F31" s="4">
        <v>1.0</v>
      </c>
      <c r="P31" s="4" t="s">
        <v>663</v>
      </c>
      <c r="Q31" s="4" t="s">
        <v>465</v>
      </c>
      <c r="R31" s="4" t="s">
        <v>295</v>
      </c>
      <c r="W31" s="4"/>
      <c r="Y31" s="4"/>
      <c r="AA31" s="4"/>
      <c r="AC31" s="4"/>
      <c r="AE31" s="4"/>
      <c r="AG31" s="4"/>
      <c r="AI31" s="4"/>
      <c r="AK31" s="4"/>
      <c r="AM31" s="4"/>
      <c r="AO31" s="4"/>
      <c r="AQ31" s="4"/>
      <c r="AS31" s="4"/>
      <c r="AT31" s="4"/>
      <c r="AV31" s="4"/>
    </row>
    <row r="32">
      <c r="A32" s="4" t="s">
        <v>766</v>
      </c>
      <c r="B32" s="4">
        <v>1.0</v>
      </c>
      <c r="C32" s="4">
        <v>2.0</v>
      </c>
      <c r="P32" s="4" t="s">
        <v>665</v>
      </c>
      <c r="Q32" s="4" t="s">
        <v>293</v>
      </c>
      <c r="R32" s="4" t="s">
        <v>294</v>
      </c>
      <c r="W32" s="4"/>
      <c r="Y32" s="4"/>
      <c r="AA32" s="4"/>
      <c r="AC32" s="4"/>
      <c r="AE32" s="4"/>
      <c r="AG32" s="4"/>
      <c r="AI32" s="4"/>
      <c r="AK32" s="4"/>
      <c r="AM32" s="4"/>
      <c r="AO32" s="4"/>
      <c r="AQ32" s="4"/>
      <c r="AS32" s="4"/>
      <c r="AT32" s="4"/>
      <c r="AV32" s="4"/>
    </row>
    <row r="33">
      <c r="A33" s="4" t="s">
        <v>786</v>
      </c>
      <c r="B33" s="4">
        <v>1.0</v>
      </c>
      <c r="C33" s="4">
        <v>0.0</v>
      </c>
      <c r="P33" s="4" t="s">
        <v>277</v>
      </c>
      <c r="Q33" s="4" t="s">
        <v>485</v>
      </c>
      <c r="W33" s="4"/>
      <c r="Y33" s="4"/>
      <c r="AA33" s="4"/>
      <c r="AC33" s="4"/>
      <c r="AE33" s="4"/>
      <c r="AG33" s="4"/>
      <c r="AI33" s="4"/>
      <c r="AK33" s="4"/>
      <c r="AM33" s="4"/>
      <c r="AO33" s="4"/>
      <c r="AQ33" s="4"/>
      <c r="AS33" s="4"/>
      <c r="AT33" s="4"/>
      <c r="AV33" s="4"/>
    </row>
    <row r="34">
      <c r="A34" s="4" t="s">
        <v>807</v>
      </c>
      <c r="B34" s="4">
        <v>0.0</v>
      </c>
      <c r="C34" s="4">
        <v>0.0</v>
      </c>
      <c r="D34" s="4">
        <v>1.0</v>
      </c>
      <c r="F34" s="4">
        <v>1.0</v>
      </c>
      <c r="P34" s="4" t="s">
        <v>365</v>
      </c>
      <c r="Q34" s="4" t="s">
        <v>277</v>
      </c>
      <c r="R34" s="4" t="s">
        <v>568</v>
      </c>
      <c r="S34" s="4" t="s">
        <v>752</v>
      </c>
      <c r="T34" s="4" t="s">
        <v>295</v>
      </c>
      <c r="W34" s="4"/>
      <c r="Y34" s="4"/>
      <c r="AA34" s="4"/>
      <c r="AC34" s="4"/>
      <c r="AE34" s="4"/>
      <c r="AG34" s="4"/>
      <c r="AI34" s="4"/>
      <c r="AK34" s="4"/>
      <c r="AM34" s="4"/>
      <c r="AO34" s="4"/>
      <c r="AQ34" s="4"/>
      <c r="AS34" s="4"/>
      <c r="AT34" s="4"/>
      <c r="AV34" s="4"/>
    </row>
    <row r="35">
      <c r="A35" s="4" t="s">
        <v>815</v>
      </c>
      <c r="B35" s="4">
        <v>1.0</v>
      </c>
      <c r="F35" s="4">
        <v>1.0</v>
      </c>
      <c r="W35" s="4"/>
      <c r="Y35" s="4"/>
      <c r="AA35" s="4"/>
      <c r="AC35" s="4"/>
      <c r="AE35" s="4"/>
      <c r="AG35" s="4"/>
      <c r="AI35" s="4"/>
      <c r="AK35" s="4"/>
      <c r="AM35" s="4"/>
      <c r="AO35" s="4"/>
      <c r="AQ35" s="4"/>
      <c r="AS35" s="4"/>
      <c r="AT35" s="4"/>
      <c r="AV35" s="4"/>
    </row>
    <row r="36">
      <c r="A36" s="4" t="s">
        <v>816</v>
      </c>
      <c r="B36" s="4">
        <v>0.0</v>
      </c>
      <c r="C36" s="4">
        <v>0.0</v>
      </c>
      <c r="E36" s="4">
        <v>1.0</v>
      </c>
      <c r="I36" s="4" t="s">
        <v>144</v>
      </c>
      <c r="P36" s="4" t="s">
        <v>748</v>
      </c>
      <c r="W36" s="4"/>
      <c r="Y36" s="4"/>
      <c r="AA36" s="4"/>
      <c r="AC36" s="4"/>
      <c r="AE36" s="4"/>
      <c r="AG36" s="4"/>
      <c r="AI36" s="4"/>
      <c r="AK36" s="4"/>
      <c r="AM36" s="4"/>
      <c r="AO36" s="4"/>
      <c r="AQ36" s="4"/>
      <c r="AS36" s="4"/>
      <c r="AT36" s="4"/>
      <c r="AV36" s="4"/>
    </row>
    <row r="37">
      <c r="A37" s="4" t="s">
        <v>818</v>
      </c>
      <c r="B37" s="4">
        <v>0.0</v>
      </c>
      <c r="C37" s="4">
        <v>1.0</v>
      </c>
      <c r="D37" s="4">
        <v>1.0</v>
      </c>
      <c r="F37" s="4">
        <v>0.0</v>
      </c>
      <c r="P37" s="4" t="s">
        <v>277</v>
      </c>
      <c r="Q37" s="4" t="s">
        <v>750</v>
      </c>
      <c r="R37" s="4" t="s">
        <v>295</v>
      </c>
      <c r="W37" s="4"/>
      <c r="Y37" s="4"/>
      <c r="AA37" s="4"/>
      <c r="AC37" s="4"/>
      <c r="AE37" s="4"/>
      <c r="AG37" s="4"/>
      <c r="AI37" s="4"/>
      <c r="AK37" s="4"/>
      <c r="AM37" s="4"/>
      <c r="AO37" s="4"/>
      <c r="AQ37" s="4"/>
      <c r="AS37" s="4"/>
      <c r="AT37" s="4"/>
      <c r="AV37" s="4"/>
    </row>
    <row r="38">
      <c r="A38" s="4" t="s">
        <v>820</v>
      </c>
      <c r="B38" s="4">
        <v>0.0</v>
      </c>
      <c r="C38" s="4">
        <v>1.0</v>
      </c>
      <c r="D38" s="4">
        <v>2.0</v>
      </c>
      <c r="F38" s="4">
        <v>0.0</v>
      </c>
      <c r="P38" s="4" t="s">
        <v>277</v>
      </c>
      <c r="W38" s="4"/>
      <c r="Y38" s="4"/>
      <c r="AA38" s="4"/>
      <c r="AC38" s="4"/>
      <c r="AE38" s="4"/>
      <c r="AG38" s="4"/>
      <c r="AI38" s="4"/>
      <c r="AK38" s="4"/>
      <c r="AM38" s="4"/>
      <c r="AO38" s="4"/>
      <c r="AQ38" s="4"/>
      <c r="AS38" s="4"/>
      <c r="AT38" s="4"/>
      <c r="AV38" s="4"/>
    </row>
    <row r="39">
      <c r="A39" s="4" t="s">
        <v>821</v>
      </c>
      <c r="B39" s="4">
        <v>0.0</v>
      </c>
      <c r="C39" s="4">
        <v>0.0</v>
      </c>
      <c r="F39" s="4">
        <v>2.0</v>
      </c>
      <c r="P39" s="4" t="s">
        <v>277</v>
      </c>
      <c r="Q39" s="4" t="s">
        <v>295</v>
      </c>
      <c r="W39" s="4"/>
      <c r="Y39" s="4"/>
      <c r="AA39" s="4"/>
      <c r="AC39" s="4"/>
      <c r="AE39" s="4"/>
      <c r="AG39" s="4"/>
      <c r="AI39" s="4"/>
      <c r="AK39" s="4"/>
      <c r="AM39" s="4"/>
      <c r="AO39" s="4"/>
      <c r="AQ39" s="4"/>
      <c r="AS39" s="4"/>
      <c r="AT39" s="4"/>
      <c r="AV39" s="4"/>
    </row>
    <row r="40">
      <c r="A40" s="4" t="s">
        <v>833</v>
      </c>
      <c r="D40" s="4">
        <v>2.0</v>
      </c>
      <c r="E40" s="4">
        <v>1.0</v>
      </c>
      <c r="F40" s="4">
        <v>0.0</v>
      </c>
      <c r="N40" s="4" t="s">
        <v>134</v>
      </c>
      <c r="W40" s="4"/>
      <c r="Y40" s="4"/>
      <c r="AA40" s="4"/>
      <c r="AC40" s="4"/>
      <c r="AE40" s="4"/>
      <c r="AG40" s="4"/>
      <c r="AI40" s="4"/>
      <c r="AK40" s="4"/>
      <c r="AM40" s="4"/>
      <c r="AO40" s="4"/>
      <c r="AQ40" s="4"/>
      <c r="AS40" s="4"/>
      <c r="AT40" s="4"/>
      <c r="AV40" s="4"/>
    </row>
    <row r="41">
      <c r="A41" s="4" t="s">
        <v>847</v>
      </c>
      <c r="C41" s="4">
        <v>1.0</v>
      </c>
      <c r="F41" s="4">
        <v>1.0</v>
      </c>
      <c r="H41" s="4">
        <v>1.0</v>
      </c>
      <c r="I41" s="4" t="s">
        <v>121</v>
      </c>
      <c r="J41" s="4" t="s">
        <v>151</v>
      </c>
      <c r="K41" s="4" t="s">
        <v>173</v>
      </c>
      <c r="P41" s="4" t="s">
        <v>278</v>
      </c>
      <c r="Q41" s="4" t="s">
        <v>340</v>
      </c>
      <c r="R41" s="4" t="s">
        <v>279</v>
      </c>
      <c r="W41" s="4"/>
      <c r="Y41" s="4"/>
      <c r="AA41" s="4"/>
      <c r="AC41" s="4"/>
      <c r="AE41" s="4"/>
      <c r="AG41" s="4"/>
      <c r="AI41" s="4"/>
      <c r="AK41" s="4"/>
      <c r="AM41" s="4"/>
      <c r="AO41" s="4"/>
      <c r="AQ41" s="4"/>
      <c r="AS41" s="4"/>
      <c r="AT41" s="4"/>
      <c r="AV41" s="4"/>
    </row>
    <row r="42">
      <c r="A42" s="4" t="s">
        <v>850</v>
      </c>
      <c r="B42" s="4">
        <v>1.0</v>
      </c>
      <c r="C42" s="4">
        <v>0.0</v>
      </c>
      <c r="E42" s="4">
        <v>0.0</v>
      </c>
      <c r="F42" s="4">
        <v>0.0</v>
      </c>
      <c r="P42" s="4" t="s">
        <v>741</v>
      </c>
      <c r="Q42" s="4" t="s">
        <v>485</v>
      </c>
      <c r="W42" s="4"/>
      <c r="Y42" s="4"/>
      <c r="AA42" s="4"/>
      <c r="AC42" s="4"/>
      <c r="AE42" s="4"/>
      <c r="AG42" s="4"/>
      <c r="AI42" s="4"/>
      <c r="AK42" s="4"/>
      <c r="AM42" s="4"/>
      <c r="AO42" s="4"/>
      <c r="AQ42" s="4"/>
      <c r="AS42" s="4"/>
      <c r="AT42" s="4"/>
      <c r="AV42" s="4"/>
    </row>
    <row r="43">
      <c r="A43" s="4" t="s">
        <v>855</v>
      </c>
      <c r="E43" s="4">
        <v>0.0</v>
      </c>
      <c r="F43" s="4">
        <v>0.0</v>
      </c>
      <c r="G43" s="4">
        <v>0.0</v>
      </c>
      <c r="I43" s="4" t="s">
        <v>144</v>
      </c>
      <c r="P43" s="4" t="s">
        <v>278</v>
      </c>
      <c r="Q43" s="4" t="s">
        <v>340</v>
      </c>
      <c r="R43" s="4" t="s">
        <v>526</v>
      </c>
      <c r="S43" s="4" t="s">
        <v>279</v>
      </c>
      <c r="T43" s="4" t="s">
        <v>750</v>
      </c>
      <c r="U43" s="4" t="s">
        <v>295</v>
      </c>
      <c r="W43" s="4"/>
      <c r="Y43" s="4"/>
      <c r="AA43" s="4"/>
      <c r="AC43" s="4"/>
      <c r="AE43" s="4"/>
      <c r="AG43" s="4"/>
      <c r="AI43" s="4"/>
      <c r="AK43" s="4"/>
      <c r="AM43" s="4"/>
      <c r="AO43" s="4"/>
      <c r="AQ43" s="4"/>
      <c r="AS43" s="4"/>
      <c r="AT43" s="4"/>
      <c r="AV43" s="4"/>
    </row>
    <row r="44">
      <c r="A44" s="4" t="s">
        <v>868</v>
      </c>
      <c r="C44" s="4">
        <v>0.0</v>
      </c>
      <c r="E44" s="4">
        <v>2.0</v>
      </c>
      <c r="G44" s="4">
        <v>2.0</v>
      </c>
      <c r="I44" s="4" t="s">
        <v>121</v>
      </c>
      <c r="P44" s="4" t="s">
        <v>308</v>
      </c>
      <c r="Q44" s="4" t="s">
        <v>279</v>
      </c>
      <c r="W44" s="4"/>
      <c r="Y44" s="4"/>
      <c r="AA44" s="4"/>
      <c r="AC44" s="4"/>
      <c r="AE44" s="4"/>
      <c r="AG44" s="4"/>
      <c r="AI44" s="4"/>
      <c r="AK44" s="4"/>
      <c r="AM44" s="4"/>
      <c r="AO44" s="4"/>
      <c r="AQ44" s="4"/>
      <c r="AS44" s="4"/>
      <c r="AT44" s="4"/>
      <c r="AV44" s="4"/>
    </row>
    <row r="45">
      <c r="A45" s="4" t="s">
        <v>876</v>
      </c>
      <c r="B45" s="4">
        <v>1.0</v>
      </c>
      <c r="C45" s="4">
        <v>0.0</v>
      </c>
      <c r="H45" s="4">
        <v>-1.0</v>
      </c>
      <c r="I45" s="4" t="s">
        <v>134</v>
      </c>
      <c r="P45" s="4" t="s">
        <v>277</v>
      </c>
      <c r="Q45" s="4" t="s">
        <v>626</v>
      </c>
      <c r="R45" s="4" t="s">
        <v>724</v>
      </c>
      <c r="S45" s="4" t="s">
        <v>485</v>
      </c>
      <c r="W45" s="4"/>
      <c r="Y45" s="4"/>
      <c r="AA45" s="4"/>
      <c r="AC45" s="4"/>
      <c r="AE45" s="4"/>
      <c r="AG45" s="4"/>
      <c r="AI45" s="4"/>
      <c r="AK45" s="4"/>
      <c r="AM45" s="4"/>
      <c r="AO45" s="4"/>
      <c r="AQ45" s="4"/>
      <c r="AS45" s="4"/>
      <c r="AT45" s="4"/>
      <c r="AV45" s="4"/>
    </row>
    <row r="46">
      <c r="A46" s="4" t="s">
        <v>883</v>
      </c>
      <c r="D46" s="4">
        <v>1.0</v>
      </c>
      <c r="E46" s="4">
        <v>0.0</v>
      </c>
      <c r="F46" s="4">
        <v>0.0</v>
      </c>
      <c r="N46" s="4" t="s">
        <v>134</v>
      </c>
      <c r="P46" s="4" t="s">
        <v>278</v>
      </c>
      <c r="W46" s="4"/>
      <c r="Y46" s="4"/>
      <c r="AA46" s="4"/>
      <c r="AC46" s="4"/>
      <c r="AE46" s="4"/>
      <c r="AG46" s="4"/>
      <c r="AI46" s="4"/>
      <c r="AK46" s="4"/>
      <c r="AM46" s="4"/>
      <c r="AO46" s="4"/>
      <c r="AQ46" s="4"/>
      <c r="AS46" s="4"/>
      <c r="AT46" s="4"/>
      <c r="AV46" s="4"/>
    </row>
    <row r="47">
      <c r="A47" s="4" t="s">
        <v>884</v>
      </c>
      <c r="E47" s="4">
        <v>2.0</v>
      </c>
      <c r="F47" s="4">
        <v>1.0</v>
      </c>
      <c r="I47" s="4" t="s">
        <v>107</v>
      </c>
      <c r="J47" s="4" t="s">
        <v>144</v>
      </c>
      <c r="P47" s="4" t="s">
        <v>287</v>
      </c>
      <c r="Q47" s="4" t="s">
        <v>340</v>
      </c>
      <c r="R47" s="4" t="s">
        <v>526</v>
      </c>
      <c r="S47" s="4" t="s">
        <v>639</v>
      </c>
      <c r="T47" s="4" t="s">
        <v>625</v>
      </c>
      <c r="U47" s="4" t="s">
        <v>656</v>
      </c>
      <c r="W47" s="4"/>
      <c r="Y47" s="4"/>
      <c r="AA47" s="4"/>
      <c r="AC47" s="4"/>
      <c r="AE47" s="4"/>
      <c r="AG47" s="4"/>
      <c r="AI47" s="4"/>
      <c r="AK47" s="4"/>
      <c r="AM47" s="4"/>
      <c r="AO47" s="4"/>
      <c r="AQ47" s="4"/>
      <c r="AS47" s="4"/>
      <c r="AT47" s="4"/>
      <c r="AV47" s="4"/>
    </row>
    <row r="48">
      <c r="A48" s="4" t="s">
        <v>885</v>
      </c>
      <c r="B48" s="4">
        <v>0.0</v>
      </c>
      <c r="C48" s="4">
        <v>0.0</v>
      </c>
      <c r="E48" s="4">
        <v>0.0</v>
      </c>
      <c r="G48" s="4">
        <v>1.0</v>
      </c>
      <c r="P48" s="4" t="s">
        <v>277</v>
      </c>
      <c r="Q48" s="4" t="s">
        <v>485</v>
      </c>
      <c r="R48" s="4" t="s">
        <v>707</v>
      </c>
      <c r="W48" s="4"/>
      <c r="Y48" s="4"/>
      <c r="AA48" s="4"/>
      <c r="AC48" s="4"/>
      <c r="AE48" s="4"/>
      <c r="AG48" s="4"/>
      <c r="AI48" s="4"/>
      <c r="AK48" s="4"/>
      <c r="AM48" s="4"/>
      <c r="AO48" s="4"/>
      <c r="AQ48" s="4"/>
      <c r="AS48" s="4"/>
      <c r="AT48" s="4"/>
      <c r="AV48" s="4"/>
    </row>
    <row r="49">
      <c r="A49" s="4" t="s">
        <v>886</v>
      </c>
      <c r="B49" s="4">
        <v>2.0</v>
      </c>
      <c r="C49" s="4">
        <v>1.0</v>
      </c>
      <c r="F49" s="4">
        <v>0.0</v>
      </c>
      <c r="I49" s="4" t="s">
        <v>144</v>
      </c>
      <c r="N49" s="4" t="s">
        <v>130</v>
      </c>
      <c r="P49" s="4" t="s">
        <v>278</v>
      </c>
      <c r="Q49" s="4" t="s">
        <v>340</v>
      </c>
      <c r="W49" s="4"/>
      <c r="Y49" s="4"/>
      <c r="AA49" s="4"/>
      <c r="AC49" s="4"/>
      <c r="AE49" s="4"/>
      <c r="AG49" s="4"/>
      <c r="AI49" s="4"/>
      <c r="AK49" s="4"/>
      <c r="AM49" s="4"/>
      <c r="AO49" s="4"/>
      <c r="AQ49" s="4"/>
      <c r="AS49" s="4"/>
      <c r="AT49" s="4"/>
      <c r="AV49" s="4"/>
    </row>
    <row r="50">
      <c r="A50" s="4" t="s">
        <v>887</v>
      </c>
      <c r="B50" s="4">
        <v>1.0</v>
      </c>
      <c r="C50" s="4">
        <v>0.0</v>
      </c>
      <c r="E50" s="4">
        <v>0.0</v>
      </c>
      <c r="F50" s="4">
        <v>1.0</v>
      </c>
      <c r="G50" s="4">
        <v>2.0</v>
      </c>
      <c r="I50" s="4" t="s">
        <v>116</v>
      </c>
      <c r="J50" s="4" t="s">
        <v>121</v>
      </c>
      <c r="P50" s="4" t="s">
        <v>287</v>
      </c>
      <c r="Q50" s="4" t="s">
        <v>277</v>
      </c>
      <c r="R50" s="4" t="s">
        <v>310</v>
      </c>
      <c r="S50" s="4" t="s">
        <v>294</v>
      </c>
      <c r="W50" s="4"/>
      <c r="Y50" s="4"/>
      <c r="AA50" s="4"/>
      <c r="AC50" s="4"/>
      <c r="AE50" s="4"/>
      <c r="AG50" s="4"/>
      <c r="AI50" s="4"/>
      <c r="AK50" s="4"/>
      <c r="AM50" s="4"/>
      <c r="AO50" s="4"/>
      <c r="AQ50" s="4"/>
      <c r="AS50" s="4"/>
      <c r="AT50" s="4"/>
      <c r="AV50" s="4"/>
    </row>
    <row r="51">
      <c r="A51" s="4" t="s">
        <v>888</v>
      </c>
      <c r="B51" s="4">
        <v>0.0</v>
      </c>
      <c r="D51" s="4">
        <v>0.0</v>
      </c>
      <c r="E51" s="4">
        <v>0.0</v>
      </c>
      <c r="F51" s="4">
        <v>2.0</v>
      </c>
      <c r="G51" s="4">
        <v>0.0</v>
      </c>
      <c r="P51" s="4" t="s">
        <v>343</v>
      </c>
      <c r="Q51" s="4" t="s">
        <v>277</v>
      </c>
      <c r="R51" s="4" t="s">
        <v>465</v>
      </c>
      <c r="S51" s="4" t="s">
        <v>294</v>
      </c>
      <c r="T51" s="4" t="s">
        <v>295</v>
      </c>
      <c r="W51" s="4"/>
      <c r="Y51" s="4"/>
      <c r="AA51" s="4"/>
      <c r="AC51" s="4"/>
      <c r="AE51" s="4"/>
      <c r="AG51" s="4"/>
      <c r="AI51" s="4"/>
      <c r="AK51" s="4"/>
      <c r="AM51" s="4"/>
      <c r="AO51" s="4"/>
      <c r="AQ51" s="4"/>
      <c r="AS51" s="4"/>
      <c r="AT51" s="4"/>
      <c r="AV51" s="4"/>
    </row>
    <row r="52">
      <c r="A52" s="4" t="s">
        <v>889</v>
      </c>
      <c r="B52" s="4">
        <v>2.0</v>
      </c>
      <c r="C52" s="4">
        <v>2.0</v>
      </c>
      <c r="F52" s="4">
        <v>1.0</v>
      </c>
      <c r="I52" s="4" t="s">
        <v>151</v>
      </c>
      <c r="J52" s="4" t="s">
        <v>173</v>
      </c>
      <c r="K52" s="4" t="s">
        <v>162</v>
      </c>
      <c r="P52" s="4" t="s">
        <v>277</v>
      </c>
      <c r="Q52" s="4" t="s">
        <v>294</v>
      </c>
      <c r="W52" s="4"/>
      <c r="Y52" s="4"/>
      <c r="AA52" s="4"/>
      <c r="AC52" s="4"/>
      <c r="AE52" s="4"/>
      <c r="AG52" s="4"/>
      <c r="AI52" s="4"/>
      <c r="AK52" s="4"/>
      <c r="AM52" s="4"/>
      <c r="AO52" s="4"/>
      <c r="AQ52" s="4"/>
      <c r="AS52" s="4"/>
      <c r="AT52" s="4"/>
      <c r="AV52" s="4"/>
    </row>
    <row r="53">
      <c r="A53" s="4" t="s">
        <v>890</v>
      </c>
      <c r="B53" s="4">
        <v>0.0</v>
      </c>
      <c r="C53" s="4">
        <v>1.0</v>
      </c>
      <c r="I53" s="4" t="s">
        <v>151</v>
      </c>
      <c r="J53" s="4" t="s">
        <v>162</v>
      </c>
      <c r="P53" s="4" t="s">
        <v>295</v>
      </c>
      <c r="Q53" s="4" t="s">
        <v>485</v>
      </c>
      <c r="W53" s="4"/>
      <c r="Y53" s="4"/>
      <c r="AA53" s="4"/>
      <c r="AC53" s="4"/>
      <c r="AE53" s="4"/>
      <c r="AG53" s="4"/>
      <c r="AI53" s="4"/>
      <c r="AK53" s="4"/>
      <c r="AM53" s="4"/>
      <c r="AO53" s="4"/>
      <c r="AQ53" s="4"/>
      <c r="AS53" s="4"/>
      <c r="AT53" s="4"/>
      <c r="AV53" s="4"/>
    </row>
    <row r="54">
      <c r="A54" s="4" t="s">
        <v>891</v>
      </c>
      <c r="B54" s="4">
        <v>0.0</v>
      </c>
      <c r="C54" s="4">
        <v>1.0</v>
      </c>
      <c r="F54" s="4">
        <v>2.0</v>
      </c>
      <c r="H54" s="4">
        <v>1.0</v>
      </c>
      <c r="I54" s="4" t="s">
        <v>151</v>
      </c>
      <c r="J54" s="4" t="s">
        <v>173</v>
      </c>
      <c r="P54" s="4" t="s">
        <v>137</v>
      </c>
      <c r="Q54" s="4" t="s">
        <v>277</v>
      </c>
      <c r="R54" s="4" t="s">
        <v>714</v>
      </c>
      <c r="S54" s="4" t="s">
        <v>295</v>
      </c>
      <c r="W54" s="4"/>
      <c r="Y54" s="4"/>
      <c r="AA54" s="4"/>
      <c r="AC54" s="4"/>
      <c r="AE54" s="4"/>
      <c r="AG54" s="4"/>
      <c r="AI54" s="4"/>
      <c r="AK54" s="4"/>
      <c r="AM54" s="4"/>
      <c r="AO54" s="4"/>
      <c r="AQ54" s="4"/>
      <c r="AS54" s="4"/>
      <c r="AT54" s="4"/>
      <c r="AV54" s="4"/>
    </row>
    <row r="55">
      <c r="A55" s="4" t="s">
        <v>892</v>
      </c>
      <c r="C55" s="4">
        <v>1.0</v>
      </c>
      <c r="E55" s="4">
        <v>2.0</v>
      </c>
      <c r="G55" s="4">
        <v>2.0</v>
      </c>
      <c r="P55" s="4" t="s">
        <v>277</v>
      </c>
      <c r="W55" s="4"/>
      <c r="Y55" s="4"/>
      <c r="AA55" s="4"/>
      <c r="AC55" s="4"/>
      <c r="AE55" s="4"/>
      <c r="AG55" s="4"/>
      <c r="AI55" s="4"/>
      <c r="AK55" s="4"/>
      <c r="AM55" s="4"/>
      <c r="AO55" s="4"/>
      <c r="AQ55" s="4"/>
      <c r="AS55" s="4"/>
      <c r="AT55" s="4"/>
      <c r="AV55" s="4"/>
    </row>
    <row r="56">
      <c r="A56" s="4" t="s">
        <v>893</v>
      </c>
      <c r="E56" s="4">
        <v>3.0</v>
      </c>
      <c r="G56" s="4">
        <v>2.0</v>
      </c>
      <c r="P56" s="4" t="s">
        <v>308</v>
      </c>
      <c r="Q56" s="4" t="s">
        <v>277</v>
      </c>
      <c r="R56" s="4" t="s">
        <v>279</v>
      </c>
      <c r="W56" s="4"/>
      <c r="Y56" s="4"/>
      <c r="AA56" s="4"/>
      <c r="AC56" s="4"/>
      <c r="AE56" s="4"/>
      <c r="AG56" s="4"/>
      <c r="AI56" s="4"/>
      <c r="AK56" s="4"/>
      <c r="AM56" s="4"/>
      <c r="AO56" s="4"/>
      <c r="AQ56" s="4"/>
      <c r="AS56" s="4"/>
      <c r="AT56" s="4"/>
      <c r="AV56" s="4"/>
    </row>
    <row r="57">
      <c r="A57" s="4" t="s">
        <v>894</v>
      </c>
      <c r="B57" s="4">
        <v>0.0</v>
      </c>
      <c r="C57" s="4">
        <v>2.0</v>
      </c>
      <c r="F57" s="4">
        <v>1.0</v>
      </c>
      <c r="P57" s="4" t="s">
        <v>291</v>
      </c>
      <c r="Q57" s="4" t="s">
        <v>343</v>
      </c>
      <c r="R57" s="4" t="s">
        <v>277</v>
      </c>
      <c r="S57" s="4" t="s">
        <v>345</v>
      </c>
      <c r="T57" s="4" t="s">
        <v>650</v>
      </c>
      <c r="U57" s="4" t="s">
        <v>294</v>
      </c>
      <c r="V57" s="4" t="s">
        <v>295</v>
      </c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T57" s="4"/>
      <c r="AV57" s="4"/>
    </row>
  </sheetData>
  <dataValidations>
    <dataValidation type="list" allowBlank="1" sqref="Z2:Z7 X2:X57 Z9:Z57 AB2:AB57 AD2:AD57 AF2:AF57 AH2:AH57 AJ2:AJ57 AL2:AL57 AN2:AN57 AP2:AP57 AR2:AR57">
      <formula1>skill_range</formula1>
    </dataValidation>
    <dataValidation type="list" allowBlank="1" sqref="AU2:AU57 AW2:AW57">
      <formula1>lore_range</formula1>
    </dataValidation>
    <dataValidation type="list" allowBlank="1" sqref="Z8">
      <formula1>skill_range</formula1>
    </dataValidation>
    <dataValidation type="list" allowBlank="1" sqref="P2:V57">
      <formula1>talent_range</formula1>
    </dataValidation>
    <dataValidation type="list" allowBlank="1" sqref="I2:O57">
      <formula1>restrictions_range</formula1>
    </dataValidation>
    <dataValidation type="list" allowBlank="1" sqref="W2:W57 Y2:Y57 AA2:AA57 AC2:AC57 AE2:AE57 AG2:AG57 AI2:AI57 AK2:AK57 AM2:AM57 AO2:AO57 AQ2:AQ57 AS2:AT57 AV2:AV57">
      <formula1>training_classification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5.43"/>
    <col customWidth="1" min="4" max="4" width="34.0"/>
    <col customWidth="1" min="5" max="7" width="30.71"/>
  </cols>
  <sheetData>
    <row r="1">
      <c r="A1" s="4" t="s">
        <v>186</v>
      </c>
      <c r="B1" s="4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</row>
    <row r="2">
      <c r="A2" s="4" t="s">
        <v>339</v>
      </c>
      <c r="B2" s="4" t="s">
        <v>341</v>
      </c>
      <c r="C2" s="4">
        <v>8.0</v>
      </c>
      <c r="D2" s="4" t="s">
        <v>344</v>
      </c>
      <c r="E2" s="4" t="s">
        <v>141</v>
      </c>
      <c r="F2" s="4" t="s">
        <v>152</v>
      </c>
      <c r="G2" s="4"/>
    </row>
    <row r="3">
      <c r="A3" s="4" t="s">
        <v>346</v>
      </c>
      <c r="B3" s="4" t="s">
        <v>341</v>
      </c>
      <c r="C3" s="4">
        <v>16.0</v>
      </c>
      <c r="D3" s="4" t="s">
        <v>347</v>
      </c>
      <c r="E3" s="4" t="s">
        <v>141</v>
      </c>
    </row>
    <row r="4">
      <c r="A4" s="4" t="s">
        <v>348</v>
      </c>
      <c r="C4" s="4">
        <v>16.0</v>
      </c>
      <c r="D4" s="4" t="s">
        <v>349</v>
      </c>
    </row>
    <row r="5">
      <c r="A5" s="4" t="s">
        <v>350</v>
      </c>
      <c r="C5" s="4">
        <v>16.0</v>
      </c>
      <c r="D5" s="4" t="s">
        <v>351</v>
      </c>
      <c r="E5" s="4" t="s">
        <v>141</v>
      </c>
    </row>
    <row r="6">
      <c r="A6" s="4" t="s">
        <v>353</v>
      </c>
      <c r="C6" s="4">
        <v>16.0</v>
      </c>
      <c r="D6" s="4" t="s">
        <v>354</v>
      </c>
    </row>
    <row r="7">
      <c r="A7" s="4" t="s">
        <v>356</v>
      </c>
      <c r="B7" s="4" t="s">
        <v>341</v>
      </c>
      <c r="C7" s="4">
        <v>6.0</v>
      </c>
      <c r="D7" s="4" t="s">
        <v>357</v>
      </c>
    </row>
    <row r="8">
      <c r="A8" s="4" t="s">
        <v>327</v>
      </c>
      <c r="B8" s="4" t="s">
        <v>341</v>
      </c>
      <c r="C8" s="4">
        <v>16.0</v>
      </c>
      <c r="D8" s="4" t="s">
        <v>359</v>
      </c>
      <c r="E8" s="4" t="s">
        <v>100</v>
      </c>
      <c r="F8" s="4" t="s">
        <v>122</v>
      </c>
      <c r="G8" s="4" t="s">
        <v>141</v>
      </c>
    </row>
    <row r="9">
      <c r="A9" s="4" t="s">
        <v>313</v>
      </c>
      <c r="C9" s="4">
        <v>16.0</v>
      </c>
      <c r="D9" s="4" t="s">
        <v>360</v>
      </c>
      <c r="E9" s="4" t="s">
        <v>141</v>
      </c>
    </row>
    <row r="10">
      <c r="A10" s="4" t="s">
        <v>361</v>
      </c>
      <c r="C10" s="4">
        <v>40.0</v>
      </c>
      <c r="D10" s="4" t="s">
        <v>363</v>
      </c>
      <c r="E10" s="4" t="s">
        <v>176</v>
      </c>
    </row>
    <row r="11">
      <c r="A11" s="4" t="s">
        <v>367</v>
      </c>
      <c r="C11" s="4">
        <v>12.0</v>
      </c>
      <c r="D11" s="4" t="s">
        <v>368</v>
      </c>
    </row>
    <row r="12">
      <c r="A12" s="4" t="s">
        <v>369</v>
      </c>
      <c r="C12" s="4">
        <v>24.0</v>
      </c>
      <c r="D12" s="4" t="s">
        <v>370</v>
      </c>
    </row>
    <row r="13">
      <c r="A13" s="4" t="s">
        <v>371</v>
      </c>
      <c r="C13" s="4">
        <v>18.0</v>
      </c>
      <c r="D13" s="4" t="s">
        <v>372</v>
      </c>
    </row>
    <row r="14">
      <c r="A14" s="4" t="s">
        <v>374</v>
      </c>
      <c r="C14" s="4">
        <v>24.0</v>
      </c>
      <c r="D14" s="4" t="s">
        <v>377</v>
      </c>
      <c r="E14" s="4" t="s">
        <v>176</v>
      </c>
    </row>
    <row r="15">
      <c r="A15" s="4" t="s">
        <v>378</v>
      </c>
      <c r="C15" s="4">
        <v>24.0</v>
      </c>
      <c r="D15" s="4" t="s">
        <v>380</v>
      </c>
    </row>
    <row r="16">
      <c r="A16" s="4" t="s">
        <v>383</v>
      </c>
      <c r="B16" s="4" t="s">
        <v>341</v>
      </c>
      <c r="C16" s="4">
        <v>16.0</v>
      </c>
      <c r="D16" s="4" t="s">
        <v>384</v>
      </c>
      <c r="E16" s="4" t="s">
        <v>184</v>
      </c>
    </row>
    <row r="17">
      <c r="A17" s="4" t="s">
        <v>386</v>
      </c>
      <c r="B17" s="4" t="s">
        <v>341</v>
      </c>
      <c r="C17" s="4">
        <v>24.0</v>
      </c>
      <c r="D17" s="4" t="s">
        <v>389</v>
      </c>
      <c r="E17" s="4" t="s">
        <v>141</v>
      </c>
    </row>
    <row r="18">
      <c r="A18" s="4" t="s">
        <v>392</v>
      </c>
      <c r="C18" s="4">
        <v>8.0</v>
      </c>
      <c r="D18" s="4" t="s">
        <v>393</v>
      </c>
      <c r="E18" s="4" t="s">
        <v>141</v>
      </c>
    </row>
    <row r="19">
      <c r="A19" s="4" t="s">
        <v>395</v>
      </c>
      <c r="C19" s="4">
        <v>16.0</v>
      </c>
      <c r="D19" s="4" t="s">
        <v>397</v>
      </c>
      <c r="E19" s="4" t="s">
        <v>141</v>
      </c>
    </row>
    <row r="20">
      <c r="A20" s="4" t="s">
        <v>399</v>
      </c>
      <c r="B20" s="4" t="s">
        <v>341</v>
      </c>
      <c r="C20" s="4">
        <v>64.0</v>
      </c>
      <c r="D20" s="4" t="s">
        <v>402</v>
      </c>
    </row>
    <row r="21">
      <c r="A21" s="4" t="s">
        <v>405</v>
      </c>
      <c r="B21" s="4" t="s">
        <v>341</v>
      </c>
      <c r="C21" s="4">
        <v>16.0</v>
      </c>
      <c r="D21" s="4" t="s">
        <v>407</v>
      </c>
    </row>
    <row r="22">
      <c r="A22" s="4" t="s">
        <v>408</v>
      </c>
      <c r="C22" s="4">
        <v>24.0</v>
      </c>
      <c r="D22" s="4" t="s">
        <v>409</v>
      </c>
    </row>
    <row r="23">
      <c r="A23" s="4" t="s">
        <v>296</v>
      </c>
      <c r="B23" s="4" t="s">
        <v>341</v>
      </c>
      <c r="C23" s="4">
        <v>32.0</v>
      </c>
      <c r="D23" s="4" t="s">
        <v>410</v>
      </c>
    </row>
    <row r="24">
      <c r="A24" s="4" t="s">
        <v>411</v>
      </c>
      <c r="C24" s="4">
        <v>8.0</v>
      </c>
      <c r="D24" s="4" t="s">
        <v>413</v>
      </c>
      <c r="E24" s="4" t="s">
        <v>141</v>
      </c>
    </row>
    <row r="25">
      <c r="A25" s="4" t="s">
        <v>414</v>
      </c>
      <c r="C25" s="4">
        <v>8.0</v>
      </c>
      <c r="D25" s="4" t="s">
        <v>415</v>
      </c>
      <c r="E25" s="4" t="s">
        <v>141</v>
      </c>
    </row>
    <row r="26">
      <c r="A26" s="4" t="s">
        <v>416</v>
      </c>
      <c r="C26" s="4">
        <v>8.0</v>
      </c>
      <c r="D26" s="4" t="s">
        <v>418</v>
      </c>
    </row>
    <row r="27">
      <c r="A27" s="4" t="s">
        <v>297</v>
      </c>
      <c r="B27" s="4" t="s">
        <v>341</v>
      </c>
      <c r="C27" s="4">
        <v>8.0</v>
      </c>
      <c r="D27" s="4" t="s">
        <v>420</v>
      </c>
    </row>
    <row r="28">
      <c r="A28" s="4" t="s">
        <v>319</v>
      </c>
      <c r="C28" s="4">
        <v>32.0</v>
      </c>
      <c r="D28" s="4" t="s">
        <v>423</v>
      </c>
      <c r="E28" s="4" t="s">
        <v>141</v>
      </c>
    </row>
    <row r="29">
      <c r="A29" s="4" t="s">
        <v>320</v>
      </c>
      <c r="C29" s="4">
        <v>24.0</v>
      </c>
      <c r="D29" s="4" t="s">
        <v>424</v>
      </c>
      <c r="E29" s="4" t="s">
        <v>141</v>
      </c>
    </row>
    <row r="30">
      <c r="A30" s="4" t="s">
        <v>285</v>
      </c>
      <c r="C30" s="4">
        <v>24.0</v>
      </c>
      <c r="D30" s="4" t="s">
        <v>426</v>
      </c>
      <c r="E30" s="4" t="s">
        <v>184</v>
      </c>
    </row>
    <row r="31">
      <c r="A31" s="4" t="s">
        <v>427</v>
      </c>
      <c r="C31" s="4">
        <v>32.0</v>
      </c>
      <c r="D31" s="4" t="s">
        <v>428</v>
      </c>
      <c r="E31" s="4" t="s">
        <v>141</v>
      </c>
    </row>
    <row r="32">
      <c r="A32" s="4" t="s">
        <v>431</v>
      </c>
      <c r="B32" s="4" t="s">
        <v>341</v>
      </c>
      <c r="C32" s="4">
        <v>24.0</v>
      </c>
      <c r="D32" s="4" t="s">
        <v>433</v>
      </c>
    </row>
    <row r="33">
      <c r="A33" s="4" t="s">
        <v>376</v>
      </c>
      <c r="B33" s="4" t="s">
        <v>341</v>
      </c>
      <c r="C33" s="4">
        <v>8.0</v>
      </c>
      <c r="D33" s="4" t="s">
        <v>435</v>
      </c>
      <c r="E33" s="4" t="s">
        <v>141</v>
      </c>
    </row>
    <row r="34">
      <c r="A34" s="4" t="s">
        <v>317</v>
      </c>
      <c r="C34" s="4">
        <v>16.0</v>
      </c>
      <c r="D34" s="4" t="s">
        <v>436</v>
      </c>
    </row>
    <row r="35">
      <c r="A35" s="4" t="s">
        <v>321</v>
      </c>
      <c r="C35" s="4">
        <v>16.0</v>
      </c>
      <c r="D35" s="4" t="s">
        <v>438</v>
      </c>
    </row>
    <row r="36">
      <c r="A36" s="4" t="s">
        <v>440</v>
      </c>
      <c r="B36" s="4" t="s">
        <v>341</v>
      </c>
      <c r="C36" s="4">
        <v>12.0</v>
      </c>
      <c r="D36" s="4" t="s">
        <v>441</v>
      </c>
    </row>
    <row r="37">
      <c r="A37" s="4" t="s">
        <v>442</v>
      </c>
      <c r="C37" s="4">
        <v>4.0</v>
      </c>
      <c r="D37" s="4" t="s">
        <v>443</v>
      </c>
      <c r="E37" s="4" t="s">
        <v>176</v>
      </c>
    </row>
    <row r="38">
      <c r="A38" s="4" t="s">
        <v>444</v>
      </c>
      <c r="C38" s="4">
        <v>24.0</v>
      </c>
      <c r="D38" s="4" t="s">
        <v>445</v>
      </c>
      <c r="E38" s="4" t="s">
        <v>141</v>
      </c>
    </row>
    <row r="39">
      <c r="A39" s="4" t="s">
        <v>422</v>
      </c>
      <c r="C39" s="4">
        <v>12.0</v>
      </c>
      <c r="D39" s="4" t="s">
        <v>447</v>
      </c>
      <c r="E39" s="4" t="s">
        <v>131</v>
      </c>
    </row>
    <row r="40">
      <c r="A40" s="4" t="s">
        <v>298</v>
      </c>
      <c r="B40" s="4" t="s">
        <v>341</v>
      </c>
      <c r="C40" s="4">
        <v>32.0</v>
      </c>
      <c r="D40" s="4" t="s">
        <v>449</v>
      </c>
    </row>
    <row r="41">
      <c r="A41" s="4" t="s">
        <v>450</v>
      </c>
      <c r="C41" s="4">
        <v>8.0</v>
      </c>
      <c r="D41" s="4" t="s">
        <v>451</v>
      </c>
      <c r="E41" s="4" t="s">
        <v>131</v>
      </c>
    </row>
    <row r="42">
      <c r="A42" s="4" t="s">
        <v>283</v>
      </c>
      <c r="B42" s="4"/>
      <c r="C42" s="4">
        <v>48.0</v>
      </c>
      <c r="D42" s="4" t="s">
        <v>453</v>
      </c>
    </row>
    <row r="43">
      <c r="A43" s="4" t="s">
        <v>454</v>
      </c>
      <c r="B43" s="4" t="s">
        <v>341</v>
      </c>
      <c r="C43" s="4">
        <v>16.0</v>
      </c>
      <c r="D43" s="4" t="s">
        <v>455</v>
      </c>
      <c r="E43" s="4" t="s">
        <v>141</v>
      </c>
    </row>
    <row r="44">
      <c r="A44" s="4" t="s">
        <v>456</v>
      </c>
      <c r="B44" s="4" t="s">
        <v>341</v>
      </c>
      <c r="C44" s="4">
        <v>8.0</v>
      </c>
      <c r="D44" s="4" t="s">
        <v>457</v>
      </c>
      <c r="E44" s="4" t="s">
        <v>141</v>
      </c>
    </row>
    <row r="45">
      <c r="A45" s="4" t="s">
        <v>458</v>
      </c>
      <c r="C45" s="4">
        <v>24.0</v>
      </c>
      <c r="D45" s="4" t="s">
        <v>460</v>
      </c>
      <c r="E45" s="4" t="s">
        <v>141</v>
      </c>
    </row>
    <row r="46">
      <c r="A46" s="4" t="s">
        <v>462</v>
      </c>
      <c r="B46" s="4" t="s">
        <v>341</v>
      </c>
      <c r="C46" s="4">
        <v>8.0</v>
      </c>
      <c r="D46" s="4" t="s">
        <v>463</v>
      </c>
    </row>
    <row r="47">
      <c r="A47" s="4" t="s">
        <v>286</v>
      </c>
      <c r="B47" s="4" t="s">
        <v>341</v>
      </c>
      <c r="C47" s="4">
        <v>16.0</v>
      </c>
      <c r="D47" s="4" t="s">
        <v>464</v>
      </c>
      <c r="E47" s="4" t="s">
        <v>184</v>
      </c>
    </row>
    <row r="48">
      <c r="A48" s="4" t="s">
        <v>318</v>
      </c>
      <c r="C48" s="4">
        <v>24.0</v>
      </c>
      <c r="D48" s="4" t="s">
        <v>466</v>
      </c>
    </row>
    <row r="49">
      <c r="A49" s="4" t="s">
        <v>421</v>
      </c>
      <c r="C49" s="4">
        <v>24.0</v>
      </c>
      <c r="D49" s="4" t="s">
        <v>467</v>
      </c>
      <c r="E49" s="4" t="s">
        <v>131</v>
      </c>
    </row>
    <row r="50">
      <c r="A50" s="4" t="s">
        <v>299</v>
      </c>
      <c r="C50" s="4">
        <v>24.0</v>
      </c>
      <c r="D50" s="4" t="s">
        <v>470</v>
      </c>
      <c r="E50" s="4" t="s">
        <v>122</v>
      </c>
    </row>
    <row r="51">
      <c r="A51" s="4" t="s">
        <v>471</v>
      </c>
      <c r="B51" s="4" t="s">
        <v>341</v>
      </c>
      <c r="C51" s="4">
        <v>8.0</v>
      </c>
      <c r="D51" s="4" t="s">
        <v>472</v>
      </c>
      <c r="E51" s="4" t="s">
        <v>113</v>
      </c>
      <c r="F51" s="4" t="s">
        <v>122</v>
      </c>
    </row>
    <row r="52">
      <c r="A52" s="4" t="s">
        <v>473</v>
      </c>
      <c r="C52" s="4">
        <v>32.0</v>
      </c>
      <c r="D52" s="4" t="s">
        <v>474</v>
      </c>
      <c r="E52" s="4" t="s">
        <v>176</v>
      </c>
    </row>
    <row r="53">
      <c r="A53" s="4" t="s">
        <v>326</v>
      </c>
      <c r="C53" s="4">
        <v>32.0</v>
      </c>
      <c r="D53" s="4" t="s">
        <v>475</v>
      </c>
      <c r="E53" s="4" t="s">
        <v>176</v>
      </c>
    </row>
    <row r="54">
      <c r="A54" s="4" t="s">
        <v>476</v>
      </c>
      <c r="C54" s="4">
        <v>32.0</v>
      </c>
      <c r="D54" s="4" t="s">
        <v>477</v>
      </c>
      <c r="E54" s="4" t="s">
        <v>176</v>
      </c>
    </row>
    <row r="55">
      <c r="A55" s="4" t="s">
        <v>481</v>
      </c>
      <c r="C55" s="4">
        <v>24.0</v>
      </c>
      <c r="D55" s="4" t="s">
        <v>482</v>
      </c>
      <c r="E55" s="4"/>
    </row>
    <row r="56">
      <c r="A56" s="4" t="s">
        <v>483</v>
      </c>
      <c r="B56" s="4" t="s">
        <v>341</v>
      </c>
      <c r="C56" s="4">
        <v>4.0</v>
      </c>
      <c r="D56" s="4" t="s">
        <v>484</v>
      </c>
      <c r="E56" s="4" t="s">
        <v>176</v>
      </c>
    </row>
    <row r="57">
      <c r="A57" s="4" t="s">
        <v>486</v>
      </c>
      <c r="B57" s="4" t="s">
        <v>341</v>
      </c>
      <c r="C57" s="4">
        <v>24.0</v>
      </c>
      <c r="D57" s="4" t="s">
        <v>488</v>
      </c>
      <c r="E57" s="4" t="s">
        <v>122</v>
      </c>
      <c r="F57" s="4" t="s">
        <v>141</v>
      </c>
    </row>
    <row r="58">
      <c r="A58" s="4" t="s">
        <v>489</v>
      </c>
      <c r="C58" s="4">
        <v>32.0</v>
      </c>
      <c r="D58" s="4" t="s">
        <v>490</v>
      </c>
    </row>
    <row r="59">
      <c r="A59" s="4" t="s">
        <v>328</v>
      </c>
      <c r="C59" s="4">
        <v>8.0</v>
      </c>
      <c r="D59" s="4" t="s">
        <v>491</v>
      </c>
      <c r="E59" s="4" t="s">
        <v>141</v>
      </c>
    </row>
    <row r="60">
      <c r="A60" s="4" t="s">
        <v>492</v>
      </c>
      <c r="C60" s="4">
        <v>40.0</v>
      </c>
      <c r="D60" s="4" t="s">
        <v>495</v>
      </c>
    </row>
    <row r="61">
      <c r="A61" s="4" t="s">
        <v>496</v>
      </c>
      <c r="C61" s="4">
        <v>4.0</v>
      </c>
      <c r="D61" s="4" t="s">
        <v>497</v>
      </c>
    </row>
    <row r="62">
      <c r="A62" s="4" t="s">
        <v>425</v>
      </c>
      <c r="C62" s="4">
        <v>16.0</v>
      </c>
      <c r="D62" s="4" t="s">
        <v>498</v>
      </c>
      <c r="E62" s="4" t="s">
        <v>122</v>
      </c>
    </row>
    <row r="63">
      <c r="A63" s="4" t="s">
        <v>379</v>
      </c>
      <c r="B63" s="4" t="s">
        <v>341</v>
      </c>
      <c r="C63" s="4">
        <v>64.0</v>
      </c>
      <c r="D63" s="4" t="s">
        <v>499</v>
      </c>
    </row>
    <row r="65">
      <c r="A65" s="2" t="s">
        <v>382</v>
      </c>
      <c r="C65" s="4">
        <v>32.0</v>
      </c>
    </row>
    <row r="66">
      <c r="A66" s="2" t="s">
        <v>329</v>
      </c>
      <c r="C66" s="4">
        <f>C65/2*3</f>
        <v>48</v>
      </c>
    </row>
    <row r="67">
      <c r="A67" s="2" t="s">
        <v>506</v>
      </c>
      <c r="C67" s="4">
        <f>C65*2</f>
        <v>64</v>
      </c>
    </row>
    <row r="68">
      <c r="A68" s="2" t="s">
        <v>432</v>
      </c>
      <c r="C68" s="4">
        <v>64.0</v>
      </c>
    </row>
    <row r="69">
      <c r="A69" s="2" t="s">
        <v>434</v>
      </c>
      <c r="C69" s="4">
        <f>C68/2*3</f>
        <v>96</v>
      </c>
    </row>
    <row r="70">
      <c r="A70" s="2" t="s">
        <v>510</v>
      </c>
      <c r="C70" s="4">
        <f>C68*2</f>
        <v>128</v>
      </c>
    </row>
    <row r="71">
      <c r="A71" s="2" t="s">
        <v>512</v>
      </c>
      <c r="C71" s="4">
        <v>16.0</v>
      </c>
    </row>
    <row r="72">
      <c r="A72" s="4" t="s">
        <v>514</v>
      </c>
      <c r="C72" s="4">
        <v>32.0</v>
      </c>
    </row>
    <row r="73">
      <c r="A73" s="4" t="s">
        <v>518</v>
      </c>
      <c r="C73" s="4">
        <v>40.0</v>
      </c>
    </row>
    <row r="74">
      <c r="A74" s="2" t="s">
        <v>520</v>
      </c>
      <c r="C74" s="4">
        <v>8.0</v>
      </c>
    </row>
    <row r="75">
      <c r="A75" s="2" t="s">
        <v>521</v>
      </c>
      <c r="C75" s="4">
        <v>8.0</v>
      </c>
    </row>
    <row r="76">
      <c r="A76" s="4" t="s">
        <v>522</v>
      </c>
      <c r="C76" s="4">
        <f>C75/2*3</f>
        <v>12</v>
      </c>
    </row>
    <row r="77">
      <c r="A77" s="4" t="s">
        <v>524</v>
      </c>
      <c r="C77" s="4">
        <f>C75*2</f>
        <v>16</v>
      </c>
    </row>
    <row r="78">
      <c r="A78" s="2" t="s">
        <v>529</v>
      </c>
      <c r="C78" s="4">
        <v>24.0</v>
      </c>
    </row>
    <row r="79">
      <c r="A79" s="2" t="s">
        <v>322</v>
      </c>
      <c r="C79" s="4">
        <v>8.0</v>
      </c>
    </row>
    <row r="80">
      <c r="A80" s="2" t="s">
        <v>530</v>
      </c>
      <c r="C80" s="4">
        <v>16.0</v>
      </c>
    </row>
    <row r="81">
      <c r="A81" s="2" t="s">
        <v>531</v>
      </c>
      <c r="C81" s="4">
        <v>16.0</v>
      </c>
    </row>
    <row r="82">
      <c r="A82" s="2" t="s">
        <v>532</v>
      </c>
      <c r="C82" s="4">
        <v>24.0</v>
      </c>
    </row>
    <row r="83">
      <c r="A83" s="2" t="s">
        <v>513</v>
      </c>
      <c r="C83" s="4">
        <v>16.0</v>
      </c>
    </row>
    <row r="84">
      <c r="A84" s="2" t="s">
        <v>533</v>
      </c>
      <c r="C84" s="4">
        <v>16.0</v>
      </c>
    </row>
    <row r="85">
      <c r="A85" s="2" t="s">
        <v>534</v>
      </c>
      <c r="C85" s="4">
        <v>16.0</v>
      </c>
    </row>
    <row r="86">
      <c r="A86" s="2" t="s">
        <v>535</v>
      </c>
      <c r="C86" s="4">
        <f>C85/2*3</f>
        <v>24</v>
      </c>
    </row>
    <row r="87">
      <c r="A87" s="2" t="s">
        <v>537</v>
      </c>
      <c r="C87" s="4">
        <f>C85*2</f>
        <v>32</v>
      </c>
    </row>
    <row r="88">
      <c r="A88" s="2" t="s">
        <v>538</v>
      </c>
      <c r="C88" s="4">
        <v>16.0</v>
      </c>
    </row>
    <row r="89">
      <c r="A89" s="2" t="s">
        <v>540</v>
      </c>
      <c r="C89" s="4">
        <v>16.0</v>
      </c>
    </row>
    <row r="90">
      <c r="A90" s="4" t="s">
        <v>541</v>
      </c>
      <c r="C90" s="4">
        <f>C89/2*3</f>
        <v>24</v>
      </c>
    </row>
    <row r="91">
      <c r="A91" s="4" t="s">
        <v>544</v>
      </c>
      <c r="C91" s="4">
        <f>C89*2</f>
        <v>32</v>
      </c>
    </row>
    <row r="92">
      <c r="A92" s="2" t="s">
        <v>546</v>
      </c>
      <c r="C92" s="4">
        <v>32.0</v>
      </c>
    </row>
    <row r="93">
      <c r="A93" s="2" t="s">
        <v>547</v>
      </c>
      <c r="C93" s="4">
        <v>40.0</v>
      </c>
    </row>
    <row r="94">
      <c r="A94" s="2" t="s">
        <v>548</v>
      </c>
      <c r="C94" s="4">
        <v>24.0</v>
      </c>
    </row>
    <row r="95">
      <c r="A95" s="2" t="s">
        <v>519</v>
      </c>
      <c r="C95" s="4">
        <v>16.0</v>
      </c>
    </row>
    <row r="96">
      <c r="A96" s="2" t="s">
        <v>550</v>
      </c>
      <c r="C96" s="4">
        <v>32.0</v>
      </c>
    </row>
    <row r="97">
      <c r="A97" s="2" t="s">
        <v>552</v>
      </c>
      <c r="C97" s="4">
        <v>24.0</v>
      </c>
    </row>
    <row r="98">
      <c r="A98" s="2" t="s">
        <v>553</v>
      </c>
      <c r="C98" s="4">
        <v>16.0</v>
      </c>
    </row>
    <row r="99">
      <c r="A99" s="2" t="s">
        <v>557</v>
      </c>
      <c r="C99" s="4">
        <v>16.0</v>
      </c>
    </row>
    <row r="100">
      <c r="A100" s="4" t="s">
        <v>559</v>
      </c>
      <c r="C100" s="4">
        <f>C99/2*3</f>
        <v>24</v>
      </c>
    </row>
    <row r="101">
      <c r="A101" s="4" t="s">
        <v>560</v>
      </c>
      <c r="C101" s="4">
        <f>C99*2</f>
        <v>32</v>
      </c>
    </row>
    <row r="102">
      <c r="A102" s="2" t="s">
        <v>562</v>
      </c>
      <c r="C102" s="4">
        <f>C101+C100</f>
        <v>56</v>
      </c>
    </row>
    <row r="103">
      <c r="A103" s="2" t="s">
        <v>517</v>
      </c>
      <c r="C103" s="4">
        <v>24.0</v>
      </c>
    </row>
    <row r="104">
      <c r="A104" s="2" t="s">
        <v>567</v>
      </c>
      <c r="C104" s="4">
        <v>24.0</v>
      </c>
    </row>
    <row r="105">
      <c r="A105" s="2" t="s">
        <v>570</v>
      </c>
      <c r="C105" s="4">
        <v>24.0</v>
      </c>
    </row>
    <row r="106">
      <c r="A106" s="4" t="s">
        <v>572</v>
      </c>
      <c r="C106" s="4">
        <v>16.0</v>
      </c>
    </row>
    <row r="107">
      <c r="A107" s="4" t="s">
        <v>301</v>
      </c>
      <c r="C107" s="4">
        <v>16.0</v>
      </c>
    </row>
    <row r="108">
      <c r="A108" s="4" t="s">
        <v>573</v>
      </c>
      <c r="C108" s="4">
        <v>32.0</v>
      </c>
    </row>
    <row r="109">
      <c r="A109" s="2" t="s">
        <v>574</v>
      </c>
      <c r="C109" s="4">
        <v>24.0</v>
      </c>
    </row>
    <row r="110">
      <c r="A110" s="2" t="s">
        <v>575</v>
      </c>
      <c r="C110" s="4">
        <v>24.0</v>
      </c>
    </row>
    <row r="111">
      <c r="A111" s="2" t="s">
        <v>406</v>
      </c>
      <c r="C111" s="4">
        <v>16.0</v>
      </c>
    </row>
    <row r="112">
      <c r="A112" s="2" t="s">
        <v>578</v>
      </c>
      <c r="C112" s="4">
        <v>40.0</v>
      </c>
    </row>
    <row r="113">
      <c r="A113" s="2"/>
      <c r="C113" s="4"/>
    </row>
    <row r="114">
      <c r="A114" s="2" t="s">
        <v>579</v>
      </c>
      <c r="C114" s="4">
        <v>24.0</v>
      </c>
    </row>
    <row r="115">
      <c r="A115" s="2" t="s">
        <v>580</v>
      </c>
      <c r="C115" s="4">
        <v>24.0</v>
      </c>
    </row>
    <row r="116">
      <c r="A116" s="2" t="s">
        <v>581</v>
      </c>
      <c r="C116" s="4">
        <v>32.0</v>
      </c>
    </row>
    <row r="117">
      <c r="A117" s="2" t="s">
        <v>582</v>
      </c>
      <c r="C117" s="4">
        <v>24.0</v>
      </c>
    </row>
    <row r="118">
      <c r="A118" s="2" t="s">
        <v>584</v>
      </c>
      <c r="C118" s="4">
        <v>24.0</v>
      </c>
    </row>
    <row r="119">
      <c r="A119" s="4" t="s">
        <v>585</v>
      </c>
      <c r="C119" s="4">
        <v>24.0</v>
      </c>
    </row>
    <row r="120">
      <c r="A120" s="4" t="s">
        <v>586</v>
      </c>
      <c r="C120" s="4">
        <v>24.0</v>
      </c>
    </row>
    <row r="121">
      <c r="A121" s="2" t="s">
        <v>587</v>
      </c>
      <c r="C121" s="4">
        <v>24.0</v>
      </c>
    </row>
    <row r="122">
      <c r="A122" s="2" t="s">
        <v>588</v>
      </c>
      <c r="C122" s="4">
        <v>16.0</v>
      </c>
    </row>
    <row r="123">
      <c r="A123" s="2" t="s">
        <v>591</v>
      </c>
      <c r="C123" s="4">
        <v>24.0</v>
      </c>
    </row>
    <row r="124">
      <c r="A124" s="2" t="s">
        <v>593</v>
      </c>
      <c r="C124" s="4">
        <v>24.0</v>
      </c>
    </row>
    <row r="125">
      <c r="A125" s="4" t="s">
        <v>594</v>
      </c>
      <c r="C125" s="4">
        <v>32.0</v>
      </c>
    </row>
    <row r="126">
      <c r="A126" s="2" t="s">
        <v>302</v>
      </c>
      <c r="C126" s="4">
        <v>24.0</v>
      </c>
    </row>
    <row r="127">
      <c r="A127" s="2" t="s">
        <v>595</v>
      </c>
      <c r="C127" s="4">
        <v>24.0</v>
      </c>
    </row>
    <row r="128">
      <c r="A128" s="4" t="s">
        <v>558</v>
      </c>
      <c r="C128" s="4">
        <v>72.0</v>
      </c>
    </row>
    <row r="130">
      <c r="A130" s="4" t="s">
        <v>597</v>
      </c>
      <c r="C130" s="4">
        <v>56.0</v>
      </c>
    </row>
    <row r="131">
      <c r="A131" s="4" t="s">
        <v>598</v>
      </c>
      <c r="C131" s="4">
        <v>56.0</v>
      </c>
    </row>
    <row r="132">
      <c r="A132" s="4" t="s">
        <v>600</v>
      </c>
      <c r="C132" s="4">
        <v>82.0</v>
      </c>
    </row>
    <row r="133">
      <c r="A133" s="4" t="s">
        <v>563</v>
      </c>
      <c r="C133" s="4">
        <v>32.0</v>
      </c>
    </row>
    <row r="134">
      <c r="A134" s="4" t="s">
        <v>603</v>
      </c>
      <c r="C134" s="4">
        <v>16.0</v>
      </c>
    </row>
    <row r="135">
      <c r="A135" s="4" t="s">
        <v>391</v>
      </c>
      <c r="C135" s="4">
        <v>32.0</v>
      </c>
    </row>
    <row r="136">
      <c r="A136" s="4" t="s">
        <v>394</v>
      </c>
      <c r="C136" s="4">
        <v>24.0</v>
      </c>
    </row>
    <row r="137">
      <c r="A137" s="4" t="s">
        <v>396</v>
      </c>
      <c r="C137" s="4">
        <v>24.0</v>
      </c>
    </row>
    <row r="138">
      <c r="A138" s="2" t="s">
        <v>398</v>
      </c>
      <c r="C138" s="4">
        <v>8.0</v>
      </c>
    </row>
    <row r="139">
      <c r="A139" s="2" t="s">
        <v>400</v>
      </c>
      <c r="C139" s="4">
        <v>8.0</v>
      </c>
    </row>
    <row r="140">
      <c r="A140" s="2" t="s">
        <v>404</v>
      </c>
      <c r="C140" s="4">
        <v>12.0</v>
      </c>
    </row>
    <row r="142">
      <c r="A142" s="4" t="s">
        <v>607</v>
      </c>
      <c r="C142" s="4">
        <v>24.0</v>
      </c>
    </row>
    <row r="143">
      <c r="A143" s="4" t="s">
        <v>608</v>
      </c>
      <c r="C143" s="4">
        <v>24.0</v>
      </c>
    </row>
    <row r="144">
      <c r="A144" s="4" t="s">
        <v>611</v>
      </c>
      <c r="C144" s="4">
        <v>24.0</v>
      </c>
    </row>
    <row r="145">
      <c r="A145" s="4" t="s">
        <v>583</v>
      </c>
      <c r="C145" s="4">
        <v>16.0</v>
      </c>
    </row>
    <row r="146">
      <c r="A146" s="4" t="s">
        <v>525</v>
      </c>
      <c r="C146" s="4">
        <v>8.0</v>
      </c>
    </row>
    <row r="147">
      <c r="A147" s="4" t="s">
        <v>304</v>
      </c>
      <c r="C147" s="4">
        <v>24.0</v>
      </c>
    </row>
    <row r="148">
      <c r="A148" s="4" t="s">
        <v>612</v>
      </c>
      <c r="C148" s="4">
        <v>24.0</v>
      </c>
    </row>
    <row r="149">
      <c r="A149" s="4" t="s">
        <v>613</v>
      </c>
      <c r="C149" s="4">
        <v>16.0</v>
      </c>
    </row>
    <row r="150">
      <c r="A150" s="4" t="s">
        <v>615</v>
      </c>
      <c r="C150" s="4">
        <v>24.0</v>
      </c>
    </row>
    <row r="151">
      <c r="A151" s="4" t="s">
        <v>599</v>
      </c>
      <c r="C151" s="4">
        <v>8.0</v>
      </c>
    </row>
    <row r="153">
      <c r="A153" s="4" t="s">
        <v>616</v>
      </c>
      <c r="C153" s="4">
        <v>32.0</v>
      </c>
    </row>
    <row r="154">
      <c r="A154" s="4" t="s">
        <v>617</v>
      </c>
      <c r="C154" s="4">
        <v>16.0</v>
      </c>
    </row>
    <row r="155">
      <c r="A155" s="4" t="s">
        <v>618</v>
      </c>
      <c r="C155" s="4">
        <v>32.0</v>
      </c>
    </row>
    <row r="156">
      <c r="A156" s="4" t="s">
        <v>621</v>
      </c>
      <c r="C156" s="4">
        <v>24.0</v>
      </c>
    </row>
    <row r="157">
      <c r="A157" s="4" t="s">
        <v>523</v>
      </c>
      <c r="C157" s="4">
        <v>8.0</v>
      </c>
    </row>
    <row r="158">
      <c r="A158" s="4" t="s">
        <v>623</v>
      </c>
      <c r="C158" s="4">
        <v>8.0</v>
      </c>
    </row>
    <row r="159">
      <c r="A159" s="4" t="s">
        <v>561</v>
      </c>
      <c r="C159" s="4">
        <v>64.0</v>
      </c>
    </row>
    <row r="161">
      <c r="A161" s="4" t="s">
        <v>624</v>
      </c>
      <c r="C161" s="4">
        <v>28.0</v>
      </c>
    </row>
    <row r="162">
      <c r="A162" s="4" t="s">
        <v>602</v>
      </c>
      <c r="C162" s="4">
        <v>60.0</v>
      </c>
    </row>
    <row r="163">
      <c r="A163" s="4" t="s">
        <v>629</v>
      </c>
      <c r="C163" s="4">
        <v>80.0</v>
      </c>
    </row>
    <row r="164">
      <c r="A164" s="4" t="s">
        <v>631</v>
      </c>
      <c r="C164" s="4">
        <v>24.0</v>
      </c>
    </row>
    <row r="165">
      <c r="A165" s="4" t="s">
        <v>601</v>
      </c>
      <c r="C165" s="4">
        <v>32.0</v>
      </c>
    </row>
    <row r="166">
      <c r="A166" s="4" t="s">
        <v>632</v>
      </c>
      <c r="C166" s="4">
        <v>4.0</v>
      </c>
    </row>
    <row r="167">
      <c r="A167" s="4" t="s">
        <v>633</v>
      </c>
      <c r="C167" s="4">
        <v>32.0</v>
      </c>
    </row>
    <row r="168">
      <c r="A168" s="4" t="s">
        <v>634</v>
      </c>
      <c r="C168" s="4">
        <v>40.0</v>
      </c>
    </row>
    <row r="169">
      <c r="A169" s="4" t="s">
        <v>635</v>
      </c>
      <c r="C169" s="4">
        <v>40.0</v>
      </c>
    </row>
    <row r="170">
      <c r="A170" s="4" t="s">
        <v>636</v>
      </c>
      <c r="C170" s="4">
        <v>32.0</v>
      </c>
    </row>
  </sheetData>
  <dataValidations>
    <dataValidation type="list" allowBlank="1" sqref="B2:B63">
      <formula1>training_range</formula1>
    </dataValidation>
    <dataValidation type="list" allowBlank="1" sqref="E2:G170">
      <formula1>attribute_range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3" max="3" width="34.86"/>
  </cols>
  <sheetData>
    <row r="1">
      <c r="A1" s="4" t="s">
        <v>186</v>
      </c>
      <c r="B1" s="4" t="s">
        <v>333</v>
      </c>
      <c r="C1" s="4" t="s">
        <v>335</v>
      </c>
    </row>
    <row r="2">
      <c r="A2" s="4" t="s">
        <v>89</v>
      </c>
      <c r="C2" s="4" t="s">
        <v>90</v>
      </c>
    </row>
    <row r="3">
      <c r="A3" s="4" t="s">
        <v>91</v>
      </c>
      <c r="C3" s="4" t="s">
        <v>92</v>
      </c>
    </row>
    <row r="4">
      <c r="A4" s="4" t="s">
        <v>137</v>
      </c>
      <c r="B4" s="4" t="s">
        <v>341</v>
      </c>
      <c r="C4" s="4" t="s">
        <v>139</v>
      </c>
    </row>
    <row r="5">
      <c r="A5" s="4" t="s">
        <v>215</v>
      </c>
      <c r="C5" s="4" t="s">
        <v>219</v>
      </c>
    </row>
    <row r="6">
      <c r="A6" s="4" t="s">
        <v>278</v>
      </c>
      <c r="C6" s="4" t="s">
        <v>280</v>
      </c>
    </row>
    <row r="7">
      <c r="A7" s="4" t="s">
        <v>287</v>
      </c>
      <c r="B7" s="4" t="s">
        <v>652</v>
      </c>
      <c r="C7" s="4" t="s">
        <v>288</v>
      </c>
    </row>
    <row r="8">
      <c r="A8" s="4" t="s">
        <v>303</v>
      </c>
      <c r="C8" s="4" t="s">
        <v>305</v>
      </c>
    </row>
    <row r="9">
      <c r="A9" s="4" t="s">
        <v>315</v>
      </c>
      <c r="C9" s="4" t="s">
        <v>316</v>
      </c>
    </row>
    <row r="10">
      <c r="A10" s="4" t="s">
        <v>308</v>
      </c>
      <c r="B10" s="4" t="s">
        <v>341</v>
      </c>
      <c r="C10" s="4" t="s">
        <v>330</v>
      </c>
    </row>
    <row r="11">
      <c r="A11" s="4" t="s">
        <v>340</v>
      </c>
      <c r="B11" s="4" t="s">
        <v>341</v>
      </c>
      <c r="C11" s="4" t="s">
        <v>342</v>
      </c>
    </row>
    <row r="12">
      <c r="A12" s="4" t="s">
        <v>291</v>
      </c>
      <c r="B12" s="4" t="s">
        <v>652</v>
      </c>
      <c r="C12" s="4" t="s">
        <v>352</v>
      </c>
    </row>
    <row r="13">
      <c r="A13" s="4" t="s">
        <v>343</v>
      </c>
      <c r="B13" s="4" t="s">
        <v>341</v>
      </c>
      <c r="C13" s="4" t="s">
        <v>358</v>
      </c>
    </row>
    <row r="14">
      <c r="A14" s="4" t="s">
        <v>365</v>
      </c>
      <c r="B14" s="4" t="s">
        <v>341</v>
      </c>
      <c r="C14" s="4" t="s">
        <v>366</v>
      </c>
    </row>
    <row r="15">
      <c r="A15" s="4" t="s">
        <v>373</v>
      </c>
      <c r="B15" s="4" t="s">
        <v>341</v>
      </c>
      <c r="C15" s="4" t="s">
        <v>375</v>
      </c>
    </row>
    <row r="16">
      <c r="A16" s="4" t="s">
        <v>387</v>
      </c>
      <c r="C16" s="4" t="s">
        <v>388</v>
      </c>
    </row>
    <row r="17">
      <c r="A17" s="4" t="s">
        <v>401</v>
      </c>
      <c r="C17" s="4" t="s">
        <v>403</v>
      </c>
    </row>
    <row r="18">
      <c r="A18" s="4" t="s">
        <v>417</v>
      </c>
      <c r="C18" s="4" t="s">
        <v>659</v>
      </c>
    </row>
    <row r="19">
      <c r="A19" s="4" t="s">
        <v>429</v>
      </c>
      <c r="C19" s="4" t="s">
        <v>430</v>
      </c>
    </row>
    <row r="20">
      <c r="A20" s="4" t="s">
        <v>446</v>
      </c>
      <c r="C20" s="4" t="s">
        <v>448</v>
      </c>
    </row>
    <row r="21">
      <c r="A21" s="4" t="s">
        <v>292</v>
      </c>
      <c r="C21" s="4" t="s">
        <v>452</v>
      </c>
    </row>
    <row r="22">
      <c r="A22" s="4" t="s">
        <v>390</v>
      </c>
      <c r="C22" s="4" t="s">
        <v>461</v>
      </c>
    </row>
    <row r="23">
      <c r="A23" s="4" t="s">
        <v>468</v>
      </c>
      <c r="C23" s="4" t="s">
        <v>469</v>
      </c>
    </row>
    <row r="24">
      <c r="A24" s="4" t="s">
        <v>479</v>
      </c>
      <c r="C24" s="4" t="s">
        <v>480</v>
      </c>
    </row>
    <row r="25">
      <c r="A25" s="4" t="s">
        <v>493</v>
      </c>
      <c r="C25" s="4" t="s">
        <v>494</v>
      </c>
    </row>
    <row r="26">
      <c r="A26" s="4" t="s">
        <v>501</v>
      </c>
      <c r="C26" s="4" t="s">
        <v>502</v>
      </c>
    </row>
    <row r="27">
      <c r="A27" s="4" t="s">
        <v>504</v>
      </c>
      <c r="C27" s="4" t="s">
        <v>505</v>
      </c>
    </row>
    <row r="28">
      <c r="A28" s="4" t="s">
        <v>507</v>
      </c>
      <c r="C28" s="4" t="s">
        <v>508</v>
      </c>
    </row>
    <row r="29">
      <c r="A29" s="4" t="s">
        <v>515</v>
      </c>
      <c r="C29" s="4" t="s">
        <v>516</v>
      </c>
    </row>
    <row r="30">
      <c r="A30" s="4" t="s">
        <v>526</v>
      </c>
      <c r="B30" s="4" t="s">
        <v>341</v>
      </c>
      <c r="C30" s="4" t="s">
        <v>527</v>
      </c>
    </row>
    <row r="31">
      <c r="A31" s="4" t="s">
        <v>511</v>
      </c>
      <c r="B31" s="4" t="s">
        <v>341</v>
      </c>
      <c r="C31" s="4" t="s">
        <v>536</v>
      </c>
    </row>
    <row r="32">
      <c r="A32" s="4" t="s">
        <v>542</v>
      </c>
      <c r="C32" s="4" t="s">
        <v>543</v>
      </c>
    </row>
    <row r="33">
      <c r="A33" s="4" t="s">
        <v>663</v>
      </c>
      <c r="C33" s="4" t="s">
        <v>664</v>
      </c>
    </row>
    <row r="34">
      <c r="A34" s="4" t="s">
        <v>665</v>
      </c>
      <c r="C34" s="4" t="s">
        <v>667</v>
      </c>
    </row>
    <row r="35">
      <c r="A35" s="4"/>
      <c r="C35" s="4"/>
    </row>
    <row r="36">
      <c r="A36" s="4" t="s">
        <v>555</v>
      </c>
      <c r="C36" s="4" t="s">
        <v>556</v>
      </c>
    </row>
    <row r="37">
      <c r="A37" s="4" t="s">
        <v>565</v>
      </c>
      <c r="C37" s="4" t="s">
        <v>566</v>
      </c>
    </row>
    <row r="38">
      <c r="A38" s="4" t="s">
        <v>576</v>
      </c>
      <c r="C38" s="4" t="s">
        <v>577</v>
      </c>
    </row>
    <row r="39">
      <c r="A39" s="4" t="s">
        <v>277</v>
      </c>
      <c r="B39" s="4" t="s">
        <v>341</v>
      </c>
      <c r="C39" s="4" t="s">
        <v>590</v>
      </c>
    </row>
    <row r="40">
      <c r="A40" s="4" t="s">
        <v>345</v>
      </c>
      <c r="B40" s="4" t="s">
        <v>341</v>
      </c>
      <c r="C40" s="4" t="s">
        <v>596</v>
      </c>
    </row>
    <row r="41">
      <c r="A41" s="4" t="s">
        <v>604</v>
      </c>
      <c r="C41" s="4" t="s">
        <v>605</v>
      </c>
    </row>
    <row r="42">
      <c r="A42" s="4" t="s">
        <v>609</v>
      </c>
      <c r="C42" s="4" t="s">
        <v>610</v>
      </c>
    </row>
    <row r="43">
      <c r="A43" s="4" t="s">
        <v>293</v>
      </c>
      <c r="B43" s="4" t="s">
        <v>341</v>
      </c>
      <c r="C43" s="4" t="s">
        <v>614</v>
      </c>
    </row>
    <row r="44">
      <c r="A44" s="4" t="s">
        <v>309</v>
      </c>
      <c r="B44" s="4" t="s">
        <v>672</v>
      </c>
      <c r="C44" s="4" t="s">
        <v>619</v>
      </c>
    </row>
    <row r="45">
      <c r="A45" s="4" t="s">
        <v>626</v>
      </c>
      <c r="B45" s="4" t="s">
        <v>341</v>
      </c>
      <c r="C45" s="4" t="s">
        <v>627</v>
      </c>
    </row>
    <row r="46">
      <c r="A46" s="4" t="s">
        <v>568</v>
      </c>
      <c r="B46" s="4" t="s">
        <v>341</v>
      </c>
      <c r="C46" s="4" t="s">
        <v>637</v>
      </c>
    </row>
    <row r="47">
      <c r="A47" s="4" t="s">
        <v>639</v>
      </c>
      <c r="B47" s="4" t="s">
        <v>652</v>
      </c>
      <c r="C47" s="4" t="s">
        <v>640</v>
      </c>
    </row>
    <row r="48">
      <c r="A48" s="4" t="s">
        <v>641</v>
      </c>
      <c r="B48" s="4" t="s">
        <v>341</v>
      </c>
      <c r="C48" s="4" t="s">
        <v>642</v>
      </c>
    </row>
    <row r="49">
      <c r="A49" s="4" t="s">
        <v>645</v>
      </c>
      <c r="C49" s="4" t="s">
        <v>646</v>
      </c>
    </row>
    <row r="50">
      <c r="A50" s="4" t="s">
        <v>625</v>
      </c>
      <c r="B50" s="4" t="s">
        <v>341</v>
      </c>
      <c r="C50" s="4" t="s">
        <v>648</v>
      </c>
    </row>
    <row r="51">
      <c r="A51" s="4" t="s">
        <v>650</v>
      </c>
      <c r="B51" s="4" t="s">
        <v>652</v>
      </c>
      <c r="C51" s="4" t="s">
        <v>651</v>
      </c>
    </row>
    <row r="52">
      <c r="A52" s="4" t="s">
        <v>654</v>
      </c>
      <c r="C52" s="4" t="s">
        <v>655</v>
      </c>
    </row>
    <row r="53">
      <c r="A53" s="4" t="s">
        <v>657</v>
      </c>
      <c r="C53" s="4" t="s">
        <v>658</v>
      </c>
    </row>
    <row r="54">
      <c r="A54" s="4" t="s">
        <v>661</v>
      </c>
      <c r="B54" s="4" t="s">
        <v>341</v>
      </c>
      <c r="C54" s="4" t="s">
        <v>662</v>
      </c>
    </row>
    <row r="55">
      <c r="A55" s="4" t="s">
        <v>666</v>
      </c>
      <c r="C55" s="4" t="s">
        <v>668</v>
      </c>
    </row>
    <row r="56">
      <c r="A56" s="4" t="s">
        <v>670</v>
      </c>
      <c r="B56" s="4" t="s">
        <v>672</v>
      </c>
      <c r="C56" s="4" t="s">
        <v>671</v>
      </c>
    </row>
    <row r="57">
      <c r="A57" s="4" t="s">
        <v>310</v>
      </c>
      <c r="C57" s="4" t="s">
        <v>673</v>
      </c>
    </row>
    <row r="58">
      <c r="A58" s="4" t="s">
        <v>311</v>
      </c>
      <c r="B58" s="4" t="s">
        <v>341</v>
      </c>
      <c r="C58" s="4" t="s">
        <v>675</v>
      </c>
    </row>
    <row r="59">
      <c r="A59" s="4" t="s">
        <v>628</v>
      </c>
      <c r="B59" s="4" t="s">
        <v>652</v>
      </c>
      <c r="C59" s="4" t="s">
        <v>676</v>
      </c>
    </row>
    <row r="60">
      <c r="A60" s="4" t="s">
        <v>487</v>
      </c>
      <c r="C60" s="4" t="s">
        <v>677</v>
      </c>
    </row>
    <row r="61">
      <c r="A61" s="4" t="s">
        <v>678</v>
      </c>
      <c r="C61" s="4" t="s">
        <v>679</v>
      </c>
    </row>
    <row r="62">
      <c r="A62" s="4" t="s">
        <v>680</v>
      </c>
      <c r="C62" s="4" t="s">
        <v>681</v>
      </c>
    </row>
    <row r="63">
      <c r="A63" s="6" t="s">
        <v>281</v>
      </c>
      <c r="C63" s="6" t="s">
        <v>682</v>
      </c>
    </row>
    <row r="64">
      <c r="A64" s="6" t="s">
        <v>683</v>
      </c>
      <c r="C64" s="6" t="s">
        <v>684</v>
      </c>
    </row>
    <row r="65">
      <c r="A65" s="6" t="s">
        <v>503</v>
      </c>
      <c r="C65" s="6" t="s">
        <v>685</v>
      </c>
    </row>
    <row r="66">
      <c r="A66" s="6" t="s">
        <v>686</v>
      </c>
      <c r="C66" s="6" t="s">
        <v>687</v>
      </c>
    </row>
    <row r="67">
      <c r="A67" s="6" t="s">
        <v>688</v>
      </c>
      <c r="C67" s="6" t="s">
        <v>689</v>
      </c>
    </row>
    <row r="68">
      <c r="A68" s="6" t="s">
        <v>691</v>
      </c>
      <c r="C68" s="6" t="s">
        <v>692</v>
      </c>
    </row>
    <row r="69">
      <c r="A69" s="4" t="s">
        <v>693</v>
      </c>
      <c r="C69" s="4" t="s">
        <v>694</v>
      </c>
    </row>
    <row r="70">
      <c r="A70" s="4"/>
      <c r="B70" s="4" t="s">
        <v>672</v>
      </c>
      <c r="C70" s="4" t="s">
        <v>695</v>
      </c>
    </row>
    <row r="71">
      <c r="A71" s="4" t="s">
        <v>696</v>
      </c>
      <c r="B71" s="4" t="s">
        <v>672</v>
      </c>
      <c r="C71" s="4" t="s">
        <v>697</v>
      </c>
    </row>
    <row r="72">
      <c r="A72" s="4" t="s">
        <v>569</v>
      </c>
      <c r="B72" s="4" t="s">
        <v>672</v>
      </c>
      <c r="C72" s="4" t="s">
        <v>698</v>
      </c>
    </row>
    <row r="73">
      <c r="A73" s="4" t="s">
        <v>644</v>
      </c>
      <c r="B73" s="4" t="s">
        <v>672</v>
      </c>
      <c r="C73" s="4" t="s">
        <v>699</v>
      </c>
    </row>
    <row r="74">
      <c r="A74" s="4" t="s">
        <v>700</v>
      </c>
      <c r="B74" s="4" t="s">
        <v>672</v>
      </c>
      <c r="C74" s="4" t="s">
        <v>701</v>
      </c>
    </row>
    <row r="75">
      <c r="A75" s="4" t="s">
        <v>702</v>
      </c>
      <c r="C75" s="4" t="s">
        <v>703</v>
      </c>
    </row>
    <row r="76">
      <c r="A76" s="4" t="s">
        <v>704</v>
      </c>
      <c r="C76" s="4" t="s">
        <v>677</v>
      </c>
    </row>
    <row r="77">
      <c r="A77" s="4" t="s">
        <v>705</v>
      </c>
      <c r="C77" s="4" t="s">
        <v>706</v>
      </c>
    </row>
    <row r="78">
      <c r="A78" s="4" t="s">
        <v>707</v>
      </c>
      <c r="B78" s="4" t="s">
        <v>652</v>
      </c>
      <c r="C78" s="4" t="s">
        <v>708</v>
      </c>
    </row>
    <row r="79">
      <c r="A79" s="4" t="s">
        <v>571</v>
      </c>
      <c r="B79" s="4" t="s">
        <v>341</v>
      </c>
      <c r="C79" s="4" t="s">
        <v>709</v>
      </c>
    </row>
    <row r="80">
      <c r="A80" s="4" t="s">
        <v>710</v>
      </c>
      <c r="B80" s="4" t="s">
        <v>341</v>
      </c>
      <c r="C80" s="4" t="s">
        <v>711</v>
      </c>
    </row>
    <row r="81">
      <c r="A81" s="4" t="s">
        <v>712</v>
      </c>
      <c r="C81" s="4" t="s">
        <v>713</v>
      </c>
    </row>
    <row r="82">
      <c r="A82" s="4" t="s">
        <v>714</v>
      </c>
      <c r="C82" s="4" t="s">
        <v>715</v>
      </c>
    </row>
    <row r="83">
      <c r="A83" s="4" t="s">
        <v>716</v>
      </c>
      <c r="B83" s="4" t="s">
        <v>652</v>
      </c>
      <c r="C83" s="4" t="s">
        <v>717</v>
      </c>
    </row>
    <row r="84">
      <c r="A84" s="4" t="s">
        <v>279</v>
      </c>
      <c r="B84" s="4" t="s">
        <v>672</v>
      </c>
      <c r="C84" s="4" t="s">
        <v>719</v>
      </c>
    </row>
    <row r="85">
      <c r="A85" s="4" t="s">
        <v>720</v>
      </c>
      <c r="C85" s="4" t="s">
        <v>721</v>
      </c>
    </row>
    <row r="86">
      <c r="A86" s="2" t="s">
        <v>722</v>
      </c>
      <c r="C86" s="2" t="s">
        <v>723</v>
      </c>
    </row>
    <row r="87">
      <c r="A87" s="2" t="s">
        <v>724</v>
      </c>
      <c r="C87" s="2" t="s">
        <v>725</v>
      </c>
    </row>
    <row r="88">
      <c r="A88" s="2" t="s">
        <v>726</v>
      </c>
      <c r="C88" s="2" t="s">
        <v>727</v>
      </c>
    </row>
    <row r="89">
      <c r="A89" s="2" t="s">
        <v>728</v>
      </c>
      <c r="C89" s="2" t="s">
        <v>729</v>
      </c>
    </row>
    <row r="90">
      <c r="A90" s="2" t="s">
        <v>730</v>
      </c>
      <c r="C90" s="2" t="s">
        <v>731</v>
      </c>
    </row>
    <row r="91">
      <c r="A91" s="2" t="s">
        <v>545</v>
      </c>
      <c r="C91" s="2" t="s">
        <v>732</v>
      </c>
    </row>
    <row r="92">
      <c r="A92" s="2" t="s">
        <v>733</v>
      </c>
      <c r="C92" s="2" t="s">
        <v>734</v>
      </c>
    </row>
    <row r="93">
      <c r="A93" s="2" t="s">
        <v>735</v>
      </c>
      <c r="C93" s="2" t="s">
        <v>736</v>
      </c>
    </row>
    <row r="94">
      <c r="A94" s="2" t="s">
        <v>737</v>
      </c>
      <c r="C94" s="2" t="s">
        <v>738</v>
      </c>
    </row>
    <row r="95">
      <c r="A95" s="2" t="s">
        <v>739</v>
      </c>
      <c r="C95" s="2" t="s">
        <v>740</v>
      </c>
    </row>
    <row r="96">
      <c r="A96" s="4" t="s">
        <v>741</v>
      </c>
      <c r="B96" s="4" t="s">
        <v>652</v>
      </c>
      <c r="C96" s="4" t="s">
        <v>742</v>
      </c>
    </row>
    <row r="97">
      <c r="A97" s="4" t="s">
        <v>743</v>
      </c>
      <c r="C97" s="4" t="s">
        <v>744</v>
      </c>
    </row>
    <row r="98">
      <c r="A98" s="4" t="s">
        <v>465</v>
      </c>
      <c r="B98" s="4" t="s">
        <v>652</v>
      </c>
      <c r="C98" s="4" t="s">
        <v>745</v>
      </c>
    </row>
    <row r="99">
      <c r="A99" s="4" t="s">
        <v>294</v>
      </c>
      <c r="B99" s="4" t="s">
        <v>341</v>
      </c>
      <c r="C99" s="4" t="s">
        <v>746</v>
      </c>
    </row>
    <row r="100">
      <c r="A100" s="4" t="s">
        <v>656</v>
      </c>
      <c r="B100" s="4" t="s">
        <v>672</v>
      </c>
      <c r="C100" s="4" t="s">
        <v>747</v>
      </c>
    </row>
    <row r="101">
      <c r="A101" s="4" t="s">
        <v>748</v>
      </c>
      <c r="B101" s="4" t="s">
        <v>341</v>
      </c>
      <c r="C101" s="4" t="s">
        <v>749</v>
      </c>
    </row>
    <row r="102">
      <c r="A102" s="4" t="s">
        <v>750</v>
      </c>
      <c r="B102" s="4" t="s">
        <v>672</v>
      </c>
      <c r="C102" s="4" t="s">
        <v>751</v>
      </c>
    </row>
    <row r="103">
      <c r="A103" s="4" t="s">
        <v>752</v>
      </c>
      <c r="C103" s="4" t="s">
        <v>753</v>
      </c>
    </row>
    <row r="104">
      <c r="A104" s="4" t="s">
        <v>295</v>
      </c>
      <c r="B104" s="4" t="s">
        <v>341</v>
      </c>
      <c r="C104" s="4" t="s">
        <v>754</v>
      </c>
    </row>
    <row r="105">
      <c r="A105" s="4" t="s">
        <v>755</v>
      </c>
      <c r="B105" s="4" t="s">
        <v>652</v>
      </c>
      <c r="C105" s="4" t="s">
        <v>756</v>
      </c>
    </row>
    <row r="106">
      <c r="A106" s="4" t="s">
        <v>757</v>
      </c>
      <c r="C106" s="4" t="s">
        <v>758</v>
      </c>
    </row>
    <row r="107">
      <c r="A107" s="4" t="s">
        <v>630</v>
      </c>
      <c r="B107" s="4" t="s">
        <v>652</v>
      </c>
      <c r="C107" s="4" t="s">
        <v>760</v>
      </c>
    </row>
    <row r="108">
      <c r="A108" s="4" t="s">
        <v>761</v>
      </c>
      <c r="C108" s="4" t="s">
        <v>762</v>
      </c>
    </row>
    <row r="109">
      <c r="A109" s="4" t="s">
        <v>485</v>
      </c>
      <c r="B109" s="4" t="s">
        <v>652</v>
      </c>
      <c r="C109" s="4" t="s">
        <v>763</v>
      </c>
    </row>
    <row r="110">
      <c r="A110" s="4" t="s">
        <v>647</v>
      </c>
      <c r="B110" s="4" t="s">
        <v>652</v>
      </c>
      <c r="C110" s="4" t="s">
        <v>764</v>
      </c>
    </row>
  </sheetData>
  <dataValidations>
    <dataValidation type="list" allowBlank="1" sqref="B2:B110">
      <formula1>training_range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186</v>
      </c>
      <c r="B1" s="4" t="s">
        <v>3</v>
      </c>
      <c r="C1" s="4" t="s">
        <v>333</v>
      </c>
      <c r="D1" s="4" t="s">
        <v>334</v>
      </c>
    </row>
    <row r="2">
      <c r="A2" s="4" t="s">
        <v>323</v>
      </c>
      <c r="B2" s="4" t="s">
        <v>767</v>
      </c>
      <c r="C2" s="4" t="s">
        <v>341</v>
      </c>
      <c r="D2" s="4">
        <v>8.0</v>
      </c>
    </row>
    <row r="3">
      <c r="A3" s="4" t="s">
        <v>768</v>
      </c>
      <c r="B3" s="4" t="s">
        <v>769</v>
      </c>
      <c r="C3" s="4" t="s">
        <v>341</v>
      </c>
      <c r="D3" s="4">
        <v>8.0</v>
      </c>
    </row>
    <row r="4">
      <c r="A4" s="4" t="s">
        <v>770</v>
      </c>
      <c r="B4" s="4" t="s">
        <v>771</v>
      </c>
      <c r="C4" s="4"/>
      <c r="D4" s="4">
        <v>8.0</v>
      </c>
    </row>
    <row r="5">
      <c r="A5" s="4" t="s">
        <v>772</v>
      </c>
      <c r="B5" s="4" t="s">
        <v>773</v>
      </c>
      <c r="C5" s="4" t="s">
        <v>341</v>
      </c>
      <c r="D5" s="4">
        <v>8.0</v>
      </c>
    </row>
    <row r="6">
      <c r="A6" s="4" t="s">
        <v>774</v>
      </c>
      <c r="B6" s="4" t="s">
        <v>775</v>
      </c>
      <c r="C6" s="4"/>
      <c r="D6" s="4">
        <v>8.0</v>
      </c>
    </row>
    <row r="7">
      <c r="A7" s="4" t="s">
        <v>776</v>
      </c>
      <c r="B7" s="4" t="s">
        <v>777</v>
      </c>
      <c r="C7" s="4" t="s">
        <v>341</v>
      </c>
      <c r="D7" s="4">
        <v>8.0</v>
      </c>
    </row>
    <row r="8">
      <c r="A8" s="4" t="s">
        <v>778</v>
      </c>
      <c r="B8" s="4" t="s">
        <v>779</v>
      </c>
      <c r="C8" s="4"/>
      <c r="D8" s="4">
        <v>8.0</v>
      </c>
    </row>
    <row r="9">
      <c r="A9" s="4" t="s">
        <v>780</v>
      </c>
      <c r="B9" s="4" t="s">
        <v>781</v>
      </c>
      <c r="C9" s="4"/>
      <c r="D9" s="4">
        <v>8.0</v>
      </c>
    </row>
    <row r="10">
      <c r="A10" s="4" t="s">
        <v>306</v>
      </c>
      <c r="B10" s="4" t="s">
        <v>782</v>
      </c>
      <c r="C10" s="4" t="s">
        <v>341</v>
      </c>
      <c r="D10" s="4">
        <v>8.0</v>
      </c>
    </row>
    <row r="11">
      <c r="A11" s="4" t="s">
        <v>783</v>
      </c>
      <c r="B11" s="4" t="s">
        <v>784</v>
      </c>
      <c r="C11" s="4"/>
      <c r="D11" s="4">
        <v>8.0</v>
      </c>
    </row>
    <row r="12">
      <c r="A12" s="4" t="s">
        <v>620</v>
      </c>
      <c r="B12" s="4" t="s">
        <v>785</v>
      </c>
      <c r="C12" s="4"/>
      <c r="D12" s="4">
        <v>8.0</v>
      </c>
    </row>
    <row r="13">
      <c r="A13" s="4" t="s">
        <v>437</v>
      </c>
      <c r="B13" s="4" t="s">
        <v>787</v>
      </c>
      <c r="C13" s="4"/>
      <c r="D13" s="4">
        <v>8.0</v>
      </c>
    </row>
    <row r="14">
      <c r="A14" s="4" t="s">
        <v>324</v>
      </c>
      <c r="B14" s="4" t="s">
        <v>788</v>
      </c>
      <c r="C14" s="4" t="s">
        <v>341</v>
      </c>
      <c r="D14" s="4">
        <v>8.0</v>
      </c>
    </row>
    <row r="15">
      <c r="A15" s="4" t="s">
        <v>789</v>
      </c>
      <c r="B15" s="4" t="s">
        <v>790</v>
      </c>
      <c r="C15" s="4" t="s">
        <v>341</v>
      </c>
      <c r="D15" s="4">
        <v>8.0</v>
      </c>
    </row>
    <row r="16">
      <c r="A16" s="4" t="s">
        <v>792</v>
      </c>
      <c r="B16" s="4" t="s">
        <v>793</v>
      </c>
      <c r="C16" s="4" t="s">
        <v>341</v>
      </c>
      <c r="D16" s="4">
        <v>8.0</v>
      </c>
    </row>
    <row r="17">
      <c r="A17" s="4" t="s">
        <v>794</v>
      </c>
      <c r="B17" s="4" t="s">
        <v>795</v>
      </c>
      <c r="C17" s="4" t="s">
        <v>341</v>
      </c>
      <c r="D17" s="4">
        <v>8.0</v>
      </c>
    </row>
    <row r="18">
      <c r="A18" s="4" t="s">
        <v>796</v>
      </c>
      <c r="B18" s="4" t="s">
        <v>797</v>
      </c>
      <c r="C18" s="4" t="s">
        <v>341</v>
      </c>
      <c r="D18" s="4">
        <v>8.0</v>
      </c>
    </row>
    <row r="19">
      <c r="A19" s="4" t="s">
        <v>798</v>
      </c>
      <c r="B19" s="4" t="s">
        <v>799</v>
      </c>
      <c r="C19" s="4"/>
      <c r="D19" s="4">
        <v>8.0</v>
      </c>
    </row>
    <row r="20">
      <c r="A20" s="4" t="s">
        <v>800</v>
      </c>
      <c r="B20" s="4" t="s">
        <v>801</v>
      </c>
      <c r="C20" s="4"/>
      <c r="D20" s="4">
        <v>8.0</v>
      </c>
    </row>
    <row r="21">
      <c r="A21" s="4" t="s">
        <v>802</v>
      </c>
      <c r="B21" s="4" t="s">
        <v>803</v>
      </c>
      <c r="C21" s="4" t="s">
        <v>341</v>
      </c>
      <c r="D21" s="4">
        <v>8.0</v>
      </c>
    </row>
    <row r="22">
      <c r="A22" s="4" t="s">
        <v>804</v>
      </c>
      <c r="B22" s="4" t="s">
        <v>805</v>
      </c>
      <c r="C22" s="4"/>
      <c r="D22" s="4">
        <v>8.0</v>
      </c>
    </row>
    <row r="23">
      <c r="A23" s="4" t="s">
        <v>362</v>
      </c>
      <c r="B23" s="4" t="s">
        <v>806</v>
      </c>
      <c r="C23" s="4" t="s">
        <v>341</v>
      </c>
      <c r="D23" s="4">
        <v>8.0</v>
      </c>
    </row>
    <row r="24">
      <c r="A24" s="4" t="s">
        <v>589</v>
      </c>
      <c r="B24" s="4" t="s">
        <v>808</v>
      </c>
      <c r="C24" s="4" t="s">
        <v>341</v>
      </c>
      <c r="D24" s="4">
        <v>8.0</v>
      </c>
    </row>
    <row r="25">
      <c r="A25" s="4" t="s">
        <v>809</v>
      </c>
      <c r="B25" s="4" t="s">
        <v>810</v>
      </c>
      <c r="C25" s="4"/>
      <c r="D25" s="4">
        <v>8.0</v>
      </c>
    </row>
    <row r="26">
      <c r="A26" s="4" t="s">
        <v>811</v>
      </c>
      <c r="B26" s="4" t="s">
        <v>812</v>
      </c>
      <c r="C26" s="4" t="s">
        <v>341</v>
      </c>
      <c r="D26" s="4">
        <v>8.0</v>
      </c>
    </row>
    <row r="27">
      <c r="A27" s="4" t="s">
        <v>813</v>
      </c>
      <c r="B27" s="4" t="s">
        <v>814</v>
      </c>
      <c r="C27" s="4" t="s">
        <v>341</v>
      </c>
      <c r="D27" s="4">
        <v>8.0</v>
      </c>
    </row>
  </sheetData>
  <dataValidations>
    <dataValidation type="list" allowBlank="1" sqref="C2:C27">
      <formula1>training_range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186</v>
      </c>
      <c r="B1" s="4" t="s">
        <v>817</v>
      </c>
    </row>
    <row r="2">
      <c r="A2" s="4" t="s">
        <v>341</v>
      </c>
      <c r="B2" s="4">
        <v>1.0</v>
      </c>
    </row>
    <row r="3">
      <c r="A3" s="4" t="s">
        <v>652</v>
      </c>
      <c r="B3" s="4">
        <v>2.0</v>
      </c>
    </row>
    <row r="4">
      <c r="A4" s="4" t="s">
        <v>672</v>
      </c>
      <c r="B4" s="4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tr">
        <f t="shared" ref="A1:A5" si="1">concat(E1,":int")</f>
        <v>schooled:int</v>
      </c>
      <c r="B1" s="4">
        <v>0.0</v>
      </c>
      <c r="E1" s="4" t="s">
        <v>819</v>
      </c>
    </row>
    <row r="2">
      <c r="A2" s="4" t="str">
        <f t="shared" si="1"/>
        <v>reviewed:int</v>
      </c>
      <c r="B2" s="4">
        <v>1.0</v>
      </c>
      <c r="E2" s="4" t="s">
        <v>284</v>
      </c>
    </row>
    <row r="3">
      <c r="A3" s="4" t="str">
        <f t="shared" si="1"/>
        <v>versed:int</v>
      </c>
      <c r="B3" s="4">
        <v>2.0</v>
      </c>
      <c r="E3" s="4" t="s">
        <v>282</v>
      </c>
    </row>
    <row r="4">
      <c r="A4" s="4" t="str">
        <f t="shared" si="1"/>
        <v>specialized:int</v>
      </c>
      <c r="B4" s="4">
        <v>3.0</v>
      </c>
      <c r="E4" s="4" t="s">
        <v>314</v>
      </c>
    </row>
    <row r="5">
      <c r="A5" s="4" t="str">
        <f t="shared" si="1"/>
        <v>expert:int</v>
      </c>
      <c r="B5" s="4">
        <v>4.0</v>
      </c>
      <c r="E5" s="4" t="s">
        <v>312</v>
      </c>
    </row>
  </sheetData>
  <drawing r:id="rId1"/>
</worksheet>
</file>