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c" sheetId="1" r:id="rId3"/>
    <sheet state="visible" name="validate" sheetId="2" r:id="rId4"/>
    <sheet state="visible" name="locale" sheetId="3" r:id="rId5"/>
    <sheet state="visible" name="loadout" sheetId="4" r:id="rId6"/>
    <sheet state="visible" name="armor" sheetId="5" r:id="rId7"/>
    <sheet state="visible" name="shield" sheetId="6" r:id="rId8"/>
    <sheet state="visible" name="weapon" sheetId="7" r:id="rId9"/>
  </sheets>
  <definedNames>
    <definedName name="skill_range">validate!$A$2:$A$1000</definedName>
    <definedName name="attribute_range">validate!$B$2:$B$1000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kg for 180cm tall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kg for 180cm tall</t>
      </text>
    </comment>
  </commentList>
</comments>
</file>

<file path=xl/sharedStrings.xml><?xml version="1.0" encoding="utf-8"?>
<sst xmlns="http://schemas.openxmlformats.org/spreadsheetml/2006/main" count="295" uniqueCount="244">
  <si>
    <t>skills</t>
  </si>
  <si>
    <t>_root:locale:sheet3rdKeyValue</t>
  </si>
  <si>
    <t>key:string</t>
  </si>
  <si>
    <t>attributes</t>
  </si>
  <si>
    <t>locale</t>
  </si>
  <si>
    <t>loadout:sheet3rd</t>
  </si>
  <si>
    <t>ignore</t>
  </si>
  <si>
    <t>dataset:en:string</t>
  </si>
  <si>
    <t>dataset:es:string</t>
  </si>
  <si>
    <t>dataset:hi:string</t>
  </si>
  <si>
    <t>dataset:ar:string</t>
  </si>
  <si>
    <t>dataset:pt:string</t>
  </si>
  <si>
    <t>loadout</t>
  </si>
  <si>
    <t>dataset:bn:string</t>
  </si>
  <si>
    <t>armor:sheet3rd</t>
  </si>
  <si>
    <t>dataset:ru:string</t>
  </si>
  <si>
    <t>dataset:ja:string</t>
  </si>
  <si>
    <t>armor</t>
  </si>
  <si>
    <t>dataset:pa:string</t>
  </si>
  <si>
    <t>dataset:de:string</t>
  </si>
  <si>
    <t>dataset:jw:string</t>
  </si>
  <si>
    <t>dataset:zh-cn:string</t>
  </si>
  <si>
    <t>dataset:zh-tw:string</t>
  </si>
  <si>
    <t>dataset:id:string</t>
  </si>
  <si>
    <t>dataset:te:string</t>
  </si>
  <si>
    <t>dataset:vi:string</t>
  </si>
  <si>
    <t>dataset:ko:string</t>
  </si>
  <si>
    <t>dataset:fr:string</t>
  </si>
  <si>
    <t>dataset:mr:string</t>
  </si>
  <si>
    <t>dataset:ta:string</t>
  </si>
  <si>
    <t>en</t>
  </si>
  <si>
    <t>es</t>
  </si>
  <si>
    <t>hi</t>
  </si>
  <si>
    <t>ar</t>
  </si>
  <si>
    <t>pt</t>
  </si>
  <si>
    <t>bn</t>
  </si>
  <si>
    <t>ru</t>
  </si>
  <si>
    <t>ja</t>
  </si>
  <si>
    <t>pa</t>
  </si>
  <si>
    <t>de</t>
  </si>
  <si>
    <t>jw</t>
  </si>
  <si>
    <t>zh-cn</t>
  </si>
  <si>
    <t>shield:sheet3rd</t>
  </si>
  <si>
    <t>shield</t>
  </si>
  <si>
    <t>weapon:sheet3rd</t>
  </si>
  <si>
    <t>weapon</t>
  </si>
  <si>
    <t>zh-tw</t>
  </si>
  <si>
    <t>id</t>
  </si>
  <si>
    <t>te</t>
  </si>
  <si>
    <t>vi</t>
  </si>
  <si>
    <t>ko</t>
  </si>
  <si>
    <t>fr</t>
  </si>
  <si>
    <t>mr</t>
  </si>
  <si>
    <t>ta</t>
  </si>
  <si>
    <t>English</t>
  </si>
  <si>
    <t>Spanish</t>
  </si>
  <si>
    <t>Hindi</t>
  </si>
  <si>
    <t>Arabic</t>
  </si>
  <si>
    <t>Portuguese</t>
  </si>
  <si>
    <t>Bengali</t>
  </si>
  <si>
    <t>Russian</t>
  </si>
  <si>
    <t>Japanese</t>
  </si>
  <si>
    <t>Punjabi</t>
  </si>
  <si>
    <t>German</t>
  </si>
  <si>
    <t>Javanese</t>
  </si>
  <si>
    <t>Chinese (Simplified)</t>
  </si>
  <si>
    <t>Chinese (Traditional)</t>
  </si>
  <si>
    <t>Indonesian</t>
  </si>
  <si>
    <t>Telugu</t>
  </si>
  <si>
    <t>Vietnamese</t>
  </si>
  <si>
    <t>Korean</t>
  </si>
  <si>
    <t>French</t>
  </si>
  <si>
    <t>Marathi</t>
  </si>
  <si>
    <t>Tamil</t>
  </si>
  <si>
    <t>banded</t>
  </si>
  <si>
    <t>Banded armor</t>
  </si>
  <si>
    <t>attribute_ps</t>
  </si>
  <si>
    <t>proppergate_ps</t>
  </si>
  <si>
    <t>attribute_st</t>
  </si>
  <si>
    <t>proppergate_st</t>
  </si>
  <si>
    <t>attribute_ag</t>
  </si>
  <si>
    <t>proppergate_ag</t>
  </si>
  <si>
    <t>attribute_md</t>
  </si>
  <si>
    <t>proppergate_md</t>
  </si>
  <si>
    <t>attribute_pc</t>
  </si>
  <si>
    <t>proppergate_pc</t>
  </si>
  <si>
    <t>proppergate_wp</t>
  </si>
  <si>
    <t>attribute_wp</t>
  </si>
  <si>
    <t>attribute_fa</t>
  </si>
  <si>
    <t>proppergate_fa</t>
  </si>
  <si>
    <t>attribute_cd</t>
  </si>
  <si>
    <t>proppergate_cd</t>
  </si>
  <si>
    <t>attribute_vg</t>
  </si>
  <si>
    <t>proppergate_vg</t>
  </si>
  <si>
    <t>attribute_he</t>
  </si>
  <si>
    <t>proppergate_he</t>
  </si>
  <si>
    <t>attribute_br</t>
  </si>
  <si>
    <t>proppergate_br</t>
  </si>
  <si>
    <t>attribute_ch</t>
  </si>
  <si>
    <t>proppergate_ch</t>
  </si>
  <si>
    <t>attribute_in</t>
  </si>
  <si>
    <t>proppergate_in</t>
  </si>
  <si>
    <t>attribute_sp</t>
  </si>
  <si>
    <t>proppergate_sp</t>
  </si>
  <si>
    <t>attribute_dt</t>
  </si>
  <si>
    <t>proppergate_dt</t>
  </si>
  <si>
    <t>attribute_dhr</t>
  </si>
  <si>
    <t>proppergate_dhr</t>
  </si>
  <si>
    <t>attribute_rd</t>
  </si>
  <si>
    <t>proppergate_rd</t>
  </si>
  <si>
    <t>attribute_tu</t>
  </si>
  <si>
    <t>proppergate_tu</t>
  </si>
  <si>
    <t>attribute_td</t>
  </si>
  <si>
    <t>proppergate_td</t>
  </si>
  <si>
    <t>attribute_mc</t>
  </si>
  <si>
    <t>chainmail</t>
  </si>
  <si>
    <t>proppergate_mc</t>
  </si>
  <si>
    <t>Chainmail</t>
  </si>
  <si>
    <t>attribute_mg</t>
  </si>
  <si>
    <t>proppergate_mg</t>
  </si>
  <si>
    <t>current_dt</t>
  </si>
  <si>
    <t>chain_breastplate</t>
  </si>
  <si>
    <t>Chain and breastplate</t>
  </si>
  <si>
    <t>field_plate</t>
  </si>
  <si>
    <t>Field plate</t>
  </si>
  <si>
    <t>_id:string</t>
  </si>
  <si>
    <t>rest</t>
  </si>
  <si>
    <t>town</t>
  </si>
  <si>
    <t>adventure</t>
  </si>
  <si>
    <t>melee</t>
  </si>
  <si>
    <t>range</t>
  </si>
  <si>
    <t>leather</t>
  </si>
  <si>
    <t>Leather armor</t>
  </si>
  <si>
    <t>padded</t>
  </si>
  <si>
    <t>Padded armor</t>
  </si>
  <si>
    <t>platemail</t>
  </si>
  <si>
    <t>Platemail</t>
  </si>
  <si>
    <t>ignore:mass</t>
  </si>
  <si>
    <t>mass_root3:float</t>
  </si>
  <si>
    <t>ignore:encumbrance:int</t>
  </si>
  <si>
    <t>absorption:int</t>
  </si>
  <si>
    <t>ignore:speed_penalty:int</t>
  </si>
  <si>
    <t>cost:int</t>
  </si>
  <si>
    <t>repair_cost:int</t>
  </si>
  <si>
    <t>alteration_cost:int</t>
  </si>
  <si>
    <t>size_tollerance:int</t>
  </si>
  <si>
    <t>mass_tollerance:int</t>
  </si>
  <si>
    <t>scale</t>
  </si>
  <si>
    <t>Scale armor</t>
  </si>
  <si>
    <t>splintmail</t>
  </si>
  <si>
    <t>Splint mail</t>
  </si>
  <si>
    <t>studded_leather</t>
  </si>
  <si>
    <t>Studded leather armor</t>
  </si>
  <si>
    <t>cloth</t>
  </si>
  <si>
    <t>heavy_cloth</t>
  </si>
  <si>
    <t>Cloth</t>
  </si>
  <si>
    <t>cost_repair:int</t>
  </si>
  <si>
    <t>damage_tollerance:int</t>
  </si>
  <si>
    <t>ignore:defence_bonus:int</t>
  </si>
  <si>
    <t>parry:int</t>
  </si>
  <si>
    <t>buckler</t>
  </si>
  <si>
    <t>Heavy cloth</t>
  </si>
  <si>
    <t>medium_shield</t>
  </si>
  <si>
    <t>large_shield</t>
  </si>
  <si>
    <t>mode:array:0:size:int</t>
  </si>
  <si>
    <t>mode:array:0:hands:int</t>
  </si>
  <si>
    <t>mode:array:0:damage_die_count:int</t>
  </si>
  <si>
    <t>mode:array:0:damage_die:int</t>
  </si>
  <si>
    <t>mode:array:0:parry:int</t>
  </si>
  <si>
    <t>mode:array:0:recovery_time:int</t>
  </si>
  <si>
    <t>mode:array:0:minimum_ps:float</t>
  </si>
  <si>
    <t>mode:array:0:attack_bonus_attribute:string</t>
  </si>
  <si>
    <t>mode:array:0:relevant_skills:array:0:string</t>
  </si>
  <si>
    <t>mode:array:0:relevant_skills:array:1:string</t>
  </si>
  <si>
    <t>mode:array:0:relevant_skills:array:2:string</t>
  </si>
  <si>
    <t>mode:array:0:relevant_skills:array:3:string</t>
  </si>
  <si>
    <t>mode:array:0:relevant_skills:array:4:string</t>
  </si>
  <si>
    <t>mode:array:1:size:int</t>
  </si>
  <si>
    <t>mode:array:1:hands:int</t>
  </si>
  <si>
    <t>mode:array:1:damage_die_count:int</t>
  </si>
  <si>
    <t>Rest</t>
  </si>
  <si>
    <t>mode:array:1:damage_die:int</t>
  </si>
  <si>
    <t>mode:array:1:parry:int</t>
  </si>
  <si>
    <t>mode:array:1:recovery_time:int</t>
  </si>
  <si>
    <t>mode:array:1:minimum_ps:float</t>
  </si>
  <si>
    <t>mode:array:1:attack_bonus_attribute:string</t>
  </si>
  <si>
    <t>mode:array:1:relevant_skills:array:0:string</t>
  </si>
  <si>
    <t>mode:array:1:relevant_skills:array:1:string</t>
  </si>
  <si>
    <t>mode:array:1:relevant_skills:array:2:string</t>
  </si>
  <si>
    <t>mode:array:1:relevant_skills:array:3:string</t>
  </si>
  <si>
    <t>mode:array:2:size:int</t>
  </si>
  <si>
    <t>mode:array:2:hands:int</t>
  </si>
  <si>
    <t>mode:array:2:damage_die_count:int</t>
  </si>
  <si>
    <t>mode:array:2:damage_die:int</t>
  </si>
  <si>
    <t>mode:array:2:parry:int</t>
  </si>
  <si>
    <t>mode:array:2:recovery_time:int</t>
  </si>
  <si>
    <t>mode:array:2:minimum_ps:float</t>
  </si>
  <si>
    <t>mode:array:2:attack_bonus_attribute:string</t>
  </si>
  <si>
    <t>mode:array:2:relevant_skills:array:0:string</t>
  </si>
  <si>
    <t>mode:array:2:relevant_skills:array:1:string</t>
  </si>
  <si>
    <t>mode:array:2:relevant_skills:array:2:string</t>
  </si>
  <si>
    <t>mode:array:2:relevant_skills:array:3:string</t>
  </si>
  <si>
    <t>mode:array:3:size:int</t>
  </si>
  <si>
    <t>mode:array:3:hands:int</t>
  </si>
  <si>
    <t>mode:array:3:damage_die_count:int</t>
  </si>
  <si>
    <t>mode:array:3:damage_die:int</t>
  </si>
  <si>
    <t>mode:array:3:parry:int</t>
  </si>
  <si>
    <t>mode:array:3:recovery_time:int</t>
  </si>
  <si>
    <t>mode:array:3:minimum_ps:float</t>
  </si>
  <si>
    <t>mode:array:3:attack_bonus_attribute:string</t>
  </si>
  <si>
    <t>mode:array:3:relevant_skills:array:0:string</t>
  </si>
  <si>
    <t>mode:array:3:relevant_skills:array:1:string</t>
  </si>
  <si>
    <t>mode:array:3:relevant_skills:array:2:string</t>
  </si>
  <si>
    <t>mode:array:3:relevant_skills:array:3:string</t>
  </si>
  <si>
    <t>battle axe</t>
  </si>
  <si>
    <t>Town</t>
  </si>
  <si>
    <t>wield_axe_medium</t>
  </si>
  <si>
    <t>wield_handheld_weapon_medium</t>
  </si>
  <si>
    <t>Adventure</t>
  </si>
  <si>
    <t>wield_axe_large</t>
  </si>
  <si>
    <t>wield_handheld_weapon_large</t>
  </si>
  <si>
    <t>hand axe</t>
  </si>
  <si>
    <t>wield_axe_small</t>
  </si>
  <si>
    <t>wield_handheld_weapon_small</t>
  </si>
  <si>
    <t>Melee</t>
  </si>
  <si>
    <t>Range</t>
  </si>
  <si>
    <t>blackjack</t>
  </si>
  <si>
    <t>wield_blackjack</t>
  </si>
  <si>
    <t>Battle axe</t>
  </si>
  <si>
    <t>club</t>
  </si>
  <si>
    <t>wield_club_small</t>
  </si>
  <si>
    <t>wield_club_medium</t>
  </si>
  <si>
    <t>Hand axe</t>
  </si>
  <si>
    <t>wield_club_large</t>
  </si>
  <si>
    <t>cutlass</t>
  </si>
  <si>
    <t>wield_cutlass</t>
  </si>
  <si>
    <t>Blackjack</t>
  </si>
  <si>
    <t>wield_blade_weapons_medium</t>
  </si>
  <si>
    <t>Club</t>
  </si>
  <si>
    <t>dagger</t>
  </si>
  <si>
    <t>wield_dagger</t>
  </si>
  <si>
    <t>wield_blade_weapons_small</t>
  </si>
  <si>
    <t>Cutlass</t>
  </si>
  <si>
    <t>Dagger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</si>
</sst>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name val="Arial"/>
    </font>
    <font>
      <b/>
    </font>
    <font>
      <sz val="11.0"/>
      <color rgb="FF000000"/>
      <name val="Sans-serif"/>
    </font>
    <font/>
    <font>
      <color rgb="FF551A8B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vertical="bottom"/>
    </xf>
    <xf borderId="0" fillId="0" fontId="5" numFmtId="0" xfId="0" applyAlignment="1" applyFont="1">
      <alignment readingOrder="0"/>
    </xf>
    <xf borderId="0" fillId="3" fontId="6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4</v>
      </c>
    </row>
    <row r="2">
      <c r="A2" s="4" t="s">
        <v>5</v>
      </c>
      <c r="B2" s="4" t="s">
        <v>12</v>
      </c>
    </row>
    <row r="3">
      <c r="A3" s="4" t="s">
        <v>14</v>
      </c>
      <c r="B3" s="7" t="s">
        <v>17</v>
      </c>
    </row>
    <row r="4">
      <c r="A4" s="7" t="s">
        <v>42</v>
      </c>
      <c r="B4" s="7" t="s">
        <v>43</v>
      </c>
    </row>
    <row r="5">
      <c r="A5" s="7" t="s">
        <v>44</v>
      </c>
      <c r="B5" s="7" t="s">
        <v>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5" t="s">
        <v>3</v>
      </c>
    </row>
    <row r="2">
      <c r="A2" s="2" t="str">
        <f>IFERROR(__xludf.DUMMYFUNCTION("IMPORTRANGE(""19pEdlC2fPUu8Kfu7xv9QnScachvybcWSaiQGf0sHv3A"", ""skill_range"")"),"#REF!")</f>
        <v>#REF!</v>
      </c>
      <c r="B2" s="2" t="str">
        <f>IFERROR(__xludf.DUMMYFUNCTION("IMPORTRANGE(""19pEdlC2fPUu8Kfu7xv9QnScachvybcWSaiQGf0sHv3A"", ""attribute_range"")"),"none")</f>
        <v>none</v>
      </c>
    </row>
    <row r="3">
      <c r="B3" t="s">
        <v>76</v>
      </c>
    </row>
    <row r="4">
      <c r="B4" t="s">
        <v>77</v>
      </c>
    </row>
    <row r="5">
      <c r="B5" t="s">
        <v>78</v>
      </c>
    </row>
    <row r="6">
      <c r="B6" t="s">
        <v>79</v>
      </c>
    </row>
    <row r="7">
      <c r="B7" t="s">
        <v>80</v>
      </c>
    </row>
    <row r="8">
      <c r="B8" t="s">
        <v>81</v>
      </c>
    </row>
    <row r="9">
      <c r="B9" t="s">
        <v>82</v>
      </c>
    </row>
    <row r="10">
      <c r="B10" t="s">
        <v>83</v>
      </c>
    </row>
    <row r="11">
      <c r="B11" t="s">
        <v>84</v>
      </c>
    </row>
    <row r="12">
      <c r="B12" t="s">
        <v>85</v>
      </c>
    </row>
    <row r="13">
      <c r="B13" t="s">
        <v>86</v>
      </c>
    </row>
    <row r="14">
      <c r="B14" t="s">
        <v>87</v>
      </c>
    </row>
    <row r="15">
      <c r="B15" t="s">
        <v>88</v>
      </c>
    </row>
    <row r="16">
      <c r="B16" t="s">
        <v>89</v>
      </c>
    </row>
    <row r="17">
      <c r="B17" t="s">
        <v>90</v>
      </c>
    </row>
    <row r="18">
      <c r="B18" t="s">
        <v>91</v>
      </c>
    </row>
    <row r="19">
      <c r="B19" t="s">
        <v>92</v>
      </c>
    </row>
    <row r="20">
      <c r="B20" t="s">
        <v>93</v>
      </c>
    </row>
    <row r="21">
      <c r="B21" t="s">
        <v>94</v>
      </c>
    </row>
    <row r="22">
      <c r="B22" t="s">
        <v>95</v>
      </c>
    </row>
    <row r="23">
      <c r="B23" t="s">
        <v>96</v>
      </c>
    </row>
    <row r="24">
      <c r="B24" t="s">
        <v>97</v>
      </c>
    </row>
    <row r="25">
      <c r="B25" t="s">
        <v>98</v>
      </c>
    </row>
    <row r="26">
      <c r="B26" t="s">
        <v>99</v>
      </c>
    </row>
    <row r="27">
      <c r="B27" t="s">
        <v>100</v>
      </c>
    </row>
    <row r="28">
      <c r="B28" t="s">
        <v>101</v>
      </c>
    </row>
    <row r="29">
      <c r="B29" t="s">
        <v>102</v>
      </c>
    </row>
    <row r="30">
      <c r="B30" t="s">
        <v>103</v>
      </c>
    </row>
    <row r="31">
      <c r="B31" t="s">
        <v>104</v>
      </c>
    </row>
    <row r="32">
      <c r="B32" t="s">
        <v>105</v>
      </c>
    </row>
    <row r="33">
      <c r="B33" t="s">
        <v>106</v>
      </c>
    </row>
    <row r="34">
      <c r="B34" t="s">
        <v>107</v>
      </c>
    </row>
    <row r="35">
      <c r="B35" t="s">
        <v>108</v>
      </c>
    </row>
    <row r="36">
      <c r="B36" t="s">
        <v>109</v>
      </c>
    </row>
    <row r="37">
      <c r="B37" t="s">
        <v>110</v>
      </c>
    </row>
    <row r="38">
      <c r="B38" t="s">
        <v>111</v>
      </c>
    </row>
    <row r="39">
      <c r="B39" t="s">
        <v>112</v>
      </c>
    </row>
    <row r="40">
      <c r="B40" t="s">
        <v>113</v>
      </c>
    </row>
    <row r="41">
      <c r="B41" t="s">
        <v>114</v>
      </c>
    </row>
    <row r="42">
      <c r="B42" t="s">
        <v>116</v>
      </c>
    </row>
    <row r="43">
      <c r="B43" t="s">
        <v>118</v>
      </c>
    </row>
    <row r="44">
      <c r="B44" t="s">
        <v>119</v>
      </c>
    </row>
    <row r="45">
      <c r="B45" t="s">
        <v>120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3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13</v>
      </c>
      <c r="I1" s="2" t="s">
        <v>15</v>
      </c>
      <c r="J1" s="2" t="s">
        <v>16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</row>
    <row r="2">
      <c r="A2" s="2"/>
      <c r="B2" s="2"/>
      <c r="C2" s="2" t="s">
        <v>30</v>
      </c>
      <c r="D2" s="6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8" t="s">
        <v>41</v>
      </c>
      <c r="O2" s="2" t="s">
        <v>46</v>
      </c>
      <c r="P2" s="2" t="s">
        <v>47</v>
      </c>
      <c r="Q2" s="2" t="s">
        <v>48</v>
      </c>
      <c r="R2" s="2" t="s">
        <v>49</v>
      </c>
      <c r="S2" s="2" t="s">
        <v>50</v>
      </c>
      <c r="T2" s="2" t="s">
        <v>51</v>
      </c>
      <c r="U2" s="2" t="s">
        <v>52</v>
      </c>
      <c r="V2" s="2" t="s">
        <v>53</v>
      </c>
    </row>
    <row r="3">
      <c r="A3" s="2"/>
      <c r="B3" s="2"/>
      <c r="C3" s="2" t="s">
        <v>54</v>
      </c>
      <c r="D3" s="2" t="s">
        <v>55</v>
      </c>
      <c r="E3" s="2" t="s">
        <v>56</v>
      </c>
      <c r="F3" s="2" t="s">
        <v>57</v>
      </c>
      <c r="G3" s="2" t="s">
        <v>58</v>
      </c>
      <c r="H3" s="2" t="s">
        <v>59</v>
      </c>
      <c r="I3" s="2" t="s">
        <v>60</v>
      </c>
      <c r="J3" s="2" t="s">
        <v>61</v>
      </c>
      <c r="K3" s="2" t="s">
        <v>62</v>
      </c>
      <c r="L3" s="2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" t="s">
        <v>68</v>
      </c>
      <c r="R3" s="2" t="s">
        <v>69</v>
      </c>
      <c r="S3" s="2" t="s">
        <v>70</v>
      </c>
      <c r="T3" s="2" t="s">
        <v>71</v>
      </c>
      <c r="U3" s="2" t="s">
        <v>72</v>
      </c>
      <c r="V3" s="2" t="s">
        <v>73</v>
      </c>
    </row>
    <row r="4">
      <c r="A4" s="4" t="s">
        <v>74</v>
      </c>
      <c r="B4" s="2"/>
      <c r="C4" s="4" t="s">
        <v>75</v>
      </c>
      <c r="D4" s="2" t="str">
        <f t="shared" ref="D4:V4" si="1">IFERROR(__xludf.DUMMYFUNCTION("GoogleTranslate($C4, $C$2, D$2)"),"armadura con bandas")</f>
        <v>armadura con bandas</v>
      </c>
      <c r="E4" s="2" t="str">
        <f t="shared" si="1"/>
        <v>बैंडेड कवच</v>
      </c>
      <c r="F4" s="2" t="str">
        <f t="shared" si="1"/>
        <v>درع النطاقات</v>
      </c>
      <c r="G4" s="2" t="str">
        <f t="shared" si="1"/>
        <v>armadura unida</v>
      </c>
      <c r="H4" s="2" t="str">
        <f t="shared" si="1"/>
        <v>ব্যাণ্ডেড বর্ম</v>
      </c>
      <c r="I4" s="2" t="str">
        <f t="shared" si="1"/>
        <v>Пластинчатые доспехи</v>
      </c>
      <c r="J4" s="2" t="str">
        <f t="shared" si="1"/>
        <v>バンドの鎧</v>
      </c>
      <c r="K4" s="2" t="str">
        <f t="shared" si="1"/>
        <v>ਸਾਜਿਸ਼ ਸ਼ਸਤਰ</v>
      </c>
      <c r="L4" s="2" t="str">
        <f t="shared" si="1"/>
        <v>Banded Rüstung</v>
      </c>
      <c r="M4" s="2" t="str">
        <f t="shared" si="1"/>
        <v>waja banded</v>
      </c>
      <c r="N4" s="2" t="str">
        <f t="shared" si="1"/>
        <v>杀鸡取卵装甲</v>
      </c>
      <c r="O4" s="2" t="str">
        <f t="shared" si="1"/>
        <v>殺雞取卵裝甲</v>
      </c>
      <c r="P4" s="2" t="str">
        <f t="shared" si="1"/>
        <v>armor banded</v>
      </c>
      <c r="Q4" s="2" t="str">
        <f t="shared" si="1"/>
        <v>పట్టిత కవచం</v>
      </c>
      <c r="R4" s="2" t="str">
        <f t="shared" si="1"/>
        <v>giáp dải</v>
      </c>
      <c r="S4" s="2" t="str">
        <f t="shared" si="1"/>
        <v>줄무늬 갑옷</v>
      </c>
      <c r="T4" s="2" t="str">
        <f t="shared" si="1"/>
        <v>armure bagués</v>
      </c>
      <c r="U4" s="2" t="str">
        <f t="shared" si="1"/>
        <v>अशा प्रकारची शपथ वाहिली चिलखत</v>
      </c>
      <c r="V4" s="2" t="str">
        <f t="shared" si="1"/>
        <v>பேண்டட் கவசம்</v>
      </c>
    </row>
    <row r="5">
      <c r="A5" s="7" t="s">
        <v>115</v>
      </c>
      <c r="C5" s="7" t="s">
        <v>117</v>
      </c>
      <c r="D5" s="2" t="str">
        <f t="shared" ref="D5:V5" si="2">IFERROR(__xludf.DUMMYFUNCTION("GoogleTranslate($C5, $C$2, D$2)"),"cota de malla")</f>
        <v>cota de malla</v>
      </c>
      <c r="E5" s="2" t="str">
        <f t="shared" si="2"/>
        <v>chainmail</v>
      </c>
      <c r="F5" s="2" t="str">
        <f t="shared" si="2"/>
        <v>Chainmail</v>
      </c>
      <c r="G5" s="2" t="str">
        <f t="shared" si="2"/>
        <v>Chainmail</v>
      </c>
      <c r="H5" s="2" t="str">
        <f t="shared" si="2"/>
        <v>chainmail</v>
      </c>
      <c r="I5" s="2" t="str">
        <f t="shared" si="2"/>
        <v>Кольчуга</v>
      </c>
      <c r="J5" s="2" t="str">
        <f t="shared" si="2"/>
        <v>チェインメイル</v>
      </c>
      <c r="K5" s="2" t="str">
        <f t="shared" si="2"/>
        <v>Chainmail</v>
      </c>
      <c r="L5" s="2" t="str">
        <f t="shared" si="2"/>
        <v>Ketten</v>
      </c>
      <c r="M5" s="2" t="str">
        <f t="shared" si="2"/>
        <v>Chainmail</v>
      </c>
      <c r="N5" s="2" t="str">
        <f t="shared" si="2"/>
        <v>锁子甲</v>
      </c>
      <c r="O5" s="2" t="str">
        <f t="shared" si="2"/>
        <v>鎖子甲</v>
      </c>
      <c r="P5" s="2" t="str">
        <f t="shared" si="2"/>
        <v>chainmail</v>
      </c>
      <c r="Q5" s="2" t="str">
        <f t="shared" si="2"/>
        <v>గొలుసు మెయిల్</v>
      </c>
      <c r="R5" s="2" t="str">
        <f t="shared" si="2"/>
        <v>Chainmail</v>
      </c>
      <c r="S5" s="2" t="str">
        <f t="shared" si="2"/>
        <v>사슬 갑옷</v>
      </c>
      <c r="T5" s="2" t="str">
        <f t="shared" si="2"/>
        <v>Chainmail</v>
      </c>
      <c r="U5" s="2" t="str">
        <f t="shared" si="2"/>
        <v>कडयांचे चिलखत</v>
      </c>
      <c r="V5" s="2" t="str">
        <f t="shared" si="2"/>
        <v>Chainmail</v>
      </c>
    </row>
    <row r="6">
      <c r="A6" s="7" t="s">
        <v>121</v>
      </c>
      <c r="C6" s="7" t="s">
        <v>122</v>
      </c>
      <c r="D6" s="2" t="str">
        <f t="shared" ref="D6:V6" si="3">IFERROR(__xludf.DUMMYFUNCTION("GoogleTranslate($C6, $C$2, D$2)"),"Cadena y pectoral")</f>
        <v>Cadena y pectoral</v>
      </c>
      <c r="E6" s="2" t="str">
        <f t="shared" si="3"/>
        <v>चेन और छाती</v>
      </c>
      <c r="F6" s="2" t="str">
        <f t="shared" si="3"/>
        <v>سلسلة والصدرة</v>
      </c>
      <c r="G6" s="2" t="str">
        <f t="shared" si="3"/>
        <v>Corrente e couraça</v>
      </c>
      <c r="H6" s="2" t="str">
        <f t="shared" si="3"/>
        <v>চেইন এবং বক্ষাবরণের</v>
      </c>
      <c r="I6" s="2" t="str">
        <f t="shared" si="3"/>
        <v>Сеть и нагрудные</v>
      </c>
      <c r="J6" s="2" t="str">
        <f t="shared" si="3"/>
        <v>チェーンと胸当て</v>
      </c>
      <c r="K6" s="2" t="str">
        <f t="shared" si="3"/>
        <v>ਚੇਨ ਅਤੇ ਸੀਨੇ-</v>
      </c>
      <c r="L6" s="2" t="str">
        <f t="shared" si="3"/>
        <v>Kette und Brustpanzer</v>
      </c>
      <c r="M6" s="2" t="str">
        <f t="shared" si="3"/>
        <v>Chain lan breastplate</v>
      </c>
      <c r="N6" s="2" t="str">
        <f t="shared" si="3"/>
        <v>链和胸甲</v>
      </c>
      <c r="O6" s="2" t="str">
        <f t="shared" si="3"/>
        <v>鏈和胸甲</v>
      </c>
      <c r="P6" s="2" t="str">
        <f t="shared" si="3"/>
        <v>Rantai dan dada</v>
      </c>
      <c r="Q6" s="2" t="str">
        <f t="shared" si="3"/>
        <v>గొలుసు మరియు రొమ్ము</v>
      </c>
      <c r="R6" s="2" t="str">
        <f t="shared" si="3"/>
        <v>Chuỗi và ngực</v>
      </c>
      <c r="S6" s="2" t="str">
        <f t="shared" si="3"/>
        <v>체인 및 가슴</v>
      </c>
      <c r="T6" s="2" t="str">
        <f t="shared" si="3"/>
        <v>Chaîne et pectoral</v>
      </c>
      <c r="U6" s="2" t="str">
        <f t="shared" si="3"/>
        <v>साखळी त्या न्यायाच्या ऊरपटाच्या</v>
      </c>
      <c r="V6" s="2" t="str">
        <f t="shared" si="3"/>
        <v>செயின் மற்றும் கவசத்தை</v>
      </c>
    </row>
    <row r="7">
      <c r="A7" s="7" t="s">
        <v>123</v>
      </c>
      <c r="C7" s="7" t="s">
        <v>124</v>
      </c>
      <c r="D7" s="2" t="str">
        <f t="shared" ref="D7:V7" si="4">IFERROR(__xludf.DUMMYFUNCTION("GoogleTranslate($C7, $C$2, D$2)"),"placa de campo")</f>
        <v>placa de campo</v>
      </c>
      <c r="E7" s="2" t="str">
        <f t="shared" si="4"/>
        <v>फील्ड प्लेट</v>
      </c>
      <c r="F7" s="2" t="str">
        <f t="shared" si="4"/>
        <v>لوحة الميدان</v>
      </c>
      <c r="G7" s="2" t="str">
        <f t="shared" si="4"/>
        <v>placa de campo</v>
      </c>
      <c r="H7" s="2" t="str">
        <f t="shared" si="4"/>
        <v>ফিল্ড প্লেট</v>
      </c>
      <c r="I7" s="2" t="str">
        <f t="shared" si="4"/>
        <v>пластина поле</v>
      </c>
      <c r="J7" s="2" t="str">
        <f t="shared" si="4"/>
        <v>フィールドプレート</v>
      </c>
      <c r="K7" s="2" t="str">
        <f t="shared" si="4"/>
        <v>ਫੀਲਡ ਪਲੇਟ</v>
      </c>
      <c r="L7" s="2" t="str">
        <f t="shared" si="4"/>
        <v>Feldplatte</v>
      </c>
      <c r="M7" s="2" t="str">
        <f t="shared" si="4"/>
        <v>piring Field</v>
      </c>
      <c r="N7" s="2" t="str">
        <f t="shared" si="4"/>
        <v>场板</v>
      </c>
      <c r="O7" s="2" t="str">
        <f t="shared" si="4"/>
        <v>場板</v>
      </c>
      <c r="P7" s="2" t="str">
        <f t="shared" si="4"/>
        <v>piring bidang</v>
      </c>
      <c r="Q7" s="2" t="str">
        <f t="shared" si="4"/>
        <v>ఫీల్డ్ ప్లేట్</v>
      </c>
      <c r="R7" s="2" t="str">
        <f t="shared" si="4"/>
        <v>tấm lĩnh vực</v>
      </c>
      <c r="S7" s="2" t="str">
        <f t="shared" si="4"/>
        <v>필드 판</v>
      </c>
      <c r="T7" s="2" t="str">
        <f t="shared" si="4"/>
        <v>plaque champ</v>
      </c>
      <c r="U7" s="2" t="str">
        <f t="shared" si="4"/>
        <v>फील्ड प्लेट</v>
      </c>
      <c r="V7" s="2" t="str">
        <f t="shared" si="4"/>
        <v>களம் தட்டு</v>
      </c>
    </row>
    <row r="8">
      <c r="A8" s="7" t="s">
        <v>131</v>
      </c>
      <c r="C8" s="7" t="s">
        <v>132</v>
      </c>
      <c r="D8" s="2" t="str">
        <f t="shared" ref="D8:V8" si="5">IFERROR(__xludf.DUMMYFUNCTION("GoogleTranslate($C8, $C$2, D$2)"),"Armadura de cuero")</f>
        <v>Armadura de cuero</v>
      </c>
      <c r="E8" s="2" t="str">
        <f t="shared" si="5"/>
        <v>चमड़े का कवच</v>
      </c>
      <c r="F8" s="2" t="str">
        <f t="shared" si="5"/>
        <v>دروع جلدية</v>
      </c>
      <c r="G8" s="2" t="str">
        <f t="shared" si="5"/>
        <v>Armadura de couro</v>
      </c>
      <c r="H8" s="2" t="str">
        <f t="shared" si="5"/>
        <v>লেদার বর্ম</v>
      </c>
      <c r="I8" s="2" t="str">
        <f t="shared" si="5"/>
        <v>Кожаный доспех</v>
      </c>
      <c r="J8" s="2" t="str">
        <f t="shared" si="5"/>
        <v>レザーアーマー</v>
      </c>
      <c r="K8" s="2" t="str">
        <f t="shared" si="5"/>
        <v>ਚਮੜਾ ਸ਼ਸਤਰ</v>
      </c>
      <c r="L8" s="2" t="str">
        <f t="shared" si="5"/>
        <v>Lederrüstung</v>
      </c>
      <c r="M8" s="2" t="str">
        <f t="shared" si="5"/>
        <v>kulit waja</v>
      </c>
      <c r="N8" s="2" t="str">
        <f t="shared" si="5"/>
        <v>皮甲</v>
      </c>
      <c r="O8" s="2" t="str">
        <f t="shared" si="5"/>
        <v>皮甲</v>
      </c>
      <c r="P8" s="2" t="str">
        <f t="shared" si="5"/>
        <v>kulit armor</v>
      </c>
      <c r="Q8" s="2" t="str">
        <f t="shared" si="5"/>
        <v>తోలు కవచం</v>
      </c>
      <c r="R8" s="2" t="str">
        <f t="shared" si="5"/>
        <v>Áo giáp bằng da</v>
      </c>
      <c r="S8" s="2" t="str">
        <f t="shared" si="5"/>
        <v>가죽 갑옷</v>
      </c>
      <c r="T8" s="2" t="str">
        <f t="shared" si="5"/>
        <v>armure en cuir</v>
      </c>
      <c r="U8" s="2" t="str">
        <f t="shared" si="5"/>
        <v>लेदर चिलखत</v>
      </c>
      <c r="V8" s="2" t="str">
        <f t="shared" si="5"/>
        <v>தோல் கவசம்</v>
      </c>
    </row>
    <row r="9">
      <c r="A9" s="7" t="s">
        <v>133</v>
      </c>
      <c r="C9" s="7" t="s">
        <v>134</v>
      </c>
      <c r="D9" s="2" t="str">
        <f t="shared" ref="D9:V9" si="6">IFERROR(__xludf.DUMMYFUNCTION("GoogleTranslate($C9, $C$2, D$2)"),"armadura acolchada")</f>
        <v>armadura acolchada</v>
      </c>
      <c r="E9" s="2" t="str">
        <f t="shared" si="6"/>
        <v>गद्देदार कवच</v>
      </c>
      <c r="F9" s="2" t="str">
        <f t="shared" si="6"/>
        <v>درع مبطن</v>
      </c>
      <c r="G9" s="2" t="str">
        <f t="shared" si="6"/>
        <v>armadura acolchoada</v>
      </c>
      <c r="H9" s="2" t="str">
        <f t="shared" si="6"/>
        <v>padded বর্ম</v>
      </c>
      <c r="I9" s="2" t="str">
        <f t="shared" si="6"/>
        <v>проложенный броня</v>
      </c>
      <c r="J9" s="2" t="str">
        <f t="shared" si="6"/>
        <v>パッド入りの鎧</v>
      </c>
      <c r="K9" s="2" t="str">
        <f t="shared" si="6"/>
        <v>ਲਗਾ ਸ਼ਸਤਰ</v>
      </c>
      <c r="L9" s="2" t="str">
        <f t="shared" si="6"/>
        <v>gepolsterte Rüstung</v>
      </c>
      <c r="M9" s="2" t="str">
        <f t="shared" si="6"/>
        <v>waja Padded</v>
      </c>
      <c r="N9" s="2" t="str">
        <f t="shared" si="6"/>
        <v>加厚装甲</v>
      </c>
      <c r="O9" s="2" t="str">
        <f t="shared" si="6"/>
        <v>加厚裝甲</v>
      </c>
      <c r="P9" s="2" t="str">
        <f t="shared" si="6"/>
        <v>armor empuk</v>
      </c>
      <c r="Q9" s="2" t="str">
        <f t="shared" si="6"/>
        <v>మందంగా కవచం</v>
      </c>
      <c r="R9" s="2" t="str">
        <f t="shared" si="6"/>
        <v>giáp đệm</v>
      </c>
      <c r="S9" s="2" t="str">
        <f t="shared" si="6"/>
        <v>패딩 갑옷</v>
      </c>
      <c r="T9" s="2" t="str">
        <f t="shared" si="6"/>
        <v>armure matelassée</v>
      </c>
      <c r="U9" s="2" t="str">
        <f t="shared" si="6"/>
        <v>पॅड चिलखत</v>
      </c>
      <c r="V9" s="2" t="str">
        <f t="shared" si="6"/>
        <v>padded கவசம்</v>
      </c>
    </row>
    <row r="10">
      <c r="A10" s="7" t="s">
        <v>135</v>
      </c>
      <c r="C10" s="7" t="s">
        <v>136</v>
      </c>
      <c r="D10" s="2" t="str">
        <f t="shared" ref="D10:V10" si="7">IFERROR(__xludf.DUMMYFUNCTION("GoogleTranslate($C10, $C$2, D$2)"),"platemail")</f>
        <v>platemail</v>
      </c>
      <c r="E10" s="2" t="str">
        <f t="shared" si="7"/>
        <v>Platemail</v>
      </c>
      <c r="F10" s="2" t="str">
        <f t="shared" si="7"/>
        <v>ايميل ظاهر</v>
      </c>
      <c r="G10" s="2" t="str">
        <f t="shared" si="7"/>
        <v>platemail</v>
      </c>
      <c r="H10" s="2" t="str">
        <f t="shared" si="7"/>
        <v>Platemail</v>
      </c>
      <c r="I10" s="2" t="str">
        <f t="shared" si="7"/>
        <v>броня</v>
      </c>
      <c r="J10" s="2" t="str">
        <f t="shared" si="7"/>
        <v>Platemail</v>
      </c>
      <c r="K10" s="2" t="str">
        <f t="shared" si="7"/>
        <v>Platemail</v>
      </c>
      <c r="L10" s="2" t="str">
        <f t="shared" si="7"/>
        <v>Plattenpanzer</v>
      </c>
      <c r="M10" s="2" t="str">
        <f t="shared" si="7"/>
        <v>Platemail</v>
      </c>
      <c r="N10" s="2" t="str">
        <f t="shared" si="7"/>
        <v>板甲</v>
      </c>
      <c r="O10" s="2" t="str">
        <f t="shared" si="7"/>
        <v>板甲</v>
      </c>
      <c r="P10" s="2" t="str">
        <f t="shared" si="7"/>
        <v>Platemail</v>
      </c>
      <c r="Q10" s="2" t="str">
        <f t="shared" si="7"/>
        <v>Platemail</v>
      </c>
      <c r="R10" s="2" t="str">
        <f t="shared" si="7"/>
        <v>Plate mail</v>
      </c>
      <c r="S10" s="2" t="str">
        <f t="shared" si="7"/>
        <v>Platemail</v>
      </c>
      <c r="T10" s="2" t="str">
        <f t="shared" si="7"/>
        <v>Carte postale</v>
      </c>
      <c r="U10" s="2" t="str">
        <f t="shared" si="7"/>
        <v>Platemail</v>
      </c>
      <c r="V10" s="2" t="str">
        <f t="shared" si="7"/>
        <v>Platemail</v>
      </c>
    </row>
    <row r="11">
      <c r="A11" s="7" t="s">
        <v>147</v>
      </c>
      <c r="C11" s="7" t="s">
        <v>148</v>
      </c>
      <c r="D11" s="2" t="str">
        <f t="shared" ref="D11:V11" si="8">IFERROR(__xludf.DUMMYFUNCTION("GoogleTranslate($C11, $C$2, D$2)"),"armadura de escamas")</f>
        <v>armadura de escamas</v>
      </c>
      <c r="E11" s="2" t="str">
        <f t="shared" si="8"/>
        <v>स्केल कवच</v>
      </c>
      <c r="F11" s="2" t="str">
        <f t="shared" si="8"/>
        <v>على نطاق والدروع</v>
      </c>
      <c r="G11" s="2" t="str">
        <f t="shared" si="8"/>
        <v>armadura de escamas</v>
      </c>
      <c r="H11" s="2" t="str">
        <f t="shared" si="8"/>
        <v>স্কেল বর্ম</v>
      </c>
      <c r="I11" s="2" t="str">
        <f t="shared" si="8"/>
        <v>Шкала брони</v>
      </c>
      <c r="J11" s="2" t="str">
        <f t="shared" si="8"/>
        <v>スケイルアーマー</v>
      </c>
      <c r="K11" s="2" t="str">
        <f t="shared" si="8"/>
        <v>ਸਕੇਲ ਸ਼ਸਤਰ</v>
      </c>
      <c r="L11" s="2" t="str">
        <f t="shared" si="8"/>
        <v>Schuppenpanzer</v>
      </c>
      <c r="M11" s="2" t="str">
        <f t="shared" si="8"/>
        <v>ukuran waja</v>
      </c>
      <c r="N11" s="2" t="str">
        <f t="shared" si="8"/>
        <v>规模盔甲</v>
      </c>
      <c r="O11" s="2" t="str">
        <f t="shared" si="8"/>
        <v>規模盔甲</v>
      </c>
      <c r="P11" s="2" t="str">
        <f t="shared" si="8"/>
        <v>skala armor</v>
      </c>
      <c r="Q11" s="2" t="str">
        <f t="shared" si="8"/>
        <v>స్కేల్ కవచం</v>
      </c>
      <c r="R11" s="2" t="str">
        <f t="shared" si="8"/>
        <v>Quy mô giáp</v>
      </c>
      <c r="S11" s="2" t="str">
        <f t="shared" si="8"/>
        <v>스케일 갑옷</v>
      </c>
      <c r="T11" s="2" t="str">
        <f t="shared" si="8"/>
        <v>armure d'échelle</v>
      </c>
      <c r="U11" s="2" t="str">
        <f t="shared" si="8"/>
        <v>स्केल चिलखत</v>
      </c>
      <c r="V11" s="2" t="str">
        <f t="shared" si="8"/>
        <v>ஸ்கேல் கவசம்</v>
      </c>
    </row>
    <row r="12">
      <c r="A12" s="7" t="s">
        <v>149</v>
      </c>
      <c r="C12" s="7" t="s">
        <v>150</v>
      </c>
      <c r="D12" s="2" t="str">
        <f t="shared" ref="D12:V12" si="9">IFERROR(__xludf.DUMMYFUNCTION("GoogleTranslate($C12, $C$2, D$2)"),"férula electrónico")</f>
        <v>férula electrónico</v>
      </c>
      <c r="E12" s="2" t="str">
        <f t="shared" si="9"/>
        <v>पट्टी मेल</v>
      </c>
      <c r="F12" s="2" t="str">
        <f t="shared" si="9"/>
        <v>جبيرة الإلكتروني</v>
      </c>
      <c r="G12" s="2" t="str">
        <f t="shared" si="9"/>
        <v>correio tala</v>
      </c>
      <c r="H12" s="2" t="str">
        <f t="shared" si="9"/>
        <v>বন্ধফলক মেইল</v>
      </c>
      <c r="I12" s="2" t="str">
        <f t="shared" si="9"/>
        <v>Шинная почта</v>
      </c>
      <c r="J12" s="2" t="str">
        <f t="shared" si="9"/>
        <v>スプリントメイル</v>
      </c>
      <c r="K12" s="2" t="str">
        <f t="shared" si="9"/>
        <v>Splint ਮੇਲ</v>
      </c>
      <c r="L12" s="2" t="str">
        <f t="shared" si="9"/>
        <v>splint mail</v>
      </c>
      <c r="M12" s="2" t="str">
        <f t="shared" si="9"/>
        <v>mail wuwu</v>
      </c>
      <c r="N12" s="2" t="str">
        <f t="shared" si="9"/>
        <v>夹板邮件</v>
      </c>
      <c r="O12" s="2" t="str">
        <f t="shared" si="9"/>
        <v>夾板郵件</v>
      </c>
      <c r="P12" s="2" t="str">
        <f t="shared" si="9"/>
        <v>email belat</v>
      </c>
      <c r="Q12" s="2" t="str">
        <f t="shared" si="9"/>
        <v>పేడు మెయిల్</v>
      </c>
      <c r="R12" s="2" t="str">
        <f t="shared" si="9"/>
        <v>thư nẹp</v>
      </c>
      <c r="S12" s="2" t="str">
        <f t="shared" si="9"/>
        <v>부목 ​​메일</v>
      </c>
      <c r="T12" s="2" t="str">
        <f t="shared" si="9"/>
        <v>courrier Splint</v>
      </c>
      <c r="U12" s="2" t="str">
        <f t="shared" si="9"/>
        <v>हात मेल</v>
      </c>
      <c r="V12" s="2" t="str">
        <f t="shared" si="9"/>
        <v>சிம்புவைப் மெயில்</v>
      </c>
    </row>
    <row r="13">
      <c r="A13" s="7" t="s">
        <v>151</v>
      </c>
      <c r="C13" s="7" t="s">
        <v>152</v>
      </c>
      <c r="D13" s="2" t="str">
        <f t="shared" ref="D13:V13" si="10">IFERROR(__xludf.DUMMYFUNCTION("GoogleTranslate($C13, $C$2, D$2)"),"armadura de cuero tachonado")</f>
        <v>armadura de cuero tachonado</v>
      </c>
      <c r="E13" s="2" t="str">
        <f t="shared" si="10"/>
        <v>जड़ी चमड़े कवच</v>
      </c>
      <c r="F13" s="2" t="str">
        <f t="shared" si="10"/>
        <v>رصع الدروع الجلدية</v>
      </c>
      <c r="G13" s="2" t="str">
        <f t="shared" si="10"/>
        <v>armadura de couro cravejado</v>
      </c>
      <c r="H13" s="2" t="str">
        <f t="shared" si="10"/>
        <v>খচিত চামড়া বর্ম</v>
      </c>
      <c r="I13" s="2" t="str">
        <f t="shared" si="10"/>
        <v>Шипованная кожаный доспех</v>
      </c>
      <c r="J13" s="2" t="str">
        <f t="shared" si="10"/>
        <v>スタッズのレザーアーマー</v>
      </c>
      <c r="K13" s="2" t="str">
        <f t="shared" si="10"/>
        <v>ਭਰਿਆ ਚਮੜੇ ਸ਼ਸਤਰ</v>
      </c>
      <c r="L13" s="2" t="str">
        <f t="shared" si="10"/>
        <v>Nietenlederrüstung</v>
      </c>
      <c r="M13" s="2" t="str">
        <f t="shared" si="10"/>
        <v>Studded waja kulit</v>
      </c>
      <c r="N13" s="2" t="str">
        <f t="shared" si="10"/>
        <v>钉头皮甲</v>
      </c>
      <c r="O13" s="2" t="str">
        <f t="shared" si="10"/>
        <v>釘頭皮甲</v>
      </c>
      <c r="P13" s="2" t="str">
        <f t="shared" si="10"/>
        <v>Bertabur baju kulit</v>
      </c>
      <c r="Q13" s="2" t="str">
        <f t="shared" si="10"/>
        <v>నిండి తోలు కవచం</v>
      </c>
      <c r="R13" s="2" t="str">
        <f t="shared" si="10"/>
        <v>Studded áo giáp da</v>
      </c>
      <c r="S13" s="2" t="str">
        <f t="shared" si="10"/>
        <v>박힌 가죽 갑옷</v>
      </c>
      <c r="T13" s="2" t="str">
        <f t="shared" si="10"/>
        <v>armures en cuir clouté</v>
      </c>
      <c r="U13" s="2" t="str">
        <f t="shared" si="10"/>
        <v>ठोकून लेदर चिलखत</v>
      </c>
      <c r="V13" s="2" t="str">
        <f t="shared" si="10"/>
        <v>பதித்த தோல் கவசம்</v>
      </c>
    </row>
    <row r="14">
      <c r="A14" s="7" t="s">
        <v>153</v>
      </c>
      <c r="C14" s="7" t="s">
        <v>155</v>
      </c>
      <c r="D14" s="2" t="str">
        <f t="shared" ref="D14:V14" si="11">IFERROR(__xludf.DUMMYFUNCTION("GoogleTranslate($C14, $C$2, D$2)"),"Paño")</f>
        <v>Paño</v>
      </c>
      <c r="E14" s="2" t="str">
        <f t="shared" si="11"/>
        <v>कपड़ा</v>
      </c>
      <c r="F14" s="2" t="str">
        <f t="shared" si="11"/>
        <v>قماش</v>
      </c>
      <c r="G14" s="2" t="str">
        <f t="shared" si="11"/>
        <v>Pano</v>
      </c>
      <c r="H14" s="2" t="str">
        <f t="shared" si="11"/>
        <v>কাপড়</v>
      </c>
      <c r="I14" s="2" t="str">
        <f t="shared" si="11"/>
        <v>ткань</v>
      </c>
      <c r="J14" s="2" t="str">
        <f t="shared" si="11"/>
        <v>布</v>
      </c>
      <c r="K14" s="2" t="str">
        <f t="shared" si="11"/>
        <v>ਕੱਪੜਾ</v>
      </c>
      <c r="L14" s="2" t="str">
        <f t="shared" si="11"/>
        <v>Stoff</v>
      </c>
      <c r="M14" s="2" t="str">
        <f t="shared" si="11"/>
        <v>kain</v>
      </c>
      <c r="N14" s="2" t="str">
        <f t="shared" si="11"/>
        <v>布</v>
      </c>
      <c r="O14" s="2" t="str">
        <f t="shared" si="11"/>
        <v>布</v>
      </c>
      <c r="P14" s="2" t="str">
        <f t="shared" si="11"/>
        <v>Kain</v>
      </c>
      <c r="Q14" s="2" t="str">
        <f t="shared" si="11"/>
        <v>Cloth</v>
      </c>
      <c r="R14" s="2" t="str">
        <f t="shared" si="11"/>
        <v>Vải</v>
      </c>
      <c r="S14" s="2" t="str">
        <f t="shared" si="11"/>
        <v>천</v>
      </c>
      <c r="T14" s="2" t="str">
        <f t="shared" si="11"/>
        <v>Tissu</v>
      </c>
      <c r="U14" s="2" t="str">
        <f t="shared" si="11"/>
        <v>कापड</v>
      </c>
      <c r="V14" s="2" t="str">
        <f t="shared" si="11"/>
        <v>துணி</v>
      </c>
    </row>
    <row r="15">
      <c r="A15" s="7" t="s">
        <v>154</v>
      </c>
      <c r="C15" s="7" t="s">
        <v>161</v>
      </c>
      <c r="D15" s="2" t="str">
        <f t="shared" ref="D15:V15" si="12">IFERROR(__xludf.DUMMYFUNCTION("GoogleTranslate($C15, $C$2, D$2)"),"una tela gruesa")</f>
        <v>una tela gruesa</v>
      </c>
      <c r="E15" s="2" t="str">
        <f t="shared" si="12"/>
        <v>भारी कपड़े</v>
      </c>
      <c r="F15" s="2" t="str">
        <f t="shared" si="12"/>
        <v>القماش الثقيل</v>
      </c>
      <c r="G15" s="2" t="str">
        <f t="shared" si="12"/>
        <v>tecido pesado</v>
      </c>
      <c r="H15" s="2" t="str">
        <f t="shared" si="12"/>
        <v>ভারি কাপড়</v>
      </c>
      <c r="I15" s="2" t="str">
        <f t="shared" si="12"/>
        <v>Тяжелая ткань</v>
      </c>
      <c r="J15" s="2" t="str">
        <f t="shared" si="12"/>
        <v>ヘビー布</v>
      </c>
      <c r="K15" s="2" t="str">
        <f t="shared" si="12"/>
        <v>ਭਾਰੀ ਕੱਪੜੇ</v>
      </c>
      <c r="L15" s="2" t="str">
        <f t="shared" si="12"/>
        <v>schweres Tuch</v>
      </c>
      <c r="M15" s="2" t="str">
        <f t="shared" si="12"/>
        <v>kain heavy</v>
      </c>
      <c r="N15" s="2" t="str">
        <f t="shared" si="12"/>
        <v>重布</v>
      </c>
      <c r="O15" s="2" t="str">
        <f t="shared" si="12"/>
        <v>重布</v>
      </c>
      <c r="P15" s="2" t="str">
        <f t="shared" si="12"/>
        <v>kain berat</v>
      </c>
      <c r="Q15" s="2" t="str">
        <f t="shared" si="12"/>
        <v>భారీ గుడ్డ</v>
      </c>
      <c r="R15" s="2" t="str">
        <f t="shared" si="12"/>
        <v>vải nặng</v>
      </c>
      <c r="S15" s="2" t="str">
        <f t="shared" si="12"/>
        <v>헤비 천</v>
      </c>
      <c r="T15" s="2" t="str">
        <f t="shared" si="12"/>
        <v>tissu lourd</v>
      </c>
      <c r="U15" s="2" t="str">
        <f t="shared" si="12"/>
        <v>हेवी कापड</v>
      </c>
      <c r="V15" s="2" t="str">
        <f t="shared" si="12"/>
        <v>ஹெவி துணி</v>
      </c>
    </row>
    <row r="16">
      <c r="A16" s="7" t="s">
        <v>126</v>
      </c>
      <c r="C16" s="7" t="s">
        <v>180</v>
      </c>
      <c r="D16" s="2" t="str">
        <f t="shared" ref="D16:V16" si="13">IFERROR(__xludf.DUMMYFUNCTION("GoogleTranslate($C16, $C$2, D$2)"),"Descanso")</f>
        <v>Descanso</v>
      </c>
      <c r="E16" s="2" t="str">
        <f t="shared" si="13"/>
        <v>आराम</v>
      </c>
      <c r="F16" s="2" t="str">
        <f t="shared" si="13"/>
        <v>راحة</v>
      </c>
      <c r="G16" s="2" t="str">
        <f t="shared" si="13"/>
        <v>Descansar</v>
      </c>
      <c r="H16" s="2" t="str">
        <f t="shared" si="13"/>
        <v>বিশ্রাম</v>
      </c>
      <c r="I16" s="2" t="str">
        <f t="shared" si="13"/>
        <v>Отдых</v>
      </c>
      <c r="J16" s="2" t="str">
        <f t="shared" si="13"/>
        <v>残り</v>
      </c>
      <c r="K16" s="2" t="str">
        <f t="shared" si="13"/>
        <v>ਬਾਕੀ</v>
      </c>
      <c r="L16" s="2" t="str">
        <f t="shared" si="13"/>
        <v>Sich ausruhen</v>
      </c>
      <c r="M16" s="2" t="str">
        <f t="shared" si="13"/>
        <v>Rest</v>
      </c>
      <c r="N16" s="2" t="str">
        <f t="shared" si="13"/>
        <v>休息</v>
      </c>
      <c r="O16" s="2" t="str">
        <f t="shared" si="13"/>
        <v>休息</v>
      </c>
      <c r="P16" s="2" t="str">
        <f t="shared" si="13"/>
        <v>Beristirahat</v>
      </c>
      <c r="Q16" s="2" t="str">
        <f t="shared" si="13"/>
        <v>రెస్ట్</v>
      </c>
      <c r="R16" s="2" t="str">
        <f t="shared" si="13"/>
        <v>Nghỉ ngơi</v>
      </c>
      <c r="S16" s="2" t="str">
        <f t="shared" si="13"/>
        <v>휴식</v>
      </c>
      <c r="T16" s="2" t="str">
        <f t="shared" si="13"/>
        <v>Du repos</v>
      </c>
      <c r="U16" s="2" t="str">
        <f t="shared" si="13"/>
        <v>उर्वरित</v>
      </c>
      <c r="V16" s="2" t="str">
        <f t="shared" si="13"/>
        <v>ஓய்வு</v>
      </c>
    </row>
    <row r="17">
      <c r="A17" s="7" t="s">
        <v>127</v>
      </c>
      <c r="C17" s="7" t="s">
        <v>215</v>
      </c>
      <c r="D17" s="2" t="str">
        <f t="shared" ref="D17:V17" si="14">IFERROR(__xludf.DUMMYFUNCTION("GoogleTranslate($C17, $C$2, D$2)"),"Pueblo")</f>
        <v>Pueblo</v>
      </c>
      <c r="E17" s="2" t="str">
        <f t="shared" si="14"/>
        <v>नगर</v>
      </c>
      <c r="F17" s="2" t="str">
        <f t="shared" si="14"/>
        <v>مدينة</v>
      </c>
      <c r="G17" s="2" t="str">
        <f t="shared" si="14"/>
        <v>Cidade</v>
      </c>
      <c r="H17" s="2" t="str">
        <f t="shared" si="14"/>
        <v>শহর</v>
      </c>
      <c r="I17" s="2" t="str">
        <f t="shared" si="14"/>
        <v>Город</v>
      </c>
      <c r="J17" s="2" t="str">
        <f t="shared" si="14"/>
        <v>タウン</v>
      </c>
      <c r="K17" s="2" t="str">
        <f t="shared" si="14"/>
        <v>ਟਾਉਨ</v>
      </c>
      <c r="L17" s="2" t="str">
        <f t="shared" si="14"/>
        <v>Stadt, Dorf</v>
      </c>
      <c r="M17" s="2" t="str">
        <f t="shared" si="14"/>
        <v>Town</v>
      </c>
      <c r="N17" s="2" t="str">
        <f t="shared" si="14"/>
        <v>镇</v>
      </c>
      <c r="O17" s="2" t="str">
        <f t="shared" si="14"/>
        <v>鎮</v>
      </c>
      <c r="P17" s="2" t="str">
        <f t="shared" si="14"/>
        <v>Kota</v>
      </c>
      <c r="Q17" s="2" t="str">
        <f t="shared" si="14"/>
        <v>టౌన్</v>
      </c>
      <c r="R17" s="2" t="str">
        <f t="shared" si="14"/>
        <v>Thị trấn</v>
      </c>
      <c r="S17" s="2" t="str">
        <f t="shared" si="14"/>
        <v>도시</v>
      </c>
      <c r="T17" s="2" t="str">
        <f t="shared" si="14"/>
        <v>Ville</v>
      </c>
      <c r="U17" s="2" t="str">
        <f t="shared" si="14"/>
        <v>शहर</v>
      </c>
      <c r="V17" s="2" t="str">
        <f t="shared" si="14"/>
        <v>டவுன்</v>
      </c>
    </row>
    <row r="18">
      <c r="A18" s="7" t="s">
        <v>128</v>
      </c>
      <c r="C18" s="7" t="s">
        <v>218</v>
      </c>
      <c r="D18" s="2" t="str">
        <f t="shared" ref="D18:V18" si="15">IFERROR(__xludf.DUMMYFUNCTION("GoogleTranslate($C18, $C$2, D$2)"),"Aventuras")</f>
        <v>Aventuras</v>
      </c>
      <c r="E18" s="2" t="str">
        <f t="shared" si="15"/>
        <v>साहसिक</v>
      </c>
      <c r="F18" s="2" t="str">
        <f t="shared" si="15"/>
        <v>مغامرة</v>
      </c>
      <c r="G18" s="2" t="str">
        <f t="shared" si="15"/>
        <v>Aventura</v>
      </c>
      <c r="H18" s="2" t="str">
        <f t="shared" si="15"/>
        <v>দু: সাহসিক কাজ</v>
      </c>
      <c r="I18" s="2" t="str">
        <f t="shared" si="15"/>
        <v>Приключение</v>
      </c>
      <c r="J18" s="2" t="str">
        <f t="shared" si="15"/>
        <v>冒険</v>
      </c>
      <c r="K18" s="2" t="str">
        <f t="shared" si="15"/>
        <v>ਸਾਹਿਸਕ</v>
      </c>
      <c r="L18" s="2" t="str">
        <f t="shared" si="15"/>
        <v>Abenteuer</v>
      </c>
      <c r="M18" s="2" t="str">
        <f t="shared" si="15"/>
        <v>Adventure</v>
      </c>
      <c r="N18" s="2" t="str">
        <f t="shared" si="15"/>
        <v>冒险</v>
      </c>
      <c r="O18" s="2" t="str">
        <f t="shared" si="15"/>
        <v>冒險</v>
      </c>
      <c r="P18" s="2" t="str">
        <f t="shared" si="15"/>
        <v>Petualangan</v>
      </c>
      <c r="Q18" s="2" t="str">
        <f t="shared" si="15"/>
        <v>సాహస</v>
      </c>
      <c r="R18" s="2" t="str">
        <f t="shared" si="15"/>
        <v>Cuộc phiêu lưu</v>
      </c>
      <c r="S18" s="2" t="str">
        <f t="shared" si="15"/>
        <v>모험</v>
      </c>
      <c r="T18" s="2" t="str">
        <f t="shared" si="15"/>
        <v>Aventure</v>
      </c>
      <c r="U18" s="2" t="str">
        <f t="shared" si="15"/>
        <v>साहस</v>
      </c>
      <c r="V18" s="2" t="str">
        <f t="shared" si="15"/>
        <v>சாகச</v>
      </c>
    </row>
    <row r="19">
      <c r="A19" s="7" t="s">
        <v>129</v>
      </c>
      <c r="C19" s="7" t="s">
        <v>224</v>
      </c>
      <c r="D19" s="2" t="str">
        <f t="shared" ref="D19:V19" si="16">IFERROR(__xludf.DUMMYFUNCTION("GoogleTranslate($C19, $C$2, D$2)"),"Pelea confusa")</f>
        <v>Pelea confusa</v>
      </c>
      <c r="E19" s="2" t="str">
        <f t="shared" si="16"/>
        <v>हाथापाई</v>
      </c>
      <c r="F19" s="2" t="str">
        <f t="shared" si="16"/>
        <v>شجار</v>
      </c>
      <c r="G19" s="2" t="str">
        <f t="shared" si="16"/>
        <v>refrega</v>
      </c>
      <c r="H19" s="2" t="str">
        <f t="shared" si="16"/>
        <v>দাঙ্গা</v>
      </c>
      <c r="I19" s="2" t="str">
        <f t="shared" si="16"/>
        <v>рукопашная</v>
      </c>
      <c r="J19" s="2" t="str">
        <f t="shared" si="16"/>
        <v>白兵戦</v>
      </c>
      <c r="K19" s="2" t="str">
        <f t="shared" si="16"/>
        <v>ਹੰਗਾਮੇ</v>
      </c>
      <c r="L19" s="2" t="str">
        <f t="shared" si="16"/>
        <v>Handgemenge</v>
      </c>
      <c r="M19" s="2" t="str">
        <f t="shared" si="16"/>
        <v>gegeran</v>
      </c>
      <c r="N19" s="2" t="str">
        <f t="shared" si="16"/>
        <v>乱斗</v>
      </c>
      <c r="O19" s="2" t="str">
        <f t="shared" si="16"/>
        <v>亂鬥</v>
      </c>
      <c r="P19" s="2" t="str">
        <f t="shared" si="16"/>
        <v>Perkelahian</v>
      </c>
      <c r="Q19" s="2" t="str">
        <f t="shared" si="16"/>
        <v>కొట్లాట</v>
      </c>
      <c r="R19" s="2" t="str">
        <f t="shared" si="16"/>
        <v>melee</v>
      </c>
      <c r="S19" s="2" t="str">
        <f t="shared" si="16"/>
        <v>난투</v>
      </c>
      <c r="T19" s="2" t="str">
        <f t="shared" si="16"/>
        <v>Mêlée</v>
      </c>
      <c r="U19" s="2" t="str">
        <f t="shared" si="16"/>
        <v>दंगल</v>
      </c>
      <c r="V19" s="2" t="str">
        <f t="shared" si="16"/>
        <v>கைகலப்பு</v>
      </c>
    </row>
    <row r="20">
      <c r="A20" s="7" t="s">
        <v>130</v>
      </c>
      <c r="C20" s="7" t="s">
        <v>225</v>
      </c>
      <c r="D20" s="2" t="str">
        <f t="shared" ref="D20:V20" si="17">IFERROR(__xludf.DUMMYFUNCTION("GoogleTranslate($C20, $C$2, D$2)"),"Distancia")</f>
        <v>Distancia</v>
      </c>
      <c r="E20" s="2" t="str">
        <f t="shared" si="17"/>
        <v>रेंज</v>
      </c>
      <c r="F20" s="2" t="str">
        <f t="shared" si="17"/>
        <v>نطاق</v>
      </c>
      <c r="G20" s="2" t="str">
        <f t="shared" si="17"/>
        <v>Alcance</v>
      </c>
      <c r="H20" s="2" t="str">
        <f t="shared" si="17"/>
        <v>পরিসর</v>
      </c>
      <c r="I20" s="2" t="str">
        <f t="shared" si="17"/>
        <v>Ассортимент</v>
      </c>
      <c r="J20" s="2" t="str">
        <f t="shared" si="17"/>
        <v>範囲</v>
      </c>
      <c r="K20" s="2" t="str">
        <f t="shared" si="17"/>
        <v>ਸੀਮਾ</v>
      </c>
      <c r="L20" s="2" t="str">
        <f t="shared" si="17"/>
        <v>Angebot</v>
      </c>
      <c r="M20" s="2" t="str">
        <f t="shared" si="17"/>
        <v>Range</v>
      </c>
      <c r="N20" s="2" t="str">
        <f t="shared" si="17"/>
        <v>范围</v>
      </c>
      <c r="O20" s="2" t="str">
        <f t="shared" si="17"/>
        <v>範圍</v>
      </c>
      <c r="P20" s="2" t="str">
        <f t="shared" si="17"/>
        <v>Jarak</v>
      </c>
      <c r="Q20" s="2" t="str">
        <f t="shared" si="17"/>
        <v>రేంజ్</v>
      </c>
      <c r="R20" s="2" t="str">
        <f t="shared" si="17"/>
        <v>Phạm vi</v>
      </c>
      <c r="S20" s="2" t="str">
        <f t="shared" si="17"/>
        <v>범위</v>
      </c>
      <c r="T20" s="2" t="str">
        <f t="shared" si="17"/>
        <v>Gamme</v>
      </c>
      <c r="U20" s="2" t="str">
        <f t="shared" si="17"/>
        <v>श्रेणी</v>
      </c>
      <c r="V20" s="2" t="str">
        <f t="shared" si="17"/>
        <v>ரேஞ்ச்</v>
      </c>
    </row>
    <row r="21">
      <c r="A21" s="7" t="s">
        <v>214</v>
      </c>
      <c r="C21" s="7" t="s">
        <v>228</v>
      </c>
      <c r="D21" s="2" t="str">
        <f t="shared" ref="D21:V21" si="18">IFERROR(__xludf.DUMMYFUNCTION("GoogleTranslate($C21, $C$2, D$2)"),"Hacha de batalla")</f>
        <v>Hacha de batalla</v>
      </c>
      <c r="E21" s="2" t="str">
        <f t="shared" si="18"/>
        <v>लड़ाई का कुल्हाड़ा</v>
      </c>
      <c r="F21" s="2" t="str">
        <f t="shared" si="18"/>
        <v>فأس القتال</v>
      </c>
      <c r="G21" s="2" t="str">
        <f t="shared" si="18"/>
        <v>Machado de batalha</v>
      </c>
      <c r="H21" s="2" t="str">
        <f t="shared" si="18"/>
        <v>টাঙ্গি</v>
      </c>
      <c r="I21" s="2" t="str">
        <f t="shared" si="18"/>
        <v>Боевой топор</v>
      </c>
      <c r="J21" s="2" t="str">
        <f t="shared" si="18"/>
        <v>握斧</v>
      </c>
      <c r="K21" s="2" t="str">
        <f t="shared" si="18"/>
        <v>ਬੈਟਲ ਕੁਹਾੜੀ</v>
      </c>
      <c r="L21" s="2" t="str">
        <f t="shared" si="18"/>
        <v>Streitaxt</v>
      </c>
      <c r="M21" s="2" t="str">
        <f t="shared" si="18"/>
        <v>perang kapak</v>
      </c>
      <c r="N21" s="2" t="str">
        <f t="shared" si="18"/>
        <v>战斧</v>
      </c>
      <c r="O21" s="2" t="str">
        <f t="shared" si="18"/>
        <v>戰斧</v>
      </c>
      <c r="P21" s="2" t="str">
        <f t="shared" si="18"/>
        <v>Pertempuran kapak</v>
      </c>
      <c r="Q21" s="2" t="str">
        <f t="shared" si="18"/>
        <v>యుద్ధం గొడ్డలి</v>
      </c>
      <c r="R21" s="2" t="str">
        <f t="shared" si="18"/>
        <v>Trận rìu</v>
      </c>
      <c r="S21" s="2" t="str">
        <f t="shared" si="18"/>
        <v>여장부</v>
      </c>
      <c r="T21" s="2" t="str">
        <f t="shared" si="18"/>
        <v>Hache de guerre</v>
      </c>
      <c r="U21" s="2" t="str">
        <f t="shared" si="18"/>
        <v>लढाई कुर्हाड</v>
      </c>
      <c r="V21" s="2" t="str">
        <f t="shared" si="18"/>
        <v>போர் கோடாரி</v>
      </c>
    </row>
    <row r="22">
      <c r="A22" s="7" t="s">
        <v>221</v>
      </c>
      <c r="C22" s="7" t="s">
        <v>232</v>
      </c>
      <c r="D22" s="2" t="str">
        <f t="shared" ref="D22:V22" si="19">IFERROR(__xludf.DUMMYFUNCTION("GoogleTranslate($C22, $C$2, D$2)"),"Hacha de mano")</f>
        <v>Hacha de mano</v>
      </c>
      <c r="E22" s="2" t="str">
        <f t="shared" si="19"/>
        <v>कुल्हाड़ी</v>
      </c>
      <c r="F22" s="2" t="str">
        <f t="shared" si="19"/>
        <v>الفأس اليد</v>
      </c>
      <c r="G22" s="2" t="str">
        <f t="shared" si="19"/>
        <v>Machado de mão</v>
      </c>
      <c r="H22" s="2" t="str">
        <f t="shared" si="19"/>
        <v>হাত কুঠার</v>
      </c>
      <c r="I22" s="2" t="str">
        <f t="shared" si="19"/>
        <v>Ручной топор</v>
      </c>
      <c r="J22" s="2" t="str">
        <f t="shared" si="19"/>
        <v>手斧</v>
      </c>
      <c r="K22" s="2" t="str">
        <f t="shared" si="19"/>
        <v>ਹੱਥ ਕੁਹਾੜੀ</v>
      </c>
      <c r="L22" s="2" t="str">
        <f t="shared" si="19"/>
        <v>Faustkeil</v>
      </c>
      <c r="M22" s="2" t="str">
        <f t="shared" si="19"/>
        <v>Hand kapak</v>
      </c>
      <c r="N22" s="2" t="str">
        <f t="shared" si="19"/>
        <v>手斧</v>
      </c>
      <c r="O22" s="2" t="str">
        <f t="shared" si="19"/>
        <v>手斧</v>
      </c>
      <c r="P22" s="2" t="str">
        <f t="shared" si="19"/>
        <v>tangan kapak</v>
      </c>
      <c r="Q22" s="2" t="str">
        <f t="shared" si="19"/>
        <v>చేతి గొడ్డలిని</v>
      </c>
      <c r="R22" s="2" t="str">
        <f t="shared" si="19"/>
        <v>Rìu tay</v>
      </c>
      <c r="S22" s="2" t="str">
        <f t="shared" si="19"/>
        <v>손 도끼</v>
      </c>
      <c r="T22" s="2" t="str">
        <f t="shared" si="19"/>
        <v>hache à la main</v>
      </c>
      <c r="U22" s="2" t="str">
        <f t="shared" si="19"/>
        <v>हाताचा कुर्हाड</v>
      </c>
      <c r="V22" s="2" t="str">
        <f t="shared" si="19"/>
        <v>கை கோடாரி</v>
      </c>
    </row>
    <row r="23">
      <c r="A23" s="7" t="s">
        <v>226</v>
      </c>
      <c r="C23" s="7" t="s">
        <v>236</v>
      </c>
      <c r="D23" s="2" t="str">
        <f t="shared" ref="D23:V23" si="20">IFERROR(__xludf.DUMMYFUNCTION("GoogleTranslate($C23, $C$2, D$2)"),"Veintiuna")</f>
        <v>Veintiuna</v>
      </c>
      <c r="E23" s="2" t="str">
        <f t="shared" si="20"/>
        <v>डांडा</v>
      </c>
      <c r="F23" s="2" t="str">
        <f t="shared" si="20"/>
        <v>لعبة ورق</v>
      </c>
      <c r="G23" s="2" t="str">
        <f t="shared" si="20"/>
        <v>Blackjack</v>
      </c>
      <c r="H23" s="2" t="str">
        <f t="shared" si="20"/>
        <v>blackjack</v>
      </c>
      <c r="I23" s="2" t="str">
        <f t="shared" si="20"/>
        <v>Блэк Джек</v>
      </c>
      <c r="J23" s="2" t="str">
        <f t="shared" si="20"/>
        <v>ブラックジャック</v>
      </c>
      <c r="K23" s="2" t="str">
        <f t="shared" si="20"/>
        <v>ਗੋਲ਼ਾ</v>
      </c>
      <c r="L23" s="2" t="str">
        <f t="shared" si="20"/>
        <v>Totschläger</v>
      </c>
      <c r="M23" s="2" t="str">
        <f t="shared" si="20"/>
        <v>blackjack</v>
      </c>
      <c r="N23" s="2" t="str">
        <f t="shared" si="20"/>
        <v>酒杯</v>
      </c>
      <c r="O23" s="2" t="str">
        <f t="shared" si="20"/>
        <v>酒杯</v>
      </c>
      <c r="P23" s="2" t="str">
        <f t="shared" si="20"/>
        <v>Selikuran</v>
      </c>
      <c r="Q23" s="2" t="str">
        <f t="shared" si="20"/>
        <v>బ్లాక్జాక్</v>
      </c>
      <c r="R23" s="2" t="str">
        <f t="shared" si="20"/>
        <v>Blackjack</v>
      </c>
      <c r="S23" s="2" t="str">
        <f t="shared" si="20"/>
        <v>곤봉</v>
      </c>
      <c r="T23" s="2" t="str">
        <f t="shared" si="20"/>
        <v>Blackjack</v>
      </c>
      <c r="U23" s="2" t="str">
        <f t="shared" si="20"/>
        <v>blackjack</v>
      </c>
      <c r="V23" s="2" t="str">
        <f t="shared" si="20"/>
        <v>அதனால</v>
      </c>
    </row>
    <row r="24">
      <c r="A24" s="7" t="s">
        <v>229</v>
      </c>
      <c r="C24" s="7" t="s">
        <v>238</v>
      </c>
      <c r="D24" s="2" t="str">
        <f t="shared" ref="D24:V24" si="21">IFERROR(__xludf.DUMMYFUNCTION("GoogleTranslate($C24, $C$2, D$2)"),"Club")</f>
        <v>Club</v>
      </c>
      <c r="E24" s="2" t="str">
        <f t="shared" si="21"/>
        <v>क्लब</v>
      </c>
      <c r="F24" s="2" t="str">
        <f t="shared" si="21"/>
        <v>النادي</v>
      </c>
      <c r="G24" s="2" t="str">
        <f t="shared" si="21"/>
        <v>Clube</v>
      </c>
      <c r="H24" s="2" t="str">
        <f t="shared" si="21"/>
        <v>ক্লাব</v>
      </c>
      <c r="I24" s="2" t="str">
        <f t="shared" si="21"/>
        <v>Клуб</v>
      </c>
      <c r="J24" s="2" t="str">
        <f t="shared" si="21"/>
        <v>クラブ</v>
      </c>
      <c r="K24" s="2" t="str">
        <f t="shared" si="21"/>
        <v>ਕਲੱਬ</v>
      </c>
      <c r="L24" s="2" t="str">
        <f t="shared" si="21"/>
        <v>Verein</v>
      </c>
      <c r="M24" s="2" t="str">
        <f t="shared" si="21"/>
        <v>Club</v>
      </c>
      <c r="N24" s="2" t="str">
        <f t="shared" si="21"/>
        <v>俱乐部</v>
      </c>
      <c r="O24" s="2" t="str">
        <f t="shared" si="21"/>
        <v>俱樂部</v>
      </c>
      <c r="P24" s="2" t="str">
        <f t="shared" si="21"/>
        <v>Klub</v>
      </c>
      <c r="Q24" s="2" t="str">
        <f t="shared" si="21"/>
        <v>క్లబ్</v>
      </c>
      <c r="R24" s="2" t="str">
        <f t="shared" si="21"/>
        <v>Câu lạc bộ</v>
      </c>
      <c r="S24" s="2" t="str">
        <f t="shared" si="21"/>
        <v>클럽</v>
      </c>
      <c r="T24" s="2" t="str">
        <f t="shared" si="21"/>
        <v>club</v>
      </c>
      <c r="U24" s="2" t="str">
        <f t="shared" si="21"/>
        <v>क्लब</v>
      </c>
      <c r="V24" s="2" t="str">
        <f t="shared" si="21"/>
        <v>சங்கம்</v>
      </c>
    </row>
    <row r="25">
      <c r="A25" s="7" t="s">
        <v>234</v>
      </c>
      <c r="C25" s="7" t="s">
        <v>242</v>
      </c>
      <c r="D25" s="2" t="str">
        <f t="shared" ref="D25:V25" si="22">IFERROR(__xludf.DUMMYFUNCTION("GoogleTranslate($C25, $C$2, D$2)"),"Chafarote")</f>
        <v>Chafarote</v>
      </c>
      <c r="E25" s="2" t="str">
        <f t="shared" si="22"/>
        <v>कटलैस</v>
      </c>
      <c r="F25" s="2" t="str">
        <f t="shared" si="22"/>
        <v>السيف المقوس</v>
      </c>
      <c r="G25" s="2" t="str">
        <f t="shared" si="22"/>
        <v>Cutelo</v>
      </c>
      <c r="H25" s="2" t="str">
        <f t="shared" si="22"/>
        <v>খঁজর</v>
      </c>
      <c r="I25" s="2" t="str">
        <f t="shared" si="22"/>
        <v>заостренная мотыга</v>
      </c>
      <c r="J25" s="2" t="str">
        <f t="shared" si="22"/>
        <v>カットラス</v>
      </c>
      <c r="K25" s="2" t="str">
        <f t="shared" si="22"/>
        <v>ਚਪਟੇ</v>
      </c>
      <c r="L25" s="2" t="str">
        <f t="shared" si="22"/>
        <v>Entersäbel</v>
      </c>
      <c r="M25" s="2" t="str">
        <f t="shared" si="22"/>
        <v>Cutlass</v>
      </c>
      <c r="N25" s="2" t="str">
        <f t="shared" si="22"/>
        <v>短剑</v>
      </c>
      <c r="O25" s="2" t="str">
        <f t="shared" si="22"/>
        <v>短劍</v>
      </c>
      <c r="P25" s="2" t="str">
        <f t="shared" si="22"/>
        <v>Pedang pendek</v>
      </c>
      <c r="Q25" s="2" t="str">
        <f t="shared" si="22"/>
        <v>కట్లాస్</v>
      </c>
      <c r="R25" s="2" t="str">
        <f t="shared" si="22"/>
        <v>thứ kiếm lưởi hơi cong</v>
      </c>
      <c r="S25" s="2" t="str">
        <f t="shared" si="22"/>
        <v>단검</v>
      </c>
      <c r="T25" s="2" t="str">
        <f t="shared" si="22"/>
        <v>Coutelas</v>
      </c>
      <c r="U25" s="2" t="str">
        <f t="shared" si="22"/>
        <v>एक प्रकारची वक्र तलवार</v>
      </c>
      <c r="V25" s="2" t="str">
        <f t="shared" si="22"/>
        <v>கட்லாஸ்</v>
      </c>
    </row>
    <row r="26">
      <c r="A26" s="7" t="s">
        <v>239</v>
      </c>
      <c r="C26" s="7" t="s">
        <v>243</v>
      </c>
      <c r="D26" s="2" t="str">
        <f t="shared" ref="D26:V26" si="23">IFERROR(__xludf.DUMMYFUNCTION("GoogleTranslate($C26, $C$2, D$2)"),"Daga")</f>
        <v>Daga</v>
      </c>
      <c r="E26" s="2" t="str">
        <f t="shared" si="23"/>
        <v>कटार</v>
      </c>
      <c r="F26" s="2" t="str">
        <f t="shared" si="23"/>
        <v>خنجر</v>
      </c>
      <c r="G26" s="2" t="str">
        <f t="shared" si="23"/>
        <v>Punhal</v>
      </c>
      <c r="H26" s="2" t="str">
        <f t="shared" si="23"/>
        <v>ছুরি</v>
      </c>
      <c r="I26" s="2" t="str">
        <f t="shared" si="23"/>
        <v>Кинжал</v>
      </c>
      <c r="J26" s="2" t="str">
        <f t="shared" si="23"/>
        <v>短剣</v>
      </c>
      <c r="K26" s="2" t="str">
        <f t="shared" si="23"/>
        <v>ਖ਼ੰਜਰ</v>
      </c>
      <c r="L26" s="2" t="str">
        <f t="shared" si="23"/>
        <v>Dolch</v>
      </c>
      <c r="M26" s="2" t="str">
        <f t="shared" si="23"/>
        <v>dagger</v>
      </c>
      <c r="N26" s="2" t="str">
        <f t="shared" si="23"/>
        <v>匕首</v>
      </c>
      <c r="O26" s="2" t="str">
        <f t="shared" si="23"/>
        <v>匕首</v>
      </c>
      <c r="P26" s="2" t="str">
        <f t="shared" si="23"/>
        <v>Pisau belati</v>
      </c>
      <c r="Q26" s="2" t="str">
        <f t="shared" si="23"/>
        <v>బాకు</v>
      </c>
      <c r="R26" s="2" t="str">
        <f t="shared" si="23"/>
        <v>Dao găm</v>
      </c>
      <c r="S26" s="2" t="str">
        <f t="shared" si="23"/>
        <v>단검</v>
      </c>
      <c r="T26" s="2" t="str">
        <f t="shared" si="23"/>
        <v>Poignard</v>
      </c>
      <c r="U26" s="2" t="str">
        <f t="shared" si="23"/>
        <v>डॅगर</v>
      </c>
      <c r="V26" s="2" t="str">
        <f t="shared" si="23"/>
        <v>குத்துவாள்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 t="s">
        <v>125</v>
      </c>
    </row>
    <row r="2">
      <c r="A2" s="7" t="s">
        <v>126</v>
      </c>
    </row>
    <row r="3">
      <c r="A3" s="7" t="s">
        <v>127</v>
      </c>
    </row>
    <row r="4">
      <c r="A4" s="7" t="s">
        <v>128</v>
      </c>
    </row>
    <row r="5">
      <c r="A5" s="7" t="s">
        <v>129</v>
      </c>
    </row>
    <row r="6">
      <c r="A6" s="7" t="s">
        <v>130</v>
      </c>
    </row>
    <row r="8">
      <c r="B8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14"/>
  </cols>
  <sheetData>
    <row r="1">
      <c r="A1" s="9" t="s">
        <v>125</v>
      </c>
      <c r="B1" s="7" t="s">
        <v>137</v>
      </c>
      <c r="C1" s="7" t="s">
        <v>138</v>
      </c>
      <c r="D1" s="7" t="s">
        <v>139</v>
      </c>
      <c r="E1" s="7" t="s">
        <v>140</v>
      </c>
      <c r="F1" s="7" t="s">
        <v>141</v>
      </c>
      <c r="G1" s="7" t="s">
        <v>142</v>
      </c>
      <c r="H1" s="7" t="s">
        <v>143</v>
      </c>
      <c r="I1" s="7" t="s">
        <v>144</v>
      </c>
      <c r="J1" s="7" t="s">
        <v>145</v>
      </c>
      <c r="K1" s="7" t="s">
        <v>146</v>
      </c>
    </row>
    <row r="2">
      <c r="A2" s="4" t="s">
        <v>74</v>
      </c>
      <c r="B2" s="7">
        <f t="shared" ref="B2:B11" si="1">-D2*15*0.453592</f>
        <v>34.0194</v>
      </c>
      <c r="C2" s="7">
        <f t="shared" ref="C2:C13" si="2">pow(B2,1/3)</f>
        <v>3.240227846</v>
      </c>
      <c r="D2" s="7">
        <v>-5.0</v>
      </c>
      <c r="E2" s="7">
        <v>10.0</v>
      </c>
      <c r="F2" s="7">
        <v>20.0</v>
      </c>
      <c r="G2" s="7">
        <v>850.0</v>
      </c>
      <c r="H2" s="7">
        <v>150.0</v>
      </c>
      <c r="I2" s="7">
        <v>450.0</v>
      </c>
      <c r="J2" s="7">
        <v>22.0</v>
      </c>
      <c r="K2" s="7">
        <v>15.0</v>
      </c>
    </row>
    <row r="3">
      <c r="A3" s="7" t="s">
        <v>115</v>
      </c>
      <c r="B3" s="7">
        <f t="shared" si="1"/>
        <v>27.21552</v>
      </c>
      <c r="C3" s="7">
        <f t="shared" si="2"/>
        <v>3.007961077</v>
      </c>
      <c r="D3" s="7">
        <v>-4.0</v>
      </c>
      <c r="E3" s="7">
        <v>8.0</v>
      </c>
      <c r="F3" s="7">
        <v>16.0</v>
      </c>
      <c r="G3" s="7">
        <v>700.0</v>
      </c>
      <c r="H3" s="7">
        <v>100.0</v>
      </c>
      <c r="I3" s="7">
        <v>350.0</v>
      </c>
      <c r="J3" s="7">
        <v>18.0</v>
      </c>
      <c r="K3" s="7">
        <v>12.0</v>
      </c>
    </row>
    <row r="4">
      <c r="A4" s="7" t="s">
        <v>121</v>
      </c>
      <c r="B4" s="7">
        <f t="shared" si="1"/>
        <v>40.82328</v>
      </c>
      <c r="C4" s="7">
        <f t="shared" si="2"/>
        <v>3.443255886</v>
      </c>
      <c r="D4" s="7">
        <v>-6.0</v>
      </c>
      <c r="E4" s="7">
        <v>12.0</v>
      </c>
      <c r="F4" s="7">
        <v>24.0</v>
      </c>
      <c r="G4" s="7">
        <v>850.0</v>
      </c>
      <c r="H4" s="7">
        <v>130.0</v>
      </c>
      <c r="I4" s="7">
        <v>350.0</v>
      </c>
      <c r="J4" s="7">
        <v>26.0</v>
      </c>
      <c r="K4" s="7">
        <v>18.0</v>
      </c>
    </row>
    <row r="5">
      <c r="A5" s="7" t="s">
        <v>123</v>
      </c>
      <c r="B5" s="7">
        <f t="shared" si="1"/>
        <v>47.62716</v>
      </c>
      <c r="C5" s="7">
        <f t="shared" si="2"/>
        <v>3.624807061</v>
      </c>
      <c r="D5" s="7">
        <v>-7.0</v>
      </c>
      <c r="E5" s="7">
        <v>14.0</v>
      </c>
      <c r="F5" s="7">
        <v>28.0</v>
      </c>
      <c r="G5" s="7">
        <v>2500.0</v>
      </c>
      <c r="H5" s="7">
        <v>500.0</v>
      </c>
      <c r="I5" s="7">
        <v>1200.0</v>
      </c>
      <c r="J5" s="7">
        <v>30.0</v>
      </c>
      <c r="K5" s="7">
        <v>21.0</v>
      </c>
    </row>
    <row r="6">
      <c r="A6" s="7" t="s">
        <v>131</v>
      </c>
      <c r="B6" s="7">
        <f t="shared" si="1"/>
        <v>6.80388</v>
      </c>
      <c r="C6" s="7">
        <f t="shared" si="2"/>
        <v>1.894896739</v>
      </c>
      <c r="D6" s="7">
        <v>-1.0</v>
      </c>
      <c r="E6" s="7">
        <v>3.0</v>
      </c>
      <c r="F6" s="7">
        <v>4.0</v>
      </c>
      <c r="G6" s="7">
        <v>30.0</v>
      </c>
      <c r="H6" s="7">
        <v>10.0</v>
      </c>
      <c r="I6" s="7">
        <v>15.0</v>
      </c>
      <c r="J6" s="7">
        <v>10.0</v>
      </c>
      <c r="K6" s="7">
        <v>6.0</v>
      </c>
    </row>
    <row r="7">
      <c r="A7" s="7" t="s">
        <v>133</v>
      </c>
      <c r="B7" s="7">
        <f t="shared" si="1"/>
        <v>13.60776</v>
      </c>
      <c r="C7" s="7">
        <f t="shared" si="2"/>
        <v>2.387420289</v>
      </c>
      <c r="D7" s="7">
        <v>-2.0</v>
      </c>
      <c r="E7" s="7">
        <v>4.0</v>
      </c>
      <c r="F7" s="7">
        <v>8.0</v>
      </c>
      <c r="G7" s="7">
        <v>50.0</v>
      </c>
      <c r="H7" s="7">
        <v>10.0</v>
      </c>
      <c r="I7" s="7">
        <v>15.0</v>
      </c>
      <c r="J7" s="7">
        <v>6.0</v>
      </c>
      <c r="K7" s="7">
        <v>3.0</v>
      </c>
    </row>
    <row r="8">
      <c r="A8" s="7" t="s">
        <v>135</v>
      </c>
      <c r="B8" s="7">
        <f t="shared" si="1"/>
        <v>40.82328</v>
      </c>
      <c r="C8" s="7">
        <f t="shared" si="2"/>
        <v>3.443255886</v>
      </c>
      <c r="D8" s="7">
        <v>-6.0</v>
      </c>
      <c r="E8" s="7">
        <v>12.0</v>
      </c>
      <c r="F8" s="7">
        <v>24.0</v>
      </c>
      <c r="G8" s="7">
        <v>1800.0</v>
      </c>
      <c r="H8" s="7">
        <v>400.0</v>
      </c>
      <c r="I8" s="7">
        <v>800.0</v>
      </c>
      <c r="J8" s="7">
        <v>26.0</v>
      </c>
      <c r="K8" s="7">
        <v>18.0</v>
      </c>
    </row>
    <row r="9">
      <c r="A9" s="7" t="s">
        <v>147</v>
      </c>
      <c r="B9" s="7">
        <f t="shared" si="1"/>
        <v>20.41164</v>
      </c>
      <c r="C9" s="7">
        <f t="shared" si="2"/>
        <v>2.732914008</v>
      </c>
      <c r="D9" s="7">
        <v>-3.0</v>
      </c>
      <c r="E9" s="7">
        <v>6.0</v>
      </c>
      <c r="F9" s="7">
        <v>12.0</v>
      </c>
      <c r="G9" s="7">
        <v>350.0</v>
      </c>
      <c r="H9" s="7">
        <v>100.0</v>
      </c>
      <c r="I9" s="7">
        <v>150.0</v>
      </c>
      <c r="J9" s="7">
        <v>14.0</v>
      </c>
      <c r="K9" s="7">
        <v>9.0</v>
      </c>
    </row>
    <row r="10">
      <c r="A10" s="7" t="s">
        <v>149</v>
      </c>
      <c r="B10" s="7">
        <f t="shared" si="1"/>
        <v>34.0194</v>
      </c>
      <c r="C10" s="7">
        <f t="shared" si="2"/>
        <v>3.240227846</v>
      </c>
      <c r="D10" s="7">
        <v>-5.0</v>
      </c>
      <c r="E10" s="7">
        <v>10.0</v>
      </c>
      <c r="F10" s="7">
        <v>20.0</v>
      </c>
      <c r="G10" s="7">
        <v>800.0</v>
      </c>
      <c r="H10" s="7">
        <v>100.0</v>
      </c>
      <c r="I10" s="7">
        <v>350.0</v>
      </c>
      <c r="J10" s="7">
        <v>22.0</v>
      </c>
      <c r="K10" s="7">
        <v>15.0</v>
      </c>
    </row>
    <row r="11">
      <c r="A11" s="7" t="s">
        <v>151</v>
      </c>
      <c r="B11" s="7">
        <f t="shared" si="1"/>
        <v>13.60776</v>
      </c>
      <c r="C11" s="7">
        <f t="shared" si="2"/>
        <v>2.387420289</v>
      </c>
      <c r="D11" s="7">
        <v>-2.0</v>
      </c>
      <c r="E11" s="7">
        <v>4.0</v>
      </c>
      <c r="F11" s="7">
        <v>8.0</v>
      </c>
      <c r="G11" s="7">
        <v>100.0</v>
      </c>
      <c r="H11" s="7">
        <v>50.0</v>
      </c>
      <c r="I11" s="7">
        <v>75.0</v>
      </c>
      <c r="J11" s="7">
        <v>10.0</v>
      </c>
      <c r="K11" s="7">
        <v>6.0</v>
      </c>
    </row>
    <row r="12">
      <c r="A12" s="7" t="s">
        <v>153</v>
      </c>
      <c r="B12" s="7">
        <v>2.0</v>
      </c>
      <c r="C12" s="7">
        <f t="shared" si="2"/>
        <v>1.25992105</v>
      </c>
      <c r="E12" s="7">
        <v>0.0</v>
      </c>
      <c r="G12" s="7">
        <v>10.0</v>
      </c>
      <c r="H12" s="7">
        <v>3.0</v>
      </c>
      <c r="I12" s="7">
        <v>5.0</v>
      </c>
      <c r="J12" s="7">
        <v>1.0</v>
      </c>
      <c r="K12" s="7">
        <v>1.0</v>
      </c>
    </row>
    <row r="13">
      <c r="A13" s="7" t="s">
        <v>154</v>
      </c>
      <c r="B13" s="7">
        <v>4.0</v>
      </c>
      <c r="C13" s="7">
        <f t="shared" si="2"/>
        <v>1.587401052</v>
      </c>
      <c r="E13" s="7">
        <v>1.0</v>
      </c>
      <c r="G13" s="7">
        <v>20.0</v>
      </c>
      <c r="H13" s="7">
        <v>6.0</v>
      </c>
      <c r="I13" s="7">
        <v>10.0</v>
      </c>
      <c r="J13" s="7">
        <v>3.0</v>
      </c>
      <c r="K13" s="7">
        <v>2.0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9" t="s">
        <v>125</v>
      </c>
      <c r="B1" s="7" t="s">
        <v>137</v>
      </c>
      <c r="C1" s="7" t="s">
        <v>138</v>
      </c>
      <c r="D1" s="7" t="s">
        <v>139</v>
      </c>
      <c r="E1" s="7" t="s">
        <v>142</v>
      </c>
      <c r="F1" s="7" t="s">
        <v>156</v>
      </c>
      <c r="G1" s="7" t="s">
        <v>157</v>
      </c>
      <c r="H1" s="7" t="s">
        <v>158</v>
      </c>
      <c r="I1" s="7" t="s">
        <v>159</v>
      </c>
    </row>
    <row r="2">
      <c r="A2" s="7" t="s">
        <v>160</v>
      </c>
      <c r="B2" s="7">
        <f t="shared" ref="B2:B4" si="1">D2*15*0.453592</f>
        <v>6.80388</v>
      </c>
      <c r="C2" s="7">
        <f t="shared" ref="C2:C4" si="2">pow(B2,1/3)</f>
        <v>1.894896739</v>
      </c>
      <c r="D2" s="7">
        <v>1.0</v>
      </c>
      <c r="E2" s="7">
        <v>25.0</v>
      </c>
      <c r="F2" s="7">
        <v>5.0</v>
      </c>
      <c r="G2" s="7">
        <v>3.0</v>
      </c>
      <c r="H2" s="7">
        <v>1.0</v>
      </c>
      <c r="I2" s="7">
        <v>5.0</v>
      </c>
    </row>
    <row r="3">
      <c r="A3" s="7" t="s">
        <v>162</v>
      </c>
      <c r="B3" s="7">
        <f t="shared" si="1"/>
        <v>13.60776</v>
      </c>
      <c r="C3" s="7">
        <f t="shared" si="2"/>
        <v>2.387420289</v>
      </c>
      <c r="D3" s="7">
        <v>2.0</v>
      </c>
      <c r="E3" s="7">
        <v>35.0</v>
      </c>
      <c r="F3" s="7">
        <v>10.0</v>
      </c>
      <c r="G3" s="7">
        <v>4.0</v>
      </c>
      <c r="H3" s="7">
        <v>2.0</v>
      </c>
      <c r="I3" s="7">
        <v>5.0</v>
      </c>
    </row>
    <row r="4">
      <c r="A4" s="7" t="s">
        <v>163</v>
      </c>
      <c r="B4" s="7">
        <f t="shared" si="1"/>
        <v>20.41164</v>
      </c>
      <c r="C4" s="7">
        <f t="shared" si="2"/>
        <v>2.732914008</v>
      </c>
      <c r="D4" s="7">
        <v>3.0</v>
      </c>
      <c r="E4" s="7">
        <v>50.0</v>
      </c>
      <c r="F4" s="7">
        <v>15.0</v>
      </c>
      <c r="G4" s="7">
        <v>6.0</v>
      </c>
      <c r="H4" s="7">
        <v>3.0</v>
      </c>
      <c r="I4" s="7">
        <v>5.0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7" t="s">
        <v>125</v>
      </c>
      <c r="B1" s="7" t="s">
        <v>164</v>
      </c>
      <c r="C1" s="7" t="s">
        <v>165</v>
      </c>
      <c r="D1" s="7" t="s">
        <v>166</v>
      </c>
      <c r="E1" s="7" t="s">
        <v>167</v>
      </c>
      <c r="F1" s="7" t="s">
        <v>168</v>
      </c>
      <c r="G1" s="7" t="s">
        <v>169</v>
      </c>
      <c r="H1" s="7" t="s">
        <v>170</v>
      </c>
      <c r="I1" s="7" t="s">
        <v>171</v>
      </c>
      <c r="J1" s="7" t="s">
        <v>172</v>
      </c>
      <c r="K1" s="7" t="s">
        <v>173</v>
      </c>
      <c r="L1" s="7" t="s">
        <v>174</v>
      </c>
      <c r="M1" s="7" t="s">
        <v>175</v>
      </c>
      <c r="N1" s="7" t="s">
        <v>176</v>
      </c>
      <c r="O1" s="7" t="s">
        <v>177</v>
      </c>
      <c r="P1" s="7" t="s">
        <v>178</v>
      </c>
      <c r="Q1" s="7" t="s">
        <v>179</v>
      </c>
      <c r="R1" s="7" t="s">
        <v>181</v>
      </c>
      <c r="S1" s="7" t="s">
        <v>182</v>
      </c>
      <c r="T1" s="7" t="s">
        <v>183</v>
      </c>
      <c r="U1" s="7" t="s">
        <v>184</v>
      </c>
      <c r="V1" s="7" t="s">
        <v>185</v>
      </c>
      <c r="W1" s="7" t="s">
        <v>186</v>
      </c>
      <c r="X1" s="7" t="s">
        <v>187</v>
      </c>
      <c r="Y1" s="7" t="s">
        <v>188</v>
      </c>
      <c r="Z1" s="7" t="s">
        <v>189</v>
      </c>
      <c r="AA1" s="7" t="s">
        <v>190</v>
      </c>
      <c r="AB1" s="7" t="s">
        <v>191</v>
      </c>
      <c r="AC1" s="7" t="s">
        <v>192</v>
      </c>
      <c r="AD1" s="7" t="s">
        <v>193</v>
      </c>
      <c r="AE1" s="7" t="s">
        <v>194</v>
      </c>
      <c r="AF1" s="7" t="s">
        <v>195</v>
      </c>
      <c r="AG1" s="7" t="s">
        <v>196</v>
      </c>
      <c r="AH1" s="7" t="s">
        <v>197</v>
      </c>
      <c r="AI1" s="7" t="s">
        <v>198</v>
      </c>
      <c r="AJ1" s="7" t="s">
        <v>199</v>
      </c>
      <c r="AK1" s="7" t="s">
        <v>200</v>
      </c>
      <c r="AL1" s="7" t="s">
        <v>201</v>
      </c>
      <c r="AM1" s="7" t="s">
        <v>202</v>
      </c>
      <c r="AN1" s="7" t="s">
        <v>203</v>
      </c>
      <c r="AO1" s="7" t="s">
        <v>204</v>
      </c>
      <c r="AP1" s="7" t="s">
        <v>205</v>
      </c>
      <c r="AQ1" s="7" t="s">
        <v>206</v>
      </c>
      <c r="AR1" s="7" t="s">
        <v>207</v>
      </c>
      <c r="AS1" s="7" t="s">
        <v>208</v>
      </c>
      <c r="AT1" s="7" t="s">
        <v>209</v>
      </c>
      <c r="AU1" s="7" t="s">
        <v>210</v>
      </c>
      <c r="AV1" s="7" t="s">
        <v>211</v>
      </c>
      <c r="AW1" s="7" t="s">
        <v>212</v>
      </c>
      <c r="AX1" s="7" t="s">
        <v>213</v>
      </c>
    </row>
    <row r="2">
      <c r="A2" s="7" t="s">
        <v>214</v>
      </c>
      <c r="B2" s="7">
        <v>0.0</v>
      </c>
      <c r="C2" s="7">
        <v>1.0</v>
      </c>
      <c r="D2" s="7">
        <v>1.0</v>
      </c>
      <c r="E2" s="7">
        <v>10.0</v>
      </c>
      <c r="F2" s="7">
        <v>7.0</v>
      </c>
      <c r="G2" s="7">
        <v>8.0</v>
      </c>
      <c r="H2" s="7">
        <v>0.0</v>
      </c>
      <c r="I2" s="7" t="s">
        <v>93</v>
      </c>
      <c r="J2" s="7" t="s">
        <v>216</v>
      </c>
      <c r="K2" s="7" t="s">
        <v>217</v>
      </c>
      <c r="L2" s="7"/>
      <c r="M2" s="7"/>
      <c r="N2" s="7"/>
      <c r="O2" s="7">
        <v>0.0</v>
      </c>
      <c r="P2" s="7">
        <v>2.0</v>
      </c>
      <c r="Q2" s="7">
        <v>2.0</v>
      </c>
      <c r="R2" s="7">
        <v>6.0</v>
      </c>
      <c r="S2" s="7">
        <v>7.0</v>
      </c>
      <c r="T2" s="7">
        <v>8.0</v>
      </c>
      <c r="U2" s="7">
        <v>-1.0</v>
      </c>
      <c r="V2" s="7" t="s">
        <v>93</v>
      </c>
      <c r="W2" s="7" t="s">
        <v>216</v>
      </c>
      <c r="X2" s="7" t="s">
        <v>217</v>
      </c>
      <c r="Y2" s="7"/>
      <c r="Z2" s="7"/>
      <c r="AA2" s="7">
        <v>1.0</v>
      </c>
      <c r="AB2" s="7">
        <v>2.0</v>
      </c>
      <c r="AC2" s="7">
        <v>2.0</v>
      </c>
      <c r="AD2" s="7">
        <v>10.0</v>
      </c>
      <c r="AE2" s="7">
        <v>5.0</v>
      </c>
      <c r="AF2" s="7">
        <v>9.0</v>
      </c>
      <c r="AG2" s="7">
        <v>3.0</v>
      </c>
      <c r="AH2" s="7" t="s">
        <v>93</v>
      </c>
      <c r="AI2" s="7" t="s">
        <v>219</v>
      </c>
      <c r="AJ2" s="7" t="s">
        <v>220</v>
      </c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>
      <c r="A3" s="7" t="s">
        <v>221</v>
      </c>
      <c r="B3" s="7">
        <v>-1.0</v>
      </c>
      <c r="C3" s="7">
        <v>1.0</v>
      </c>
      <c r="D3" s="7">
        <v>1.0</v>
      </c>
      <c r="E3" s="7">
        <v>6.0</v>
      </c>
      <c r="F3" s="7">
        <v>5.0</v>
      </c>
      <c r="G3" s="7">
        <v>6.0</v>
      </c>
      <c r="H3" s="7">
        <v>-2.0</v>
      </c>
      <c r="I3" s="7" t="s">
        <v>91</v>
      </c>
      <c r="J3" s="7" t="s">
        <v>222</v>
      </c>
      <c r="K3" s="7" t="s">
        <v>223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>
      <c r="A4" s="7" t="s">
        <v>226</v>
      </c>
      <c r="B4" s="7">
        <v>-1.0</v>
      </c>
      <c r="C4" s="7">
        <v>1.0</v>
      </c>
      <c r="D4" s="7">
        <v>1.0</v>
      </c>
      <c r="E4" s="7">
        <v>6.0</v>
      </c>
      <c r="F4" s="7">
        <v>2.0</v>
      </c>
      <c r="G4" s="7">
        <v>5.0</v>
      </c>
      <c r="H4" s="7">
        <v>-2.0</v>
      </c>
      <c r="I4" s="7" t="s">
        <v>91</v>
      </c>
      <c r="J4" s="7" t="s">
        <v>227</v>
      </c>
      <c r="K4" s="7" t="s">
        <v>223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>
      <c r="A5" s="7" t="s">
        <v>229</v>
      </c>
      <c r="B5" s="7">
        <v>-1.0</v>
      </c>
      <c r="C5" s="7">
        <v>1.0</v>
      </c>
      <c r="D5" s="7">
        <v>1.0</v>
      </c>
      <c r="E5" s="7">
        <v>4.0</v>
      </c>
      <c r="F5" s="7">
        <v>5.0</v>
      </c>
      <c r="G5" s="7">
        <v>5.0</v>
      </c>
      <c r="H5" s="7">
        <v>-2.0</v>
      </c>
      <c r="I5" s="7" t="s">
        <v>91</v>
      </c>
      <c r="J5" s="7" t="s">
        <v>230</v>
      </c>
      <c r="K5" s="7" t="s">
        <v>223</v>
      </c>
      <c r="L5" s="7"/>
      <c r="M5" s="7"/>
      <c r="N5" s="7"/>
      <c r="O5" s="7">
        <v>0.0</v>
      </c>
      <c r="P5" s="7">
        <v>1.0</v>
      </c>
      <c r="Q5" s="7">
        <v>1.0</v>
      </c>
      <c r="R5" s="7">
        <v>6.0</v>
      </c>
      <c r="S5" s="7">
        <v>5.0</v>
      </c>
      <c r="T5" s="7">
        <v>6.0</v>
      </c>
      <c r="U5" s="7">
        <v>0.0</v>
      </c>
      <c r="V5" s="7" t="s">
        <v>93</v>
      </c>
      <c r="W5" s="7" t="s">
        <v>231</v>
      </c>
      <c r="X5" s="7" t="s">
        <v>217</v>
      </c>
      <c r="Y5" s="7"/>
      <c r="Z5" s="7"/>
      <c r="AA5" s="7">
        <v>0.0</v>
      </c>
      <c r="AB5" s="7">
        <v>2.0</v>
      </c>
      <c r="AC5" s="7">
        <v>1.0</v>
      </c>
      <c r="AD5" s="7">
        <v>6.0</v>
      </c>
      <c r="AE5" s="7">
        <v>5.0</v>
      </c>
      <c r="AF5" s="7">
        <v>6.0</v>
      </c>
      <c r="AG5" s="7">
        <v>-1.0</v>
      </c>
      <c r="AH5" s="7" t="s">
        <v>93</v>
      </c>
      <c r="AI5" s="7" t="s">
        <v>231</v>
      </c>
      <c r="AJ5" s="7" t="s">
        <v>217</v>
      </c>
      <c r="AK5" s="7"/>
      <c r="AL5" s="7"/>
      <c r="AM5" s="7">
        <v>1.0</v>
      </c>
      <c r="AN5" s="7">
        <v>2.0</v>
      </c>
      <c r="AO5" s="7">
        <v>2.0</v>
      </c>
      <c r="AP5" s="7">
        <v>6.0</v>
      </c>
      <c r="AQ5" s="7">
        <v>5.0</v>
      </c>
      <c r="AR5" s="7">
        <v>6.0</v>
      </c>
      <c r="AS5" s="7">
        <v>1.0</v>
      </c>
      <c r="AT5" s="7" t="s">
        <v>91</v>
      </c>
      <c r="AU5" s="7" t="s">
        <v>233</v>
      </c>
      <c r="AV5" s="7" t="s">
        <v>220</v>
      </c>
      <c r="AX5" s="7"/>
    </row>
    <row r="6">
      <c r="A6" s="7" t="s">
        <v>234</v>
      </c>
      <c r="B6" s="7">
        <v>0.0</v>
      </c>
      <c r="C6" s="7">
        <v>1.0</v>
      </c>
      <c r="D6" s="7">
        <v>1.0</v>
      </c>
      <c r="E6" s="7">
        <v>10.0</v>
      </c>
      <c r="F6" s="7">
        <v>6.0</v>
      </c>
      <c r="G6" s="7">
        <v>6.0</v>
      </c>
      <c r="H6" s="7">
        <v>-1.0</v>
      </c>
      <c r="I6" s="7" t="s">
        <v>93</v>
      </c>
      <c r="J6" s="7" t="s">
        <v>235</v>
      </c>
      <c r="K6" s="7" t="s">
        <v>217</v>
      </c>
      <c r="L6" s="7" t="s">
        <v>237</v>
      </c>
      <c r="M6" s="7"/>
      <c r="N6" s="7"/>
      <c r="V6" s="7"/>
      <c r="W6" s="7"/>
      <c r="X6" s="7"/>
      <c r="Y6" s="7"/>
      <c r="Z6" s="7"/>
      <c r="AH6" s="7"/>
      <c r="AI6" s="7"/>
      <c r="AJ6" s="7"/>
      <c r="AK6" s="7"/>
      <c r="AL6" s="7"/>
      <c r="AT6" s="7"/>
      <c r="AU6" s="10"/>
      <c r="AV6" s="10"/>
      <c r="AW6" s="10"/>
      <c r="AX6" s="10"/>
    </row>
    <row r="7">
      <c r="A7" s="7" t="s">
        <v>239</v>
      </c>
      <c r="B7" s="7">
        <v>-1.0</v>
      </c>
      <c r="C7" s="7">
        <v>1.0</v>
      </c>
      <c r="D7" s="7">
        <v>1.0</v>
      </c>
      <c r="E7" s="7">
        <v>4.0</v>
      </c>
      <c r="F7" s="7">
        <v>5.0</v>
      </c>
      <c r="G7" s="7">
        <v>4.0</v>
      </c>
      <c r="H7" s="7">
        <v>-2.0</v>
      </c>
      <c r="I7" s="7" t="s">
        <v>91</v>
      </c>
      <c r="J7" s="7" t="s">
        <v>240</v>
      </c>
      <c r="K7" s="7" t="s">
        <v>223</v>
      </c>
      <c r="L7" s="7" t="s">
        <v>241</v>
      </c>
      <c r="O7" s="7"/>
      <c r="P7" s="7"/>
      <c r="Q7" s="7"/>
      <c r="R7" s="7"/>
      <c r="V7" s="7"/>
      <c r="W7" s="7"/>
      <c r="X7" s="7"/>
      <c r="Y7" s="7"/>
      <c r="Z7" s="7"/>
      <c r="AH7" s="7"/>
      <c r="AI7" s="7"/>
      <c r="AJ7" s="7"/>
      <c r="AK7" s="7"/>
      <c r="AL7" s="7"/>
      <c r="AT7" s="7"/>
      <c r="AU7" s="10"/>
      <c r="AV7" s="10"/>
      <c r="AW7" s="10"/>
      <c r="AX7" s="10"/>
    </row>
    <row r="8">
      <c r="A8" s="7"/>
      <c r="B8" s="7"/>
      <c r="W8" s="7"/>
      <c r="X8" s="7"/>
      <c r="Y8" s="7"/>
      <c r="Z8" s="7"/>
      <c r="AI8" s="7"/>
      <c r="AJ8" s="7"/>
      <c r="AK8" s="7"/>
      <c r="AL8" s="7"/>
      <c r="AU8" s="10"/>
      <c r="AV8" s="10"/>
      <c r="AW8" s="10"/>
      <c r="AX8" s="10"/>
    </row>
    <row r="9">
      <c r="W9" s="7"/>
      <c r="X9" s="7"/>
      <c r="Y9" s="7"/>
      <c r="Z9" s="7"/>
      <c r="AI9" s="7"/>
      <c r="AJ9" s="7"/>
      <c r="AK9" s="7"/>
      <c r="AL9" s="7"/>
      <c r="AU9" s="10"/>
      <c r="AV9" s="10"/>
      <c r="AW9" s="10"/>
      <c r="AX9" s="10"/>
    </row>
    <row r="10">
      <c r="W10" s="7"/>
      <c r="X10" s="7"/>
      <c r="Y10" s="7"/>
      <c r="Z10" s="7"/>
      <c r="AI10" s="7"/>
      <c r="AJ10" s="7"/>
      <c r="AK10" s="7"/>
      <c r="AL10" s="7"/>
      <c r="AU10" s="10"/>
      <c r="AV10" s="10"/>
      <c r="AW10" s="10"/>
      <c r="AX10" s="10"/>
    </row>
    <row r="11">
      <c r="W11" s="7"/>
      <c r="X11" s="7"/>
      <c r="Y11" s="7"/>
      <c r="Z11" s="7"/>
      <c r="AI11" s="7"/>
      <c r="AJ11" s="7"/>
      <c r="AK11" s="7"/>
      <c r="AL11" s="7"/>
      <c r="AU11" s="10"/>
      <c r="AV11" s="10"/>
      <c r="AW11" s="10"/>
      <c r="AX11" s="10"/>
    </row>
    <row r="12">
      <c r="W12" s="7"/>
      <c r="X12" s="7"/>
      <c r="Y12" s="7"/>
      <c r="Z12" s="7"/>
      <c r="AI12" s="7"/>
      <c r="AJ12" s="7"/>
      <c r="AK12" s="7"/>
      <c r="AL12" s="7"/>
      <c r="AU12" s="10"/>
      <c r="AV12" s="10"/>
      <c r="AW12" s="10"/>
      <c r="AX12" s="10"/>
    </row>
    <row r="13">
      <c r="W13" s="7"/>
      <c r="X13" s="7"/>
      <c r="Y13" s="7"/>
      <c r="Z13" s="7"/>
      <c r="AI13" s="7"/>
      <c r="AJ13" s="7"/>
      <c r="AK13" s="7"/>
      <c r="AL13" s="7"/>
      <c r="AU13" s="10"/>
      <c r="AV13" s="10"/>
      <c r="AW13" s="10"/>
      <c r="AX13" s="10"/>
    </row>
    <row r="14">
      <c r="W14" s="7"/>
      <c r="X14" s="7"/>
      <c r="Y14" s="7"/>
      <c r="Z14" s="7"/>
      <c r="AI14" s="7"/>
      <c r="AJ14" s="7"/>
      <c r="AK14" s="7"/>
      <c r="AL14" s="7"/>
      <c r="AU14" s="10"/>
      <c r="AV14" s="10"/>
      <c r="AW14" s="10"/>
      <c r="AX14" s="10"/>
    </row>
    <row r="15">
      <c r="W15" s="7"/>
      <c r="X15" s="7"/>
      <c r="Y15" s="7"/>
      <c r="Z15" s="7"/>
      <c r="AI15" s="7"/>
      <c r="AJ15" s="7"/>
      <c r="AK15" s="7"/>
      <c r="AL15" s="7"/>
      <c r="AU15" s="10"/>
      <c r="AV15" s="10"/>
      <c r="AW15" s="10"/>
      <c r="AX15" s="10"/>
    </row>
    <row r="16">
      <c r="W16" s="7"/>
      <c r="X16" s="7"/>
      <c r="Y16" s="7"/>
      <c r="Z16" s="7"/>
      <c r="AI16" s="7"/>
      <c r="AJ16" s="7"/>
      <c r="AK16" s="7"/>
      <c r="AL16" s="7"/>
      <c r="AU16" s="10"/>
      <c r="AV16" s="10"/>
      <c r="AW16" s="10"/>
      <c r="AX16" s="10"/>
    </row>
    <row r="17">
      <c r="W17" s="7"/>
      <c r="X17" s="7"/>
      <c r="Y17" s="7"/>
      <c r="Z17" s="7"/>
      <c r="AI17" s="7"/>
      <c r="AJ17" s="7"/>
      <c r="AK17" s="7"/>
      <c r="AL17" s="7"/>
      <c r="AU17" s="10"/>
      <c r="AV17" s="10"/>
      <c r="AW17" s="10"/>
      <c r="AX17" s="10"/>
    </row>
    <row r="18">
      <c r="W18" s="7"/>
      <c r="X18" s="7"/>
      <c r="Y18" s="7"/>
      <c r="Z18" s="7"/>
      <c r="AI18" s="7"/>
      <c r="AJ18" s="7"/>
      <c r="AK18" s="7"/>
      <c r="AL18" s="7"/>
      <c r="AU18" s="10"/>
      <c r="AV18" s="10"/>
      <c r="AW18" s="10"/>
      <c r="AX18" s="10"/>
    </row>
    <row r="19">
      <c r="W19" s="7"/>
      <c r="X19" s="7"/>
      <c r="Y19" s="7"/>
      <c r="Z19" s="7"/>
      <c r="AI19" s="7"/>
      <c r="AJ19" s="7"/>
      <c r="AK19" s="7"/>
      <c r="AL19" s="7"/>
      <c r="AU19" s="10"/>
      <c r="AV19" s="10"/>
      <c r="AW19" s="10"/>
      <c r="AX19" s="10"/>
    </row>
    <row r="20">
      <c r="W20" s="7"/>
      <c r="X20" s="7"/>
      <c r="Y20" s="7"/>
      <c r="Z20" s="7"/>
      <c r="AI20" s="7"/>
      <c r="AJ20" s="7"/>
      <c r="AK20" s="7"/>
      <c r="AL20" s="7"/>
      <c r="AU20" s="10"/>
      <c r="AV20" s="10"/>
      <c r="AW20" s="10"/>
      <c r="AX20" s="10"/>
    </row>
    <row r="21">
      <c r="W21" s="7"/>
      <c r="X21" s="7"/>
      <c r="Y21" s="7"/>
      <c r="Z21" s="7"/>
      <c r="AI21" s="7"/>
      <c r="AJ21" s="7"/>
      <c r="AK21" s="7"/>
      <c r="AL21" s="7"/>
      <c r="AU21" s="10"/>
      <c r="AV21" s="10"/>
      <c r="AW21" s="10"/>
      <c r="AX21" s="10"/>
    </row>
    <row r="22">
      <c r="W22" s="7"/>
      <c r="X22" s="7"/>
      <c r="Y22" s="7"/>
      <c r="Z22" s="7"/>
      <c r="AI22" s="7"/>
      <c r="AJ22" s="7"/>
      <c r="AK22" s="7"/>
      <c r="AL22" s="7"/>
      <c r="AU22" s="10"/>
      <c r="AV22" s="10"/>
      <c r="AW22" s="10"/>
      <c r="AX22" s="10"/>
    </row>
    <row r="23">
      <c r="W23" s="7"/>
      <c r="X23" s="7"/>
      <c r="Y23" s="7"/>
      <c r="Z23" s="7"/>
      <c r="AI23" s="7"/>
      <c r="AJ23" s="7"/>
      <c r="AK23" s="7"/>
      <c r="AL23" s="7"/>
      <c r="AU23" s="10"/>
      <c r="AV23" s="10"/>
      <c r="AW23" s="10"/>
      <c r="AX23" s="10"/>
    </row>
    <row r="24">
      <c r="W24" s="7"/>
      <c r="X24" s="7"/>
      <c r="Y24" s="7"/>
      <c r="Z24" s="7"/>
      <c r="AI24" s="7"/>
      <c r="AJ24" s="7"/>
      <c r="AK24" s="7"/>
      <c r="AL24" s="7"/>
      <c r="AU24" s="10"/>
      <c r="AV24" s="10"/>
      <c r="AW24" s="10"/>
      <c r="AX24" s="10"/>
    </row>
    <row r="25">
      <c r="W25" s="7"/>
      <c r="X25" s="7"/>
      <c r="Y25" s="7"/>
      <c r="Z25" s="7"/>
      <c r="AI25" s="7"/>
      <c r="AJ25" s="7"/>
      <c r="AK25" s="7"/>
      <c r="AL25" s="7"/>
      <c r="AU25" s="10"/>
      <c r="AV25" s="10"/>
      <c r="AW25" s="10"/>
      <c r="AX25" s="10"/>
    </row>
    <row r="26">
      <c r="W26" s="7"/>
      <c r="X26" s="7"/>
      <c r="Y26" s="7"/>
      <c r="Z26" s="7"/>
      <c r="AI26" s="7"/>
      <c r="AJ26" s="7"/>
      <c r="AK26" s="7"/>
      <c r="AL26" s="7"/>
      <c r="AU26" s="10"/>
      <c r="AV26" s="10"/>
      <c r="AW26" s="10"/>
      <c r="AX26" s="10"/>
    </row>
    <row r="27">
      <c r="W27" s="7"/>
      <c r="X27" s="7"/>
      <c r="Y27" s="7"/>
      <c r="Z27" s="7"/>
      <c r="AI27" s="7"/>
      <c r="AJ27" s="7"/>
      <c r="AK27" s="7"/>
      <c r="AL27" s="7"/>
      <c r="AU27" s="10"/>
      <c r="AV27" s="10"/>
      <c r="AW27" s="10"/>
      <c r="AX27" s="10"/>
    </row>
    <row r="28">
      <c r="W28" s="7"/>
      <c r="X28" s="7"/>
      <c r="Y28" s="7"/>
      <c r="Z28" s="7"/>
      <c r="AI28" s="7"/>
      <c r="AJ28" s="7"/>
      <c r="AK28" s="7"/>
      <c r="AL28" s="7"/>
      <c r="AU28" s="10"/>
      <c r="AV28" s="10"/>
      <c r="AW28" s="10"/>
      <c r="AX28" s="10"/>
    </row>
    <row r="29">
      <c r="AI29" s="7"/>
      <c r="AJ29" s="7"/>
      <c r="AK29" s="7"/>
      <c r="AL29" s="7"/>
      <c r="AU29" s="10"/>
      <c r="AV29" s="10"/>
      <c r="AW29" s="10"/>
      <c r="AX29" s="10"/>
    </row>
    <row r="30">
      <c r="AI30" s="7"/>
      <c r="AJ30" s="7"/>
      <c r="AK30" s="7"/>
      <c r="AL30" s="7"/>
      <c r="AU30" s="10"/>
      <c r="AV30" s="10"/>
      <c r="AW30" s="10"/>
      <c r="AX30" s="10"/>
    </row>
    <row r="31">
      <c r="AI31" s="7"/>
      <c r="AJ31" s="7"/>
      <c r="AK31" s="7"/>
      <c r="AL31" s="7"/>
      <c r="AU31" s="10"/>
      <c r="AV31" s="10"/>
      <c r="AW31" s="10"/>
      <c r="AX31" s="10"/>
    </row>
  </sheetData>
  <dataValidations>
    <dataValidation type="list" allowBlank="1" sqref="AU2:AX4 AU5:AV5 AX5 J2:N28 W2:Z28 AI2:AL31 AU6:AX31">
      <formula1>skill_range</formula1>
    </dataValidation>
    <dataValidation type="list" allowBlank="1" sqref="I2:I1003 V2:V1003 AH2:AH1003 AT2:AT1003">
      <formula1>attribute_range</formula1>
    </dataValidation>
  </dataValidations>
  <drawing r:id="rId1"/>
</worksheet>
</file>