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CBC3F1CE-836B-4CAF-A1BC-82B96B57CDC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010" sheetId="6" r:id="rId1"/>
    <sheet name="2010-17" sheetId="5" r:id="rId2"/>
    <sheet name="2010-18" sheetId="7" r:id="rId3"/>
    <sheet name="2000-09 spinup" sheetId="8" r:id="rId4"/>
    <sheet name="CW3M c118 2010" sheetId="1" r:id="rId5"/>
    <sheet name="CW3M c106 2010" sheetId="4" r:id="rId6"/>
    <sheet name="INFEWS demo 0.3.2_Nov9" sheetId="2" r:id="rId7"/>
  </sheets>
  <definedNames>
    <definedName name="ExternalData_1" localSheetId="5" hidden="1">'CW3M c106 2010'!$A$1:$O$2</definedName>
    <definedName name="ExternalData_1" localSheetId="6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7" l="1"/>
  <c r="J21" i="7"/>
  <c r="N16" i="7"/>
  <c r="N15" i="7"/>
  <c r="M17" i="7"/>
  <c r="G17" i="7"/>
  <c r="G16" i="7"/>
  <c r="J19" i="7"/>
  <c r="J20" i="7" s="1"/>
  <c r="J18" i="7"/>
  <c r="J17" i="7"/>
  <c r="E17" i="7"/>
  <c r="F15" i="7" s="1"/>
  <c r="F17" i="7" s="1"/>
  <c r="M16" i="7"/>
  <c r="L16" i="7"/>
  <c r="K16" i="7"/>
  <c r="J16" i="7"/>
  <c r="M15" i="7"/>
  <c r="L15" i="7"/>
  <c r="K15" i="7"/>
  <c r="J15" i="7"/>
  <c r="H15" i="7"/>
  <c r="G15" i="7"/>
  <c r="E15" i="7"/>
  <c r="I15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<sst xmlns="http://schemas.openxmlformats.org/spreadsheetml/2006/main" count="210" uniqueCount="71">
  <si>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</si>
  <si>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</si>
  <si>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</si>
  <si>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</si>
  <si>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</si>
  <si>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</si>
  <si>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</si>
  <si>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</si>
  <si>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</si>
  <si>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</si>
  <si>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</si>
  <si>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</si>
  <si>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</si>
  <si>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</si>
  <si>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</si>
  <si>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</si>
  <si>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</si>
  <si>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</si>
  <si>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</si>
  <si>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</si>
  <si>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</si>
  <si>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</si>
  <si>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</si>
  <si>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</si>
  <si>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</si>
  <si>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</si>
  <si>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</si>
  <si>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</si>
  <si>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</si>
  <si>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</si>
  <si>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</si>
  <si>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</si>
  <si>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</si>
  <si>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</si>
  <si>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</si>
  <si>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</si>
  <si>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</si>
  <si>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</si>
  <si>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</si>
  <si>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</si>
  <si>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</si>
  <si>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</si>
  <si>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</si>
  <si>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</si>
  <si>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</si>
  <si>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</si>
  <si>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</si>
  <si>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</si>
  <si>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</si>
  <si>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</si>
  <si>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</si>
  <si>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</si>
  <si>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</si>
  <si>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</si>
  <si>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</si>
  <si>
    <t>Baseline 2010-18 C369</t>
  </si>
  <si>
    <t>Baseline 2010-18 C367+</t>
  </si>
  <si>
    <t>Baseline 2010-18 C371+</t>
  </si>
  <si>
    <t>Baseline 2010-18 C374</t>
  </si>
  <si>
    <t>Baseline 2010-18 C377+</t>
  </si>
  <si>
    <t>Baseline 2010-18 C379</t>
  </si>
  <si>
    <t>Baseline 2010-18 C381</t>
  </si>
  <si>
    <t>Baseline 2010-18 C389</t>
  </si>
  <si>
    <t>Baseline 2010-18 C393</t>
  </si>
  <si>
    <t>2000-09</t>
  </si>
  <si>
    <t>Baseline 2000-09 5/9/21 spinup</t>
  </si>
  <si>
    <t>Baseline 2000-09 C393 spinup</t>
  </si>
  <si>
    <t>Baseline 2010-18 C402</t>
  </si>
  <si>
    <t>added 174 cfs spring in the Little Nsantiam basin</t>
  </si>
  <si>
    <t>Baseline 2010-18 C409</t>
  </si>
  <si>
    <t xml:space="preserve"> weather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</si>
</sst>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1" fontId="16" fillId="34" borderId="0" xfId="0" applyNumberFormat="1" applyFont="1" applyFill="1"/>
    <xf numFmtId="165" fontId="0" fillId="0" borderId="0" xfId="42" applyNumberFormat="1" applyFont="1" applyFill="1"/>
    <xf numFmtId="10" fontId="0" fillId="0" borderId="0" xfId="42" applyNumberFormat="1" applyFont="1" applyFill="1"/>
    <xf numFmtId="2" fontId="0" fillId="0" borderId="0" xfId="42" applyNumberFormat="1" applyFont="1" applyFill="1"/>
    <xf numFmtId="165" fontId="0" fillId="0" borderId="0" xfId="42" applyNumberFormat="1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T22"/>
  <sheetViews>
    <sheetView tabSelected="1" topLeftCell="A5" workbookViewId="0">
      <selection activeCell="J22" sqref="J22"/>
    </sheetView>
  </sheetViews>
  <sheetFormatPr defaultRowHeight="14.4" x14ac:dyDescent="0.3"/>
  <cols>
    <col min="2" max="2" width="21.6640625" customWidth="1"/>
    <col min="3" max="3" width="7.88671875" customWidth="1"/>
    <col min="10" max="10" width="16.6640625" bestFit="1" customWidth="1"/>
    <col min="18" max="18" width="12.44140625" customWidth="1"/>
  </cols>
  <sheetData>
    <row r="1" spans="1:20" ht="129.6" x14ac:dyDescent="0.3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70</v>
      </c>
    </row>
    <row r="2" spans="1:20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20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  <row r="4" spans="1:20" x14ac:dyDescent="0.3">
      <c r="A4" t="s">
        <v>33</v>
      </c>
      <c r="B4" t="s">
        <v>56</v>
      </c>
      <c r="C4" t="s">
        <v>53</v>
      </c>
      <c r="D4" s="3">
        <v>677.97837322222222</v>
      </c>
      <c r="E4" s="3">
        <v>2094.2995878888887</v>
      </c>
      <c r="F4" s="8">
        <v>4.820043222222222</v>
      </c>
      <c r="G4" s="8">
        <v>232.21855144444442</v>
      </c>
      <c r="H4" s="3">
        <v>0</v>
      </c>
      <c r="I4" s="8">
        <v>6.3389989999999994</v>
      </c>
      <c r="J4" s="3">
        <v>0</v>
      </c>
      <c r="K4" s="8">
        <v>586.02156566666656</v>
      </c>
      <c r="L4" s="3">
        <v>96.631732222222212</v>
      </c>
      <c r="M4" s="8">
        <v>1650.8734266666665</v>
      </c>
      <c r="N4" s="3">
        <v>682.41798233333327</v>
      </c>
      <c r="O4" s="9">
        <v>12820.605631666667</v>
      </c>
      <c r="P4" s="5">
        <v>2216.7525497777779</v>
      </c>
      <c r="Q4" s="3">
        <v>0.28915188888888882</v>
      </c>
      <c r="R4" s="4">
        <v>-2.4444444444444798E-6</v>
      </c>
    </row>
    <row r="5" spans="1:20" x14ac:dyDescent="0.3">
      <c r="A5" t="s">
        <v>33</v>
      </c>
      <c r="B5" t="s">
        <v>55</v>
      </c>
      <c r="C5" t="s">
        <v>53</v>
      </c>
      <c r="D5" s="3">
        <v>677.97837322222222</v>
      </c>
      <c r="E5" s="3">
        <v>2094.2995878888887</v>
      </c>
      <c r="F5" s="3">
        <v>4.820043222222222</v>
      </c>
      <c r="G5" s="3">
        <v>232.21855144444442</v>
      </c>
      <c r="H5" s="3">
        <v>0</v>
      </c>
      <c r="I5" s="3">
        <v>6.3389989999999994</v>
      </c>
      <c r="J5" s="3">
        <v>0</v>
      </c>
      <c r="K5" s="3">
        <v>586.02156566666656</v>
      </c>
      <c r="L5" s="3">
        <v>96.631732222222212</v>
      </c>
      <c r="M5" s="3">
        <v>1650.8734266666665</v>
      </c>
      <c r="N5" s="3">
        <v>682.41798233333327</v>
      </c>
      <c r="O5" s="9">
        <v>12820.605631666667</v>
      </c>
      <c r="P5" s="5">
        <v>2216.7525497777779</v>
      </c>
      <c r="Q5" s="3">
        <v>0.28915188888888882</v>
      </c>
      <c r="R5" s="4">
        <v>-2.4444444444444798E-6</v>
      </c>
    </row>
    <row r="6" spans="1:20" x14ac:dyDescent="0.3">
      <c r="A6" t="s">
        <v>33</v>
      </c>
      <c r="B6" t="s">
        <v>57</v>
      </c>
      <c r="C6" t="s">
        <v>53</v>
      </c>
      <c r="D6" s="3">
        <v>675.83090190000007</v>
      </c>
      <c r="E6" s="8">
        <v>2040.5741823000001</v>
      </c>
      <c r="F6" s="8">
        <v>5.7945578999999992</v>
      </c>
      <c r="G6" s="3">
        <v>232.20442180000001</v>
      </c>
      <c r="H6" s="3">
        <v>0</v>
      </c>
      <c r="I6" s="3">
        <v>6.2224744999999997</v>
      </c>
      <c r="J6" s="3">
        <v>0</v>
      </c>
      <c r="K6" s="8">
        <v>549.56830450000007</v>
      </c>
      <c r="L6" s="8">
        <v>86.997628399999996</v>
      </c>
      <c r="M6" s="3">
        <v>1652.2535766000001</v>
      </c>
      <c r="N6" s="8">
        <v>668.55730879999999</v>
      </c>
      <c r="O6" s="9">
        <v>15727.597461100002</v>
      </c>
      <c r="P6" s="5">
        <v>2215.5502928999999</v>
      </c>
      <c r="Q6" s="3">
        <v>-3.2497201000000002</v>
      </c>
      <c r="R6" s="4">
        <v>-1.3625999999999998E-3</v>
      </c>
    </row>
    <row r="7" spans="1:20" x14ac:dyDescent="0.3">
      <c r="A7" t="s">
        <v>33</v>
      </c>
      <c r="B7" t="s">
        <v>58</v>
      </c>
      <c r="C7" t="s">
        <v>53</v>
      </c>
      <c r="D7" s="8">
        <v>577.95190099999991</v>
      </c>
      <c r="E7" s="3">
        <v>2094.2995878888887</v>
      </c>
      <c r="F7" s="3">
        <v>5.8562380000000012</v>
      </c>
      <c r="G7" s="3">
        <v>232.21855144444442</v>
      </c>
      <c r="H7" s="3">
        <v>0</v>
      </c>
      <c r="I7" s="3">
        <v>6.5062423333333328</v>
      </c>
      <c r="J7" s="3">
        <v>0</v>
      </c>
      <c r="K7" s="8">
        <v>559.18725922222222</v>
      </c>
      <c r="L7" s="8">
        <v>89.974237444444441</v>
      </c>
      <c r="M7" s="3">
        <v>1651.4325493333336</v>
      </c>
      <c r="N7" s="8">
        <v>616.21212433333346</v>
      </c>
      <c r="O7" s="5">
        <v>15529.390950555557</v>
      </c>
      <c r="P7" s="5">
        <v>2216.8192002222222</v>
      </c>
      <c r="Q7" s="3">
        <v>-2.6350555555555506E-2</v>
      </c>
      <c r="R7" s="4">
        <v>-1.0888888888888886E-4</v>
      </c>
    </row>
    <row r="8" spans="1:20" x14ac:dyDescent="0.3">
      <c r="A8" t="s">
        <v>33</v>
      </c>
      <c r="B8" t="s">
        <v>59</v>
      </c>
      <c r="C8" t="s">
        <v>53</v>
      </c>
      <c r="D8" s="8">
        <v>686.88716633333343</v>
      </c>
      <c r="E8" s="3">
        <v>2094.2995878888887</v>
      </c>
      <c r="F8" s="3">
        <v>5.8066811111111116</v>
      </c>
      <c r="G8" s="3">
        <v>190.76777833333335</v>
      </c>
      <c r="H8" s="3">
        <v>0</v>
      </c>
      <c r="I8" s="3">
        <v>5.9919669999999989</v>
      </c>
      <c r="J8" s="3">
        <v>0</v>
      </c>
      <c r="K8" s="8">
        <v>535.46594233333337</v>
      </c>
      <c r="L8" s="3">
        <v>89.974237444444441</v>
      </c>
      <c r="M8" s="8">
        <v>1665.6726211111111</v>
      </c>
      <c r="N8" s="8">
        <v>692.90829122222226</v>
      </c>
      <c r="O8" s="5">
        <v>15597.417643111112</v>
      </c>
      <c r="P8" s="5">
        <v>2216.8192002222222</v>
      </c>
      <c r="Q8" s="3">
        <v>0.26791133333333339</v>
      </c>
      <c r="R8" s="4">
        <v>-1.1666666666666722E-5</v>
      </c>
    </row>
    <row r="9" spans="1:20" x14ac:dyDescent="0.3">
      <c r="A9" t="s">
        <v>33</v>
      </c>
      <c r="B9" t="s">
        <v>60</v>
      </c>
      <c r="C9" t="s">
        <v>53</v>
      </c>
      <c r="D9" s="3">
        <v>687.27896466666664</v>
      </c>
      <c r="E9" s="3">
        <v>2094.2995878888887</v>
      </c>
      <c r="F9" s="3">
        <v>5.8066811111111116</v>
      </c>
      <c r="G9" s="3">
        <v>195.47808666666668</v>
      </c>
      <c r="H9" s="3">
        <v>0</v>
      </c>
      <c r="I9" s="3">
        <v>5.9917683333333338</v>
      </c>
      <c r="J9" s="3">
        <v>0</v>
      </c>
      <c r="K9" s="3">
        <v>533.31639266666662</v>
      </c>
      <c r="L9" s="3">
        <v>89.974237444444441</v>
      </c>
      <c r="M9" s="3">
        <v>1672.4987521111111</v>
      </c>
      <c r="N9" s="3">
        <v>693.36477322222231</v>
      </c>
      <c r="O9" s="5">
        <v>15597.417643111112</v>
      </c>
      <c r="P9" s="5">
        <v>2216.8192002222222</v>
      </c>
      <c r="Q9" s="3">
        <v>0.29906677777777779</v>
      </c>
      <c r="R9" s="4">
        <v>7.7777777777776053E-7</v>
      </c>
    </row>
    <row r="10" spans="1:20" x14ac:dyDescent="0.3">
      <c r="A10" t="s">
        <v>33</v>
      </c>
      <c r="B10" t="s">
        <v>61</v>
      </c>
      <c r="C10" t="s">
        <v>53</v>
      </c>
      <c r="D10" s="3">
        <v>684.40618233333328</v>
      </c>
      <c r="E10" s="3">
        <v>2094.2995878888887</v>
      </c>
      <c r="F10" s="3">
        <v>5.8168283333333335</v>
      </c>
      <c r="G10" s="3">
        <v>195.47808666666668</v>
      </c>
      <c r="H10" s="3">
        <v>0</v>
      </c>
      <c r="I10" s="3">
        <v>6.0423557777777779</v>
      </c>
      <c r="J10" s="3">
        <v>0</v>
      </c>
      <c r="K10" s="3">
        <v>539.90315411111123</v>
      </c>
      <c r="L10" s="3">
        <v>92.016936222222228</v>
      </c>
      <c r="M10" s="3">
        <v>1664.2275663333335</v>
      </c>
      <c r="N10" s="3">
        <v>690.17001011111108</v>
      </c>
      <c r="O10" s="5">
        <v>15526.62749577778</v>
      </c>
      <c r="P10" s="5">
        <v>2216.8192002222222</v>
      </c>
      <c r="Q10" s="3">
        <v>0.27462577777777786</v>
      </c>
      <c r="R10" s="4">
        <v>-8.5555555555556067E-6</v>
      </c>
    </row>
    <row r="11" spans="1:20" x14ac:dyDescent="0.3">
      <c r="A11" t="s">
        <v>33</v>
      </c>
      <c r="B11" t="s">
        <v>62</v>
      </c>
      <c r="C11" t="s">
        <v>53</v>
      </c>
      <c r="D11" s="3">
        <v>677.93100322222222</v>
      </c>
      <c r="E11" s="3">
        <v>2094.2995878888887</v>
      </c>
      <c r="F11" s="3">
        <v>5.8089704444444443</v>
      </c>
      <c r="G11" s="3">
        <v>195.47808666666668</v>
      </c>
      <c r="H11" s="3">
        <v>0</v>
      </c>
      <c r="I11" s="3">
        <v>6.060794111111111</v>
      </c>
      <c r="J11" s="3">
        <v>0</v>
      </c>
      <c r="K11" s="3">
        <v>540.71662055555544</v>
      </c>
      <c r="L11" s="3">
        <v>91.777595333333338</v>
      </c>
      <c r="M11" s="3">
        <v>1663.296996888889</v>
      </c>
      <c r="N11" s="3">
        <v>684.06924111111107</v>
      </c>
      <c r="O11" s="9">
        <v>15695.633789222222</v>
      </c>
      <c r="P11" s="5">
        <v>2216.8192002222222</v>
      </c>
      <c r="Q11" s="3">
        <v>0.28201211111111113</v>
      </c>
      <c r="R11" s="4">
        <v>-5.7777777777777738E-6</v>
      </c>
    </row>
    <row r="12" spans="1:20" x14ac:dyDescent="0.3">
      <c r="A12" t="s">
        <v>33</v>
      </c>
      <c r="B12" t="s">
        <v>63</v>
      </c>
      <c r="C12" t="s">
        <v>53</v>
      </c>
      <c r="D12" s="3">
        <v>677.93100322222222</v>
      </c>
      <c r="E12" s="3">
        <v>2094.2995878888887</v>
      </c>
      <c r="F12" s="3">
        <v>5.8089704444444443</v>
      </c>
      <c r="G12" s="3">
        <v>195.47808666666668</v>
      </c>
      <c r="H12" s="3">
        <v>0</v>
      </c>
      <c r="I12" s="3">
        <v>6.060794111111111</v>
      </c>
      <c r="J12" s="3">
        <v>0</v>
      </c>
      <c r="K12" s="3">
        <v>540.71662055555544</v>
      </c>
      <c r="L12" s="3">
        <v>91.777595333333338</v>
      </c>
      <c r="M12" s="3">
        <v>1663.296996888889</v>
      </c>
      <c r="N12" s="3">
        <v>684.06924111111107</v>
      </c>
      <c r="O12" s="5">
        <v>15695.633789222222</v>
      </c>
      <c r="P12" s="5">
        <v>2216.8192002222222</v>
      </c>
      <c r="Q12" s="3">
        <v>0.28201211111111113</v>
      </c>
      <c r="R12" s="4">
        <v>-5.7777777777777738E-6</v>
      </c>
    </row>
    <row r="13" spans="1:20" x14ac:dyDescent="0.3">
      <c r="A13" t="s">
        <v>33</v>
      </c>
      <c r="B13" t="s">
        <v>67</v>
      </c>
      <c r="C13" t="s">
        <v>53</v>
      </c>
      <c r="D13" s="8">
        <v>529.14105211111109</v>
      </c>
      <c r="E13" s="3">
        <v>2094.2995878888887</v>
      </c>
      <c r="F13" s="8">
        <v>1.6230948888888888</v>
      </c>
      <c r="G13" s="8">
        <v>332.2750817777777</v>
      </c>
      <c r="H13" s="3">
        <v>0</v>
      </c>
      <c r="I13" s="8">
        <v>7.3481075555555559</v>
      </c>
      <c r="J13" s="3">
        <v>0</v>
      </c>
      <c r="K13" s="8">
        <v>520.64759333333336</v>
      </c>
      <c r="L13" s="3">
        <v>91.777595333333338</v>
      </c>
      <c r="M13" s="8">
        <v>1836.442098</v>
      </c>
      <c r="N13" s="8">
        <v>515.86576666666667</v>
      </c>
      <c r="O13" s="25">
        <v>3819.0314398888886</v>
      </c>
      <c r="P13" s="5">
        <v>2216.8192002222222</v>
      </c>
      <c r="Q13" s="8">
        <v>4.6129111111111114E-2</v>
      </c>
      <c r="R13" s="10">
        <v>-1.0222222222222218E-5</v>
      </c>
      <c r="T13" t="s">
        <v>68</v>
      </c>
    </row>
    <row r="14" spans="1:20" x14ac:dyDescent="0.3">
      <c r="A14" t="s">
        <v>33</v>
      </c>
      <c r="B14" t="s">
        <v>69</v>
      </c>
      <c r="C14" t="s">
        <v>53</v>
      </c>
      <c r="D14" s="3">
        <v>538.14217811111109</v>
      </c>
      <c r="E14" s="3">
        <v>2094.2995878888887</v>
      </c>
      <c r="F14" s="8">
        <v>6.3960675555555557</v>
      </c>
      <c r="G14" s="3">
        <v>332.2750817777777</v>
      </c>
      <c r="H14" s="3">
        <v>0</v>
      </c>
      <c r="I14" s="8">
        <v>8.1963734444444434</v>
      </c>
      <c r="J14" s="3">
        <v>0</v>
      </c>
      <c r="K14" s="8">
        <v>596.58821288888896</v>
      </c>
      <c r="L14" s="3">
        <v>91.777595333333338</v>
      </c>
      <c r="M14" s="8">
        <v>1766.6258951111113</v>
      </c>
      <c r="N14" s="8">
        <v>524.36296266666659</v>
      </c>
      <c r="O14" s="9">
        <v>16731.370117222221</v>
      </c>
      <c r="P14" s="5">
        <v>2216.8192002222222</v>
      </c>
      <c r="Q14" s="3">
        <v>4.5377222222222208E-2</v>
      </c>
      <c r="R14" s="4">
        <v>-9.2222222222222292E-6</v>
      </c>
    </row>
    <row r="15" spans="1:20" x14ac:dyDescent="0.3">
      <c r="D15" s="3"/>
      <c r="E15" s="26">
        <f>E14/$E17</f>
        <v>0.85790914466193569</v>
      </c>
      <c r="F15" s="27">
        <f>(F14)/$E17</f>
        <v>2.6200859120246106E-3</v>
      </c>
      <c r="G15" s="26">
        <f>G14/$E17</f>
        <v>0.13611320598491744</v>
      </c>
      <c r="H15" s="27">
        <f>H14/$E17</f>
        <v>0</v>
      </c>
      <c r="I15" s="26">
        <f>I14/$E17</f>
        <v>3.3575634411222542E-3</v>
      </c>
      <c r="J15" s="26">
        <f>J14/$E14</f>
        <v>0</v>
      </c>
      <c r="K15" s="26">
        <f t="shared" ref="K15:M15" si="0">K14/$E14</f>
        <v>0.28486288033426305</v>
      </c>
      <c r="L15" s="26">
        <f t="shared" si="0"/>
        <v>4.3822572407535863E-2</v>
      </c>
      <c r="M15" s="26">
        <f t="shared" si="0"/>
        <v>0.84354020089929849</v>
      </c>
      <c r="N15" s="3">
        <f>N14-D14</f>
        <v>-13.779215444444503</v>
      </c>
    </row>
    <row r="16" spans="1:20" x14ac:dyDescent="0.3">
      <c r="D16" s="3"/>
      <c r="E16" s="26"/>
      <c r="F16" s="27"/>
      <c r="G16" s="28">
        <f>(G14*1898320000/1000)/(365.25*24*60*60)</f>
        <v>19.987718750487712</v>
      </c>
      <c r="H16" s="27"/>
      <c r="I16" s="26"/>
      <c r="J16" s="26">
        <f>J14/$M14</f>
        <v>0</v>
      </c>
      <c r="K16" s="26">
        <f t="shared" ref="K16:M16" si="1">K14/$M14</f>
        <v>0.33769923476150948</v>
      </c>
      <c r="L16" s="26">
        <f t="shared" si="1"/>
        <v>5.1950781196695307E-2</v>
      </c>
      <c r="M16" s="26">
        <f t="shared" si="1"/>
        <v>1</v>
      </c>
      <c r="N16" s="28">
        <f>N15/9</f>
        <v>-1.5310239382716115</v>
      </c>
    </row>
    <row r="17" spans="4:13" x14ac:dyDescent="0.3">
      <c r="D17" s="3"/>
      <c r="E17" s="3">
        <f>SUM(E14:I14)</f>
        <v>2441.1671106666663</v>
      </c>
      <c r="F17" s="26">
        <f>F15+H15</f>
        <v>2.6200859120246106E-3</v>
      </c>
      <c r="G17" s="29">
        <f>G14/M14</f>
        <v>0.18808457562934081</v>
      </c>
      <c r="H17" s="3"/>
      <c r="I17" s="3"/>
      <c r="J17" s="3">
        <f>SUM(J14:M14)</f>
        <v>2454.9917033333336</v>
      </c>
      <c r="K17" s="3"/>
      <c r="L17" s="3"/>
      <c r="M17" s="3">
        <f>(M14/1000)*1898320000/(365.25*24*60*60)</f>
        <v>106.26984527363693</v>
      </c>
    </row>
    <row r="18" spans="4:13" x14ac:dyDescent="0.3">
      <c r="D18" s="3"/>
      <c r="E18" s="3"/>
      <c r="F18" s="26"/>
      <c r="G18" s="3"/>
      <c r="H18" s="3"/>
      <c r="I18" s="3"/>
      <c r="J18" s="26">
        <f>J17/E14</f>
        <v>1.1722256536410975</v>
      </c>
      <c r="K18" s="3"/>
      <c r="L18" s="3"/>
      <c r="M18" s="3"/>
    </row>
    <row r="19" spans="4:13" x14ac:dyDescent="0.3">
      <c r="D19" s="3"/>
      <c r="E19" s="3"/>
      <c r="F19" s="26"/>
      <c r="G19" s="3"/>
      <c r="H19" s="3"/>
      <c r="I19" s="3"/>
      <c r="J19" s="28">
        <f>J17-E17</f>
        <v>13.824592666667286</v>
      </c>
      <c r="K19" s="3"/>
      <c r="L19" s="3"/>
      <c r="M19" s="3"/>
    </row>
    <row r="20" spans="4:13" x14ac:dyDescent="0.3">
      <c r="D20" s="3"/>
      <c r="E20" s="3"/>
      <c r="F20" s="26"/>
      <c r="G20" s="3"/>
      <c r="H20" s="3"/>
      <c r="I20" s="3"/>
      <c r="J20" s="27">
        <f>J19/E17</f>
        <v>5.6631078660124515E-3</v>
      </c>
      <c r="K20" s="3"/>
      <c r="L20" s="3"/>
      <c r="M20" s="3"/>
    </row>
    <row r="21" spans="4:13" x14ac:dyDescent="0.3">
      <c r="J21" s="3">
        <f>J19-N16</f>
        <v>15.355616604938897</v>
      </c>
    </row>
    <row r="22" spans="4:13" x14ac:dyDescent="0.3">
      <c r="J22" s="30">
        <f>J21/E14</f>
        <v>7.332101239831584E-3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95DE-E389-464A-AFAF-011155A18B88}">
  <dimension ref="A1:S3"/>
  <sheetViews>
    <sheetView workbookViewId="0">
      <selection activeCell="O3" sqref="O3"/>
    </sheetView>
  </sheetViews>
  <sheetFormatPr defaultRowHeight="14.4" x14ac:dyDescent="0.3"/>
  <cols>
    <col min="2" max="2" width="28.8867187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65</v>
      </c>
      <c r="C2" t="s">
        <v>64</v>
      </c>
      <c r="D2" s="3">
        <v>572.4274934</v>
      </c>
      <c r="E2" s="3">
        <v>1951.2097047</v>
      </c>
      <c r="F2" s="3">
        <v>6.0977103000000001</v>
      </c>
      <c r="G2" s="3">
        <v>195.51971589999999</v>
      </c>
      <c r="H2" s="3">
        <v>0</v>
      </c>
      <c r="I2" s="3">
        <v>7.3807704000000003</v>
      </c>
      <c r="J2" s="3">
        <v>0</v>
      </c>
      <c r="K2" s="3">
        <v>545.82672409999998</v>
      </c>
      <c r="L2" s="3">
        <v>92.905869899999999</v>
      </c>
      <c r="M2" s="3">
        <v>1490.1102661999998</v>
      </c>
      <c r="N2" s="3">
        <v>603.64529430000005</v>
      </c>
      <c r="O2" s="5">
        <v>16485.282812500001</v>
      </c>
      <c r="P2" s="5">
        <v>1985.1201415999999</v>
      </c>
      <c r="Q2" s="3">
        <v>-0.14723959999999991</v>
      </c>
      <c r="R2" s="4">
        <v>-3.2939999999999998E-4</v>
      </c>
    </row>
    <row r="3" spans="1:19" x14ac:dyDescent="0.3">
      <c r="A3" t="s">
        <v>33</v>
      </c>
      <c r="B3" t="s">
        <v>66</v>
      </c>
      <c r="C3" t="s">
        <v>64</v>
      </c>
      <c r="D3" s="3">
        <v>571.75505380000004</v>
      </c>
      <c r="E3" s="3">
        <v>1951.2097047</v>
      </c>
      <c r="F3" s="3">
        <v>5.8274805000000001</v>
      </c>
      <c r="G3" s="3">
        <v>195.51971589999999</v>
      </c>
      <c r="H3" s="3">
        <v>0</v>
      </c>
      <c r="I3" s="3">
        <v>7.3943439999999994</v>
      </c>
      <c r="J3" s="3">
        <v>0</v>
      </c>
      <c r="K3" s="3">
        <v>545.72043469999994</v>
      </c>
      <c r="L3" s="3">
        <v>93.221763699999997</v>
      </c>
      <c r="M3" s="3">
        <v>1489.4764649000001</v>
      </c>
      <c r="N3" s="3">
        <v>603.14073799999994</v>
      </c>
      <c r="O3" s="9">
        <v>15579.5007324</v>
      </c>
      <c r="P3" s="5">
        <v>1985.1201415999999</v>
      </c>
      <c r="Q3" s="3">
        <v>-0.14689749999999976</v>
      </c>
      <c r="R3" s="4">
        <v>-3.3019999999999989E-4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2010-17</vt:lpstr>
      <vt:lpstr>2010-18</vt:lpstr>
      <vt:lpstr>2000-09 spinup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2021-07-07T16:09:33Z</dcterms:modified>
</cp:coreProperties>
</file>