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NSantiam\"/>
    </mc:Choice>
  </mc:AlternateContent>
  <xr:revisionPtr revIDLastSave="0" documentId="13_ncr:1_{9F791341-409D-4109-805E-2147AF73E146}" xr6:coauthVersionLast="46" xr6:coauthVersionMax="46" xr10:uidLastSave="{00000000-0000-0000-0000-000000000000}"/>
  <bookViews>
    <workbookView xWindow="-108" yWindow="-108" windowWidth="23256" windowHeight="12576" xr2:uid="{05AF46A7-1955-4C81-B6D9-039282A25E3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E19" i="1" l="1"/>
  <c r="E18" i="1"/>
  <c r="P19" i="1"/>
  <c r="Q19" i="1" s="1"/>
  <c r="P18" i="1"/>
  <c r="Q18" i="1" s="1"/>
  <c r="P14" i="1" l="1"/>
  <c r="P13" i="1"/>
  <c r="Q13" i="1" s="1"/>
  <c r="P12" i="1"/>
  <c r="P11" i="1"/>
  <c r="P10" i="1"/>
  <c r="E14" i="1"/>
  <c r="E13" i="1"/>
  <c r="E12" i="1"/>
  <c r="E11" i="1"/>
  <c r="E10" i="1"/>
  <c r="Q14" i="1" l="1"/>
  <c r="Q12" i="1"/>
  <c r="Q11" i="1"/>
  <c r="Q10" i="1"/>
</calcChain>
</file>

<file path=xl/sharedStrings.xml><?xml version="1.0" encoding="utf-8"?>
<sst xmlns="http://schemas.openxmlformats.org/spreadsheetml/2006/main" count="62" uniqueCount="57">
  <si>
    <t>Nsantiam HBVCALIB and gages</t>
  </si>
  <si>
    <t>The Nsantiam basin is composed of the union of 5 HBVCALIB areas</t>
  </si>
  <si>
    <t>HBVCALIB</t>
  </si>
  <si>
    <t>name</t>
  </si>
  <si>
    <t>pour point COMID</t>
  </si>
  <si>
    <t>area (m2)</t>
  </si>
  <si>
    <t>gage</t>
  </si>
  <si>
    <t>COMID of gage</t>
  </si>
  <si>
    <t>gage drainage area (mi2)</t>
  </si>
  <si>
    <t>LowerNSantiam44</t>
  </si>
  <si>
    <t>Mehama37</t>
  </si>
  <si>
    <t>LittleNSantiam50</t>
  </si>
  <si>
    <t>DET12</t>
  </si>
  <si>
    <t>Blowout51</t>
  </si>
  <si>
    <t>area (km2)</t>
  </si>
  <si>
    <t>Nsantiam = LowerNSantiam44 + Mehama37 + DET12 + LittleNSantiam50 + Blowout51</t>
  </si>
  <si>
    <t>DET = DET12 + Blowout51</t>
  </si>
  <si>
    <t>LittleNSantiam50 and Blowout51 are complete watersheds.</t>
  </si>
  <si>
    <t>gage lat</t>
  </si>
  <si>
    <t>gage lon</t>
  </si>
  <si>
    <t>44deg42'29"</t>
  </si>
  <si>
    <t>122deg58'18"</t>
  </si>
  <si>
    <t>NAD27</t>
  </si>
  <si>
    <t>datum</t>
  </si>
  <si>
    <t>gage drainage area (km2)</t>
  </si>
  <si>
    <t>gage area / HBVCALIB area</t>
  </si>
  <si>
    <t>odd that the gage area is larger than the HBVCALIB area, since the HBVCALIB pour point is several reaches downstream of the gage</t>
  </si>
  <si>
    <t>gage name</t>
  </si>
  <si>
    <t>NORTH SANTIAM RIVER AT MEHAMA, OR</t>
  </si>
  <si>
    <t>44deg47'21"</t>
  </si>
  <si>
    <t>122deg37'03"</t>
  </si>
  <si>
    <t>elevation above NGVD29 (ft)</t>
  </si>
  <si>
    <t>again odd, since the gage is located at the upper end of the reach</t>
  </si>
  <si>
    <t>NORTH SANTIAM R AT GREENS BRIDGE, NR JEFFERSON, OR</t>
  </si>
  <si>
    <t>NORTH SANTIAM RIVER AT NIAGARA, OR</t>
  </si>
  <si>
    <t>NAD83</t>
  </si>
  <si>
    <t>44deg45'13.6"</t>
  </si>
  <si>
    <t>122deg17'50.8"</t>
  </si>
  <si>
    <t>UTM 10 easting</t>
  </si>
  <si>
    <t>UTM 10 northing</t>
  </si>
  <si>
    <t>LITTLE NORTH SANTIAM RIVER NEAR MEHAMA, OR</t>
  </si>
  <si>
    <t>44deg47'30"</t>
  </si>
  <si>
    <t>122deg34'40"</t>
  </si>
  <si>
    <t>BLOWOUT CREEK NEAR DETROIT, OR</t>
  </si>
  <si>
    <t>44deg39'11"</t>
  </si>
  <si>
    <t>122deg07'47"</t>
  </si>
  <si>
    <t>Breitenbush</t>
  </si>
  <si>
    <t>Boulder Creek</t>
  </si>
  <si>
    <t>BREITENBUSH R ABV FRENCH CR NR DETROIT, OR</t>
  </si>
  <si>
    <t>44deg45'10"</t>
  </si>
  <si>
    <t>122deg07'40"</t>
  </si>
  <si>
    <t>NO SANTIAM R BLW BOUDER CRK, NR DETROIT, OR</t>
  </si>
  <si>
    <t>44deg42'25"</t>
  </si>
  <si>
    <t>122deg06'00"</t>
  </si>
  <si>
    <t>Nsantiam</t>
  </si>
  <si>
    <t>Mehama = Mehama37 + DET12 + Blowout51 + LittleNSantiam50</t>
  </si>
  <si>
    <t>LowerNSantiam44 is also called GreensBr44 sometimes.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</si>
</sst>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4CC-C2DF-41BC-A13B-027C1D733E2A}">
  <dimension ref="A1:R19"/>
  <sheetViews>
    <sheetView tabSelected="1" workbookViewId="0">
      <selection activeCell="A4" sqref="A4"/>
    </sheetView>
  </sheetViews>
  <sheetFormatPr defaultRowHeight="14.4" x14ac:dyDescent="0.3"/>
  <cols>
    <col min="1" max="1" width="10.44140625" customWidth="1"/>
    <col min="2" max="2" width="17.88671875" customWidth="1"/>
    <col min="4" max="4" width="11.5546875" style="2" bestFit="1" customWidth="1"/>
    <col min="5" max="5" width="11.5546875" style="2" customWidth="1"/>
    <col min="9" max="9" width="6.5546875" customWidth="1"/>
    <col min="10" max="10" width="11.77734375" customWidth="1"/>
    <col min="11" max="11" width="12" customWidth="1"/>
    <col min="12" max="12" width="8.77734375" customWidth="1"/>
    <col min="17" max="17" width="10.44140625" customWidth="1"/>
    <col min="18" max="18" width="33.5546875" style="1" customWidth="1"/>
  </cols>
  <sheetData>
    <row r="1" spans="1:18" x14ac:dyDescent="0.3">
      <c r="A1" t="s">
        <v>0</v>
      </c>
    </row>
    <row r="3" spans="1:18" x14ac:dyDescent="0.3">
      <c r="A3" t="s">
        <v>1</v>
      </c>
    </row>
    <row r="4" spans="1:18" x14ac:dyDescent="0.3">
      <c r="A4" t="s">
        <v>56</v>
      </c>
    </row>
    <row r="5" spans="1:18" x14ac:dyDescent="0.3">
      <c r="A5" t="s">
        <v>15</v>
      </c>
    </row>
    <row r="6" spans="1:18" x14ac:dyDescent="0.3">
      <c r="A6" t="s">
        <v>16</v>
      </c>
    </row>
    <row r="7" spans="1:18" x14ac:dyDescent="0.3">
      <c r="A7" t="s">
        <v>55</v>
      </c>
    </row>
    <row r="8" spans="1:18" x14ac:dyDescent="0.3">
      <c r="A8" t="s">
        <v>17</v>
      </c>
    </row>
    <row r="9" spans="1:18" s="1" customFormat="1" ht="57.6" x14ac:dyDescent="0.3">
      <c r="A9" s="1" t="s">
        <v>2</v>
      </c>
      <c r="B9" s="1" t="s">
        <v>3</v>
      </c>
      <c r="C9" s="1" t="s">
        <v>4</v>
      </c>
      <c r="D9" s="3" t="s">
        <v>5</v>
      </c>
      <c r="E9" s="3" t="s">
        <v>14</v>
      </c>
      <c r="F9" s="1" t="s">
        <v>6</v>
      </c>
      <c r="G9" s="1" t="s">
        <v>27</v>
      </c>
      <c r="H9" s="1" t="s">
        <v>31</v>
      </c>
      <c r="I9" s="1" t="s">
        <v>23</v>
      </c>
      <c r="J9" s="1" t="s">
        <v>18</v>
      </c>
      <c r="K9" s="1" t="s">
        <v>19</v>
      </c>
      <c r="L9" s="1" t="s">
        <v>38</v>
      </c>
      <c r="M9" s="1" t="s">
        <v>39</v>
      </c>
      <c r="N9" s="1" t="s">
        <v>7</v>
      </c>
      <c r="O9" s="1" t="s">
        <v>8</v>
      </c>
      <c r="P9" s="1" t="s">
        <v>24</v>
      </c>
      <c r="Q9" s="1" t="s">
        <v>25</v>
      </c>
    </row>
    <row r="10" spans="1:18" ht="57.6" x14ac:dyDescent="0.3">
      <c r="A10">
        <v>44</v>
      </c>
      <c r="B10" t="s">
        <v>9</v>
      </c>
      <c r="C10">
        <v>23780877</v>
      </c>
      <c r="D10" s="2">
        <v>197520000</v>
      </c>
      <c r="E10" s="4">
        <f>D10/1000000</f>
        <v>197.52</v>
      </c>
      <c r="F10">
        <v>14184100</v>
      </c>
      <c r="G10" t="s">
        <v>33</v>
      </c>
      <c r="H10">
        <v>240</v>
      </c>
      <c r="I10" t="s">
        <v>22</v>
      </c>
      <c r="J10" t="s">
        <v>20</v>
      </c>
      <c r="K10" t="s">
        <v>21</v>
      </c>
      <c r="L10">
        <v>502244</v>
      </c>
      <c r="M10">
        <v>4950520</v>
      </c>
      <c r="N10">
        <v>23780883</v>
      </c>
      <c r="O10">
        <v>736</v>
      </c>
      <c r="P10" s="4">
        <f>O10*2.58998811</f>
        <v>1906.2312489600001</v>
      </c>
      <c r="Q10">
        <f>P10/(SUM(E10:E14))</f>
        <v>0.99903978503020396</v>
      </c>
      <c r="R10" s="1" t="s">
        <v>26</v>
      </c>
    </row>
    <row r="11" spans="1:18" ht="28.8" x14ac:dyDescent="0.3">
      <c r="A11">
        <v>37</v>
      </c>
      <c r="B11" t="s">
        <v>10</v>
      </c>
      <c r="C11">
        <v>23780481</v>
      </c>
      <c r="D11" s="2">
        <v>283576000</v>
      </c>
      <c r="E11" s="4">
        <f t="shared" ref="E11:E19" si="0">D11/1000000</f>
        <v>283.57600000000002</v>
      </c>
      <c r="F11">
        <v>14183000</v>
      </c>
      <c r="G11" t="s">
        <v>28</v>
      </c>
      <c r="H11">
        <v>602.49</v>
      </c>
      <c r="I11" t="s">
        <v>22</v>
      </c>
      <c r="J11" t="s">
        <v>29</v>
      </c>
      <c r="K11" t="s">
        <v>30</v>
      </c>
      <c r="L11">
        <v>530257</v>
      </c>
      <c r="M11">
        <v>4959601</v>
      </c>
      <c r="N11">
        <v>23780481</v>
      </c>
      <c r="O11">
        <v>654.35</v>
      </c>
      <c r="P11" s="4">
        <f t="shared" ref="P11:P19" si="1">O11*2.58998811</f>
        <v>1694.7587197785001</v>
      </c>
      <c r="Q11">
        <f>P11/(E11+E12+E14)</f>
        <v>1.1948262227022655</v>
      </c>
      <c r="R11" s="1" t="s">
        <v>32</v>
      </c>
    </row>
    <row r="12" spans="1:18" x14ac:dyDescent="0.3">
      <c r="A12">
        <v>12</v>
      </c>
      <c r="B12" t="s">
        <v>12</v>
      </c>
      <c r="C12">
        <v>23780511</v>
      </c>
      <c r="D12" s="2">
        <v>1068300000</v>
      </c>
      <c r="E12" s="4">
        <f t="shared" si="0"/>
        <v>1068.3</v>
      </c>
      <c r="F12">
        <v>14181500</v>
      </c>
      <c r="G12" t="s">
        <v>34</v>
      </c>
      <c r="H12">
        <v>1093.78</v>
      </c>
      <c r="I12" t="s">
        <v>35</v>
      </c>
      <c r="J12" t="s">
        <v>36</v>
      </c>
      <c r="K12" t="s">
        <v>37</v>
      </c>
      <c r="L12">
        <v>555609</v>
      </c>
      <c r="M12">
        <v>4955839</v>
      </c>
      <c r="N12">
        <v>23780511</v>
      </c>
      <c r="O12">
        <v>453</v>
      </c>
      <c r="P12" s="4">
        <f t="shared" si="1"/>
        <v>1173.2646138300001</v>
      </c>
      <c r="Q12">
        <f>P12/(E12+E14)</f>
        <v>1.0338605160258942</v>
      </c>
    </row>
    <row r="13" spans="1:18" x14ac:dyDescent="0.3">
      <c r="A13">
        <v>50</v>
      </c>
      <c r="B13" t="s">
        <v>11</v>
      </c>
      <c r="C13">
        <v>23780805</v>
      </c>
      <c r="D13" s="2">
        <v>292129000</v>
      </c>
      <c r="E13" s="4">
        <f t="shared" si="0"/>
        <v>292.12900000000002</v>
      </c>
      <c r="F13">
        <v>14182500</v>
      </c>
      <c r="G13" t="s">
        <v>40</v>
      </c>
      <c r="H13">
        <v>655.41</v>
      </c>
      <c r="I13" t="s">
        <v>22</v>
      </c>
      <c r="J13" t="s">
        <v>41</v>
      </c>
      <c r="K13" t="s">
        <v>42</v>
      </c>
      <c r="L13">
        <v>533398</v>
      </c>
      <c r="M13">
        <v>4959894</v>
      </c>
      <c r="N13">
        <v>23780805</v>
      </c>
      <c r="O13">
        <v>112</v>
      </c>
      <c r="P13" s="4">
        <f t="shared" si="1"/>
        <v>290.07866832000002</v>
      </c>
      <c r="Q13">
        <f>P13/E13</f>
        <v>0.99298141683982077</v>
      </c>
    </row>
    <row r="14" spans="1:18" x14ac:dyDescent="0.3">
      <c r="A14">
        <v>51</v>
      </c>
      <c r="B14" t="s">
        <v>13</v>
      </c>
      <c r="C14">
        <v>23780557</v>
      </c>
      <c r="D14" s="2">
        <v>66538400</v>
      </c>
      <c r="E14" s="4">
        <f t="shared" si="0"/>
        <v>66.538399999999996</v>
      </c>
      <c r="F14">
        <v>14180300</v>
      </c>
      <c r="G14" t="s">
        <v>43</v>
      </c>
      <c r="H14">
        <v>1840</v>
      </c>
      <c r="I14" t="s">
        <v>22</v>
      </c>
      <c r="J14" t="s">
        <v>44</v>
      </c>
      <c r="K14" t="s">
        <v>45</v>
      </c>
      <c r="L14">
        <v>569004</v>
      </c>
      <c r="M14">
        <v>4944779</v>
      </c>
      <c r="N14">
        <v>23780557</v>
      </c>
      <c r="O14" s="5">
        <v>26</v>
      </c>
      <c r="P14" s="4">
        <f t="shared" si="1"/>
        <v>67.339690860000005</v>
      </c>
      <c r="Q14">
        <f>P14/E14</f>
        <v>1.0120425327329783</v>
      </c>
    </row>
    <row r="15" spans="1:18" x14ac:dyDescent="0.3">
      <c r="B15" t="s">
        <v>54</v>
      </c>
      <c r="D15" s="2">
        <f>SUM(D10:D14)</f>
        <v>1908063400</v>
      </c>
      <c r="E15" s="4">
        <f t="shared" si="0"/>
        <v>1908.0634</v>
      </c>
      <c r="O15" s="5"/>
      <c r="P15" s="4"/>
    </row>
    <row r="16" spans="1:18" x14ac:dyDescent="0.3">
      <c r="E16" s="4"/>
      <c r="O16" s="5"/>
      <c r="P16" s="4"/>
    </row>
    <row r="18" spans="2:17" x14ac:dyDescent="0.3">
      <c r="B18" t="s">
        <v>46</v>
      </c>
      <c r="C18">
        <v>23780701</v>
      </c>
      <c r="D18" s="2">
        <v>273121248</v>
      </c>
      <c r="E18" s="4">
        <f t="shared" si="0"/>
        <v>273.12124799999998</v>
      </c>
      <c r="F18">
        <v>14179000</v>
      </c>
      <c r="G18" t="s">
        <v>48</v>
      </c>
      <c r="H18">
        <v>1573.95</v>
      </c>
      <c r="I18" t="s">
        <v>22</v>
      </c>
      <c r="J18" t="s">
        <v>49</v>
      </c>
      <c r="K18" t="s">
        <v>50</v>
      </c>
      <c r="L18">
        <v>569039</v>
      </c>
      <c r="M18">
        <v>4955858</v>
      </c>
      <c r="N18">
        <v>23780701</v>
      </c>
      <c r="O18">
        <v>108</v>
      </c>
      <c r="P18" s="4">
        <f t="shared" si="1"/>
        <v>279.71871587999999</v>
      </c>
      <c r="Q18">
        <f>P18/E18</f>
        <v>1.0241558206412413</v>
      </c>
    </row>
    <row r="19" spans="2:17" x14ac:dyDescent="0.3">
      <c r="B19" t="s">
        <v>47</v>
      </c>
      <c r="C19">
        <v>23780591</v>
      </c>
      <c r="D19" s="2">
        <v>557769920</v>
      </c>
      <c r="E19" s="4">
        <f t="shared" si="0"/>
        <v>557.76991999999996</v>
      </c>
      <c r="F19">
        <v>14178000</v>
      </c>
      <c r="G19" t="s">
        <v>51</v>
      </c>
      <c r="H19">
        <v>1590.07</v>
      </c>
      <c r="I19" t="s">
        <v>22</v>
      </c>
      <c r="J19" t="s">
        <v>52</v>
      </c>
      <c r="K19" t="s">
        <v>53</v>
      </c>
      <c r="L19">
        <v>571294</v>
      </c>
      <c r="M19">
        <v>4950790</v>
      </c>
      <c r="N19">
        <v>23780591</v>
      </c>
      <c r="O19">
        <v>216</v>
      </c>
      <c r="P19" s="4">
        <f t="shared" si="1"/>
        <v>559.43743175999998</v>
      </c>
      <c r="Q19">
        <f>P19/E19</f>
        <v>1.0029896050328422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2021-05-05T18:29:40Z</dcterms:created>
  <dcterms:modified xsi:type="dcterms:W3CDTF">2021-05-09T12:59:33Z</dcterms:modified>
</cp:coreProperties>
</file>