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D059B35-78F1-41EC-9A0B-4D75D5E6E220}" xr6:coauthVersionLast="45" xr6:coauthVersionMax="45" xr10:uidLastSave="{00000000-0000-0000-0000-000000000000}"/>
  <bookViews>
    <workbookView xWindow="1620" yWindow="0" windowWidth="19944" windowHeight="12012" firstSheet="2" activeTab="2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U29" i="4" l="1"/>
  <c r="P29" i="4"/>
  <c r="K29" i="4"/>
  <c r="F29" i="4"/>
  <c r="U24" i="4"/>
  <c r="P24" i="4"/>
  <c r="K24" i="4"/>
  <c r="F2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6" i="4"/>
  <c r="P36" i="4"/>
  <c r="K36" i="4"/>
  <c r="F36" i="4"/>
  <c r="U33" i="4"/>
  <c r="P33" i="4"/>
  <c r="K33" i="4"/>
  <c r="F33" i="4"/>
  <c r="U31" i="4"/>
  <c r="P31" i="4"/>
  <c r="K31" i="4"/>
  <c r="F31" i="4"/>
  <c r="U28" i="4"/>
  <c r="P28" i="4"/>
  <c r="K28" i="4"/>
  <c r="F28" i="4"/>
  <c r="U26" i="4"/>
  <c r="P26" i="4"/>
  <c r="K26" i="4"/>
  <c r="F26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6" i="4"/>
  <c r="BG3" i="4" s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<sst xmlns="http://schemas.openxmlformats.org/spreadsheetml/2006/main" count="22562" uniqueCount="159">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</sst>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" fontId="0" fillId="0" borderId="0" xfId="0" applyNumberFormat="1"/>
    <xf numFmtId="0" fontId="0" fillId="0" borderId="0" xfId="0" applyAlignment="1"/>
    <xf numFmtId="0" fontId="0" fillId="10" borderId="0" xfId="0" applyFill="1"/>
    <xf numFmtId="0" fontId="0" fillId="11" borderId="0" xfId="0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36"/>
  <sheetViews>
    <sheetView workbookViewId="0">
      <pane ySplit="3" topLeftCell="A17" activePane="bottomLeft" state="frozen"/>
      <selection pane="bottomLeft" activeCell="B9" sqref="B9"/>
    </sheetView>
  </sheetViews>
  <sheetFormatPr defaultRowHeight="15" x14ac:dyDescent="0.25"/>
  <cols>
    <col min="3" max="3" width="49.5703125" customWidth="1"/>
    <col min="4" max="4" width="11.5703125" customWidth="1"/>
    <col min="5" max="5" width="8.85546875" style="16"/>
    <col min="6" max="6" width="3.5703125" style="16" customWidth="1"/>
    <col min="7" max="7" width="3.42578125" style="16" customWidth="1"/>
    <col min="8" max="9" width="3.5703125" style="16" customWidth="1"/>
    <col min="10" max="10" width="8.85546875" style="19"/>
    <col min="11" max="11" width="3.7109375" style="19" customWidth="1"/>
    <col min="12" max="12" width="3.42578125" style="26" customWidth="1"/>
    <col min="13" max="14" width="3.5703125" style="26" customWidth="1"/>
    <col min="15" max="15" width="8.85546875" style="17"/>
    <col min="16" max="16" width="3.5703125" style="17" customWidth="1"/>
    <col min="17" max="17" width="3.42578125" style="17" customWidth="1"/>
    <col min="18" max="19" width="3.5703125" style="17" customWidth="1"/>
    <col min="20" max="20" width="8.85546875" style="18"/>
    <col min="21" max="21" width="3.28515625" style="18" customWidth="1"/>
    <col min="22" max="22" width="3.42578125" style="18" customWidth="1"/>
    <col min="23" max="24" width="3.5703125" style="18" customWidth="1"/>
    <col min="25" max="25" width="8.85546875" style="24"/>
    <col min="26" max="26" width="8.85546875" style="25"/>
    <col min="27" max="28" width="8.85546875" style="26"/>
    <col min="29" max="29" width="8.85546875" style="17"/>
    <col min="30" max="30" width="8.85546875" style="27"/>
    <col min="31" max="32" width="8.85546875" style="18"/>
    <col min="33" max="33" width="8.85546875" style="16"/>
    <col min="34" max="34" width="8.85546875" style="28"/>
    <col min="35" max="36" width="8.85546875" style="26"/>
    <col min="37" max="38" width="8.85546875" style="29"/>
    <col min="43" max="44" width="8.85546875" style="30"/>
    <col min="45" max="46" width="8.85546875" style="31"/>
    <col min="61" max="62" width="8.85546875" style="30"/>
    <col min="63" max="64" width="8.85546875" style="31"/>
  </cols>
  <sheetData>
    <row r="1" spans="1:76" ht="41.25" x14ac:dyDescent="0.25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25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6" t="s">
        <v>66</v>
      </c>
      <c r="Z3" s="66"/>
      <c r="AA3" s="65" t="s">
        <v>67</v>
      </c>
      <c r="AB3" s="65"/>
      <c r="AC3" s="67" t="s">
        <v>50</v>
      </c>
      <c r="AD3" s="67"/>
      <c r="AE3" s="68" t="s">
        <v>68</v>
      </c>
      <c r="AF3" s="68"/>
      <c r="AG3" s="69" t="s">
        <v>48</v>
      </c>
      <c r="AH3" s="69"/>
      <c r="AI3" s="65" t="s">
        <v>67</v>
      </c>
      <c r="AJ3" s="65"/>
      <c r="AK3" s="67" t="s">
        <v>50</v>
      </c>
      <c r="AL3" s="67"/>
      <c r="AM3" s="68" t="s">
        <v>68</v>
      </c>
      <c r="AN3" s="68"/>
      <c r="AP3" s="32" t="s">
        <v>53</v>
      </c>
      <c r="AQ3" s="66" t="s">
        <v>48</v>
      </c>
      <c r="AR3" s="66"/>
      <c r="AS3" s="72" t="s">
        <v>67</v>
      </c>
      <c r="AT3" s="72"/>
      <c r="AU3" s="71" t="s">
        <v>50</v>
      </c>
      <c r="AV3" s="71"/>
      <c r="AW3" s="68" t="s">
        <v>68</v>
      </c>
      <c r="AX3" s="68"/>
      <c r="AY3" s="66" t="s">
        <v>48</v>
      </c>
      <c r="AZ3" s="66"/>
      <c r="BA3" s="70" t="s">
        <v>67</v>
      </c>
      <c r="BB3" s="70"/>
      <c r="BC3" s="71" t="s">
        <v>50</v>
      </c>
      <c r="BD3" s="71"/>
      <c r="BE3" s="68" t="s">
        <v>68</v>
      </c>
      <c r="BF3" s="68"/>
      <c r="BG3">
        <f>MIN(BG6:BG89)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25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25">
      <c r="A5" s="2">
        <v>14158500</v>
      </c>
      <c r="B5">
        <v>23773373</v>
      </c>
      <c r="C5" t="s">
        <v>130</v>
      </c>
      <c r="D5" t="s">
        <v>131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25">
      <c r="A6" s="2">
        <v>14158500</v>
      </c>
      <c r="B6">
        <v>23773373</v>
      </c>
      <c r="C6" t="s">
        <v>2</v>
      </c>
      <c r="D6" t="s">
        <v>133</v>
      </c>
      <c r="E6" s="16">
        <v>0.378</v>
      </c>
      <c r="F6" s="16" t="str">
        <f>IF(E6&gt;0.8,"VG",IF(E6&gt;0.7,"G",IF(E6&gt;0.45,"S","NS")))</f>
        <v>NS</v>
      </c>
      <c r="G6" s="16" t="str">
        <f>AH6</f>
        <v>NS</v>
      </c>
      <c r="H6" s="16" t="str">
        <f>AZ6</f>
        <v>NS</v>
      </c>
      <c r="I6" s="16" t="str">
        <f>BR6</f>
        <v>NS</v>
      </c>
      <c r="J6" s="19">
        <v>2E-3</v>
      </c>
      <c r="K6" s="26" t="str">
        <f>IF(ABS(J6)&lt;5%,"VG",IF(ABS(J6)&lt;10%,"G",IF(ABS(J6)&lt;15%,"S","NS")))</f>
        <v>VG</v>
      </c>
      <c r="L6" s="26" t="str">
        <f t="shared" ref="L6" si="3">AM6</f>
        <v>NS</v>
      </c>
      <c r="M6" s="26" t="str">
        <f>BB6</f>
        <v>NS</v>
      </c>
      <c r="N6" s="26" t="str">
        <f t="shared" ref="N6" si="4">BW6</f>
        <v>NS</v>
      </c>
      <c r="O6" s="17">
        <v>0.78800000000000003</v>
      </c>
      <c r="P6" s="17" t="str">
        <f>IF(O6&lt;=0.5,"VG",IF(O6&lt;=0.6,"G",IF(O6&lt;=0.7,"S","NS")))</f>
        <v>NS</v>
      </c>
      <c r="Q6" s="17" t="str">
        <f>AL6</f>
        <v>NS</v>
      </c>
      <c r="R6" s="17" t="str">
        <f>BD6</f>
        <v>NS</v>
      </c>
      <c r="S6" s="17" t="str">
        <f>BV6</f>
        <v>NS</v>
      </c>
      <c r="T6" s="18">
        <v>0.39700000000000002</v>
      </c>
      <c r="U6" s="18" t="str">
        <f>IF(T6&gt;0.85,"VG",IF(T6&gt;0.75,"G",IF(T6&gt;0.6,"S","NS")))</f>
        <v>NS</v>
      </c>
      <c r="V6" s="18" t="str">
        <f>AN6</f>
        <v>NS</v>
      </c>
      <c r="W6" s="18" t="str">
        <f>BF6</f>
        <v>NS</v>
      </c>
      <c r="X6" s="18" t="str">
        <f>BX6</f>
        <v>NS</v>
      </c>
      <c r="Y6" s="33">
        <v>-1.4541049943029001</v>
      </c>
      <c r="Z6" s="33">
        <v>-1.3504457651966399</v>
      </c>
      <c r="AA6" s="42">
        <v>62.899204382333799</v>
      </c>
      <c r="AB6" s="42">
        <v>62.157426473123202</v>
      </c>
      <c r="AC6" s="43">
        <v>1.5665583277691599</v>
      </c>
      <c r="AD6" s="43">
        <v>1.5331163573573401</v>
      </c>
      <c r="AE6" s="35">
        <v>0.50888231720407495</v>
      </c>
      <c r="AF6" s="35">
        <v>0.46514882670209701</v>
      </c>
      <c r="AG6" s="36" t="s">
        <v>73</v>
      </c>
      <c r="AH6" s="36" t="s">
        <v>73</v>
      </c>
      <c r="AI6" s="40" t="s">
        <v>73</v>
      </c>
      <c r="AJ6" s="40" t="s">
        <v>73</v>
      </c>
      <c r="AK6" s="41" t="s">
        <v>73</v>
      </c>
      <c r="AL6" s="41" t="s">
        <v>73</v>
      </c>
      <c r="AM6" s="3" t="s">
        <v>73</v>
      </c>
      <c r="AN6" s="3" t="s">
        <v>73</v>
      </c>
      <c r="AP6" s="44" t="s">
        <v>74</v>
      </c>
      <c r="AQ6" s="33">
        <v>-1.4035295644097801</v>
      </c>
      <c r="AR6" s="33">
        <v>-1.41662761682807</v>
      </c>
      <c r="AS6" s="42">
        <v>62.146960657570503</v>
      </c>
      <c r="AT6" s="42">
        <v>62.151711810774401</v>
      </c>
      <c r="AU6" s="43">
        <v>1.5503320819778501</v>
      </c>
      <c r="AV6" s="43">
        <v>1.5545506157176301</v>
      </c>
      <c r="AW6" s="35">
        <v>0.52114593619514005</v>
      </c>
      <c r="AX6" s="35">
        <v>0.51427154263673303</v>
      </c>
      <c r="AY6" s="36" t="s">
        <v>73</v>
      </c>
      <c r="AZ6" s="36" t="s">
        <v>73</v>
      </c>
      <c r="BA6" s="40" t="s">
        <v>73</v>
      </c>
      <c r="BB6" s="40" t="s">
        <v>73</v>
      </c>
      <c r="BC6" s="41" t="s">
        <v>73</v>
      </c>
      <c r="BD6" s="41" t="s">
        <v>73</v>
      </c>
      <c r="BE6" s="3" t="s">
        <v>73</v>
      </c>
      <c r="BF6" s="3" t="s">
        <v>73</v>
      </c>
      <c r="BG6">
        <f t="shared" ref="BG6:BG14" si="5">IF(BH6=AP6,1,0)</f>
        <v>1</v>
      </c>
      <c r="BH6" t="s">
        <v>74</v>
      </c>
      <c r="BI6" s="35">
        <v>-1.4512831889503</v>
      </c>
      <c r="BJ6" s="35">
        <v>-1.4554895635925</v>
      </c>
      <c r="BK6" s="35">
        <v>62.8780054845842</v>
      </c>
      <c r="BL6" s="35">
        <v>62.728644377839302</v>
      </c>
      <c r="BM6" s="35">
        <v>1.5656574302670101</v>
      </c>
      <c r="BN6" s="35">
        <v>1.5670001798316799</v>
      </c>
      <c r="BO6" s="35">
        <v>0.51047864847191304</v>
      </c>
      <c r="BP6" s="35">
        <v>0.50298660633611003</v>
      </c>
      <c r="BQ6" t="s">
        <v>73</v>
      </c>
      <c r="BR6" t="s">
        <v>73</v>
      </c>
      <c r="BS6" t="s">
        <v>73</v>
      </c>
      <c r="BT6" t="s">
        <v>73</v>
      </c>
      <c r="BU6" t="s">
        <v>73</v>
      </c>
      <c r="BV6" t="s">
        <v>73</v>
      </c>
      <c r="BW6" t="s">
        <v>73</v>
      </c>
      <c r="BX6" t="s">
        <v>73</v>
      </c>
    </row>
    <row r="7" spans="1:76" x14ac:dyDescent="0.25">
      <c r="A7" s="2" t="s">
        <v>89</v>
      </c>
      <c r="B7">
        <v>23773363</v>
      </c>
      <c r="C7" t="s">
        <v>90</v>
      </c>
      <c r="D7" t="s">
        <v>92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46" customFormat="1" ht="30" x14ac:dyDescent="0.25">
      <c r="A8" s="45">
        <v>14158790</v>
      </c>
      <c r="B8" s="46">
        <v>23773393</v>
      </c>
      <c r="C8" s="15" t="s">
        <v>93</v>
      </c>
      <c r="D8" s="46" t="s">
        <v>92</v>
      </c>
      <c r="E8" s="47">
        <v>0.69399999999999995</v>
      </c>
      <c r="F8" s="47" t="str">
        <f t="shared" ref="F8" si="6">IF(E8&gt;0.8,"VG",IF(E8&gt;0.7,"G",IF(E8&gt;0.45,"S","NS")))</f>
        <v>S</v>
      </c>
      <c r="G8" s="47" t="str">
        <f t="shared" ref="G8" si="7">AH8</f>
        <v>S</v>
      </c>
      <c r="H8" s="47" t="str">
        <f t="shared" ref="H8" si="8">AZ8</f>
        <v>G</v>
      </c>
      <c r="I8" s="47" t="str">
        <f t="shared" ref="I8" si="9">BR8</f>
        <v>G</v>
      </c>
      <c r="J8" s="48">
        <v>4.0000000000000001E-3</v>
      </c>
      <c r="K8" s="49" t="str">
        <f t="shared" ref="K8" si="10">IF(ABS(J8)&lt;5%,"VG",IF(ABS(J8)&lt;10%,"G",IF(ABS(J8)&lt;15%,"S","NS")))</f>
        <v>VG</v>
      </c>
      <c r="L8" s="49" t="str">
        <f>AM8</f>
        <v>G</v>
      </c>
      <c r="M8" s="49" t="str">
        <f>BB8</f>
        <v>G</v>
      </c>
      <c r="N8" s="49" t="str">
        <f>BW8</f>
        <v>G</v>
      </c>
      <c r="O8" s="50">
        <v>0.55200000000000005</v>
      </c>
      <c r="P8" s="50" t="str">
        <f t="shared" ref="P8" si="11">IF(O8&lt;=0.5,"VG",IF(O8&lt;=0.6,"G",IF(O8&lt;=0.7,"S","NS")))</f>
        <v>G</v>
      </c>
      <c r="Q8" s="50" t="str">
        <f t="shared" ref="Q8" si="12">AL8</f>
        <v>G</v>
      </c>
      <c r="R8" s="50" t="str">
        <f t="shared" ref="R8" si="13">BD8</f>
        <v>VG</v>
      </c>
      <c r="S8" s="50" t="str">
        <f t="shared" ref="S8" si="14">BV8</f>
        <v>VG</v>
      </c>
      <c r="T8" s="51">
        <v>0.71799999999999997</v>
      </c>
      <c r="U8" s="51" t="str">
        <f t="shared" ref="U8" si="15">IF(T8&gt;0.85,"VG",IF(T8&gt;0.75,"G",IF(T8&gt;0.6,"S","NS")))</f>
        <v>S</v>
      </c>
      <c r="V8" s="51" t="str">
        <f t="shared" ref="V8" si="16">AN8</f>
        <v>S</v>
      </c>
      <c r="W8" s="51" t="str">
        <f t="shared" ref="W8" si="17">BF8</f>
        <v>G</v>
      </c>
      <c r="X8" s="51" t="str">
        <f t="shared" ref="X8" si="18">BX8</f>
        <v>G</v>
      </c>
      <c r="Y8" s="52">
        <v>0.73826421128751596</v>
      </c>
      <c r="Z8" s="52">
        <v>0.68764690136602502</v>
      </c>
      <c r="AA8" s="53">
        <v>7.6075962877986996</v>
      </c>
      <c r="AB8" s="53">
        <v>3.4185755354494298</v>
      </c>
      <c r="AC8" s="54">
        <v>0.51160120085129301</v>
      </c>
      <c r="AD8" s="54">
        <v>0.55888558635374996</v>
      </c>
      <c r="AE8" s="55">
        <v>0.80425822209953401</v>
      </c>
      <c r="AF8" s="55">
        <v>0.71702551703780304</v>
      </c>
      <c r="AG8" s="56" t="s">
        <v>75</v>
      </c>
      <c r="AH8" s="56" t="s">
        <v>76</v>
      </c>
      <c r="AI8" s="57" t="s">
        <v>75</v>
      </c>
      <c r="AJ8" s="57" t="s">
        <v>77</v>
      </c>
      <c r="AK8" s="58" t="s">
        <v>75</v>
      </c>
      <c r="AL8" s="58" t="s">
        <v>75</v>
      </c>
      <c r="AM8" s="59" t="s">
        <v>75</v>
      </c>
      <c r="AN8" s="59" t="s">
        <v>76</v>
      </c>
      <c r="AP8" s="60" t="s">
        <v>78</v>
      </c>
      <c r="AQ8" s="52">
        <v>0.73520929581453698</v>
      </c>
      <c r="AR8" s="52">
        <v>0.75118898337791196</v>
      </c>
      <c r="AS8" s="53">
        <v>8.0861336842206004</v>
      </c>
      <c r="AT8" s="53">
        <v>7.9465833675547897</v>
      </c>
      <c r="AU8" s="54">
        <v>0.51457818082917495</v>
      </c>
      <c r="AV8" s="54">
        <v>0.49880959956890197</v>
      </c>
      <c r="AW8" s="55">
        <v>0.80222190842627705</v>
      </c>
      <c r="AX8" s="55">
        <v>0.81279403757242896</v>
      </c>
      <c r="AY8" s="56" t="s">
        <v>75</v>
      </c>
      <c r="AZ8" s="56" t="s">
        <v>75</v>
      </c>
      <c r="BA8" s="57" t="s">
        <v>75</v>
      </c>
      <c r="BB8" s="57" t="s">
        <v>75</v>
      </c>
      <c r="BC8" s="58" t="s">
        <v>75</v>
      </c>
      <c r="BD8" s="58" t="s">
        <v>77</v>
      </c>
      <c r="BE8" s="59" t="s">
        <v>75</v>
      </c>
      <c r="BF8" s="59" t="s">
        <v>75</v>
      </c>
      <c r="BG8" s="46">
        <f t="shared" si="5"/>
        <v>1</v>
      </c>
      <c r="BH8" s="46" t="s">
        <v>78</v>
      </c>
      <c r="BI8" s="55">
        <v>0.73593302929872295</v>
      </c>
      <c r="BJ8" s="55">
        <v>0.75000401917089399</v>
      </c>
      <c r="BK8" s="55">
        <v>9.9614971936286505</v>
      </c>
      <c r="BL8" s="55">
        <v>9.4196893225000498</v>
      </c>
      <c r="BM8" s="55">
        <v>0.51387446978934104</v>
      </c>
      <c r="BN8" s="55">
        <v>0.49999598081295199</v>
      </c>
      <c r="BO8" s="55">
        <v>0.80755704914537996</v>
      </c>
      <c r="BP8" s="55">
        <v>0.81135155731168696</v>
      </c>
      <c r="BQ8" s="46" t="s">
        <v>75</v>
      </c>
      <c r="BR8" s="46" t="s">
        <v>75</v>
      </c>
      <c r="BS8" s="46" t="s">
        <v>75</v>
      </c>
      <c r="BT8" s="46" t="s">
        <v>75</v>
      </c>
      <c r="BU8" s="46" t="s">
        <v>75</v>
      </c>
      <c r="BV8" s="46" t="s">
        <v>77</v>
      </c>
      <c r="BW8" s="46" t="s">
        <v>75</v>
      </c>
      <c r="BX8" s="46" t="s">
        <v>75</v>
      </c>
    </row>
    <row r="9" spans="1:76" x14ac:dyDescent="0.25">
      <c r="A9" s="2" t="s">
        <v>155</v>
      </c>
      <c r="B9" s="63">
        <v>23773359</v>
      </c>
      <c r="C9" s="63" t="s">
        <v>4</v>
      </c>
      <c r="D9" s="63" t="s">
        <v>94</v>
      </c>
      <c r="E9" s="16">
        <v>0.35499999999999998</v>
      </c>
      <c r="F9" s="16" t="str">
        <f t="shared" ref="F9:F19" si="19">IF(E9&gt;0.8,"VG",IF(E9&gt;0.7,"G",IF(E9&gt;0.45,"S","NS")))</f>
        <v>NS</v>
      </c>
      <c r="G9" s="16" t="str">
        <f t="shared" ref="G9:G19" si="20">AH9</f>
        <v>NS</v>
      </c>
      <c r="H9" s="16" t="str">
        <f t="shared" ref="H9:H19" si="21">AZ9</f>
        <v>NS</v>
      </c>
      <c r="I9" s="16" t="str">
        <f t="shared" ref="I9:I19" si="22">BR9</f>
        <v>NS</v>
      </c>
      <c r="J9" s="19">
        <v>1E-3</v>
      </c>
      <c r="K9" s="26" t="str">
        <f t="shared" ref="K9:K19" si="23">IF(ABS(J9)&lt;5%,"VG",IF(ABS(J9)&lt;10%,"G",IF(ABS(J9)&lt;15%,"S","NS")))</f>
        <v>VG</v>
      </c>
      <c r="L9" s="26" t="str">
        <f t="shared" ref="L9:L19" si="24">AM9</f>
        <v>S</v>
      </c>
      <c r="M9" s="26" t="str">
        <f t="shared" ref="M9:M19" si="25">BB9</f>
        <v>NS</v>
      </c>
      <c r="N9" s="26" t="str">
        <f t="shared" ref="N9:N19" si="26">BW9</f>
        <v>S</v>
      </c>
      <c r="O9" s="17">
        <v>0.80200000000000005</v>
      </c>
      <c r="P9" s="17" t="str">
        <f t="shared" ref="P9:P19" si="27">IF(O9&lt;=0.5,"VG",IF(O9&lt;=0.6,"G",IF(O9&lt;=0.7,"S","NS")))</f>
        <v>NS</v>
      </c>
      <c r="Q9" s="17" t="str">
        <f t="shared" ref="Q9:Q19" si="28">AL9</f>
        <v>NS</v>
      </c>
      <c r="R9" s="17" t="str">
        <f t="shared" ref="R9:R19" si="29">BD9</f>
        <v>NS</v>
      </c>
      <c r="S9" s="17" t="str">
        <f t="shared" ref="S9:S19" si="30">BV9</f>
        <v>NS</v>
      </c>
      <c r="T9" s="18">
        <v>0.54100000000000004</v>
      </c>
      <c r="U9" s="18" t="str">
        <f t="shared" ref="U9:U19" si="31">IF(T9&gt;0.85,"VG",IF(T9&gt;0.75,"G",IF(T9&gt;0.6,"S","NS")))</f>
        <v>NS</v>
      </c>
      <c r="V9" s="18" t="str">
        <f t="shared" ref="V9:V19" si="32">AN9</f>
        <v>S</v>
      </c>
      <c r="W9" s="18" t="str">
        <f t="shared" ref="W9:W19" si="33">BF9</f>
        <v>S</v>
      </c>
      <c r="X9" s="18" t="str">
        <f t="shared" ref="X9:X19" si="34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5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x14ac:dyDescent="0.25">
      <c r="A10" s="2">
        <v>14159200</v>
      </c>
      <c r="B10">
        <v>23773037</v>
      </c>
      <c r="C10" t="s">
        <v>5</v>
      </c>
      <c r="D10" t="s">
        <v>92</v>
      </c>
      <c r="E10" s="16">
        <v>0.80900000000000005</v>
      </c>
      <c r="F10" s="16" t="str">
        <f t="shared" si="19"/>
        <v>VG</v>
      </c>
      <c r="G10" s="16" t="str">
        <f t="shared" si="20"/>
        <v>G</v>
      </c>
      <c r="H10" s="16" t="str">
        <f t="shared" si="21"/>
        <v>G</v>
      </c>
      <c r="I10" s="16" t="str">
        <f t="shared" si="22"/>
        <v>G</v>
      </c>
      <c r="J10" s="19">
        <v>1E-3</v>
      </c>
      <c r="K10" s="26" t="str">
        <f t="shared" si="23"/>
        <v>VG</v>
      </c>
      <c r="L10" s="26" t="str">
        <f t="shared" si="24"/>
        <v>VG</v>
      </c>
      <c r="M10" s="26" t="str">
        <f t="shared" si="25"/>
        <v>S</v>
      </c>
      <c r="N10" s="26" t="str">
        <f t="shared" si="26"/>
        <v>VG</v>
      </c>
      <c r="O10" s="17">
        <v>0.436</v>
      </c>
      <c r="P10" s="17" t="str">
        <f t="shared" si="27"/>
        <v>VG</v>
      </c>
      <c r="Q10" s="17" t="str">
        <f t="shared" si="28"/>
        <v>VG</v>
      </c>
      <c r="R10" s="17" t="str">
        <f t="shared" si="29"/>
        <v>VG</v>
      </c>
      <c r="S10" s="17" t="str">
        <f t="shared" si="30"/>
        <v>VG</v>
      </c>
      <c r="T10" s="18">
        <v>0.80900000000000005</v>
      </c>
      <c r="U10" s="18" t="str">
        <f t="shared" si="31"/>
        <v>G</v>
      </c>
      <c r="V10" s="18" t="str">
        <f t="shared" si="32"/>
        <v>G</v>
      </c>
      <c r="W10" s="18" t="str">
        <f t="shared" si="33"/>
        <v>G</v>
      </c>
      <c r="X10" s="18" t="str">
        <f t="shared" si="34"/>
        <v>VG</v>
      </c>
      <c r="Y10" s="33">
        <v>0.75970108906368805</v>
      </c>
      <c r="Z10" s="33">
        <v>0.75063879960706603</v>
      </c>
      <c r="AA10" s="42">
        <v>18.415634885623501</v>
      </c>
      <c r="AB10" s="42">
        <v>15.2545356125226</v>
      </c>
      <c r="AC10" s="43">
        <v>0.49020292832286499</v>
      </c>
      <c r="AD10" s="43">
        <v>0.49936079180581799</v>
      </c>
      <c r="AE10" s="35">
        <v>0.86660761316030299</v>
      </c>
      <c r="AF10" s="35">
        <v>0.81789718318883897</v>
      </c>
      <c r="AG10" s="36" t="s">
        <v>75</v>
      </c>
      <c r="AH10" s="36" t="s">
        <v>75</v>
      </c>
      <c r="AI10" s="40" t="s">
        <v>73</v>
      </c>
      <c r="AJ10" s="40" t="s">
        <v>73</v>
      </c>
      <c r="AK10" s="41" t="s">
        <v>77</v>
      </c>
      <c r="AL10" s="41" t="s">
        <v>77</v>
      </c>
      <c r="AM10" s="3" t="s">
        <v>77</v>
      </c>
      <c r="AN10" s="3" t="s">
        <v>75</v>
      </c>
      <c r="AP10" s="44" t="s">
        <v>80</v>
      </c>
      <c r="AQ10" s="33">
        <v>0.764077031229909</v>
      </c>
      <c r="AR10" s="33">
        <v>0.78185212897951994</v>
      </c>
      <c r="AS10" s="42">
        <v>11.7523691987757</v>
      </c>
      <c r="AT10" s="42">
        <v>11.2784086121226</v>
      </c>
      <c r="AU10" s="43">
        <v>0.48571902245031601</v>
      </c>
      <c r="AV10" s="43">
        <v>0.46706302681809397</v>
      </c>
      <c r="AW10" s="35">
        <v>0.80328492295590603</v>
      </c>
      <c r="AX10" s="35">
        <v>0.81869273756447003</v>
      </c>
      <c r="AY10" s="36" t="s">
        <v>75</v>
      </c>
      <c r="AZ10" s="36" t="s">
        <v>75</v>
      </c>
      <c r="BA10" s="40" t="s">
        <v>76</v>
      </c>
      <c r="BB10" s="40" t="s">
        <v>76</v>
      </c>
      <c r="BC10" s="41" t="s">
        <v>77</v>
      </c>
      <c r="BD10" s="41" t="s">
        <v>77</v>
      </c>
      <c r="BE10" s="3" t="s">
        <v>75</v>
      </c>
      <c r="BF10" s="3" t="s">
        <v>75</v>
      </c>
      <c r="BG10">
        <f t="shared" si="5"/>
        <v>1</v>
      </c>
      <c r="BH10" t="s">
        <v>80</v>
      </c>
      <c r="BI10" s="35">
        <v>0.77280838950758401</v>
      </c>
      <c r="BJ10" s="35">
        <v>0.79008821186110201</v>
      </c>
      <c r="BK10" s="35">
        <v>17.311852514792498</v>
      </c>
      <c r="BL10" s="35">
        <v>15.7081291725773</v>
      </c>
      <c r="BM10" s="35">
        <v>0.476646211033316</v>
      </c>
      <c r="BN10" s="35">
        <v>0.45816131235504698</v>
      </c>
      <c r="BO10" s="35">
        <v>0.86857741991317705</v>
      </c>
      <c r="BP10" s="35">
        <v>0.86727983833181699</v>
      </c>
      <c r="BQ10" t="s">
        <v>75</v>
      </c>
      <c r="BR10" t="s">
        <v>75</v>
      </c>
      <c r="BS10" t="s">
        <v>73</v>
      </c>
      <c r="BT10" t="s">
        <v>73</v>
      </c>
      <c r="BU10" t="s">
        <v>77</v>
      </c>
      <c r="BV10" t="s">
        <v>77</v>
      </c>
      <c r="BW10" t="s">
        <v>77</v>
      </c>
      <c r="BX10" t="s">
        <v>77</v>
      </c>
    </row>
    <row r="11" spans="1:76" x14ac:dyDescent="0.25">
      <c r="A11" s="2">
        <v>14159500</v>
      </c>
      <c r="B11" s="63">
        <v>23773009</v>
      </c>
      <c r="C11" s="63" t="s">
        <v>7</v>
      </c>
      <c r="D11" s="63" t="s">
        <v>94</v>
      </c>
      <c r="E11" s="16">
        <v>0.35</v>
      </c>
      <c r="F11" s="16" t="str">
        <f t="shared" si="19"/>
        <v>NS</v>
      </c>
      <c r="G11" s="16" t="str">
        <f t="shared" si="20"/>
        <v>NS</v>
      </c>
      <c r="H11" s="16" t="str">
        <f t="shared" si="21"/>
        <v>NS</v>
      </c>
      <c r="I11" s="16" t="str">
        <f t="shared" si="22"/>
        <v>S</v>
      </c>
      <c r="J11" s="19">
        <v>1E-3</v>
      </c>
      <c r="K11" s="26" t="str">
        <f t="shared" si="23"/>
        <v>VG</v>
      </c>
      <c r="L11" s="26" t="str">
        <f t="shared" si="24"/>
        <v>NS</v>
      </c>
      <c r="M11" s="26" t="str">
        <f t="shared" si="25"/>
        <v>G</v>
      </c>
      <c r="N11" s="26" t="str">
        <f t="shared" si="26"/>
        <v>NS</v>
      </c>
      <c r="O11" s="17">
        <v>0.80500000000000005</v>
      </c>
      <c r="P11" s="17" t="str">
        <f t="shared" si="27"/>
        <v>NS</v>
      </c>
      <c r="Q11" s="17" t="str">
        <f t="shared" si="28"/>
        <v>NS</v>
      </c>
      <c r="R11" s="17" t="str">
        <f t="shared" si="29"/>
        <v>NS</v>
      </c>
      <c r="S11" s="17" t="str">
        <f t="shared" si="30"/>
        <v>NS</v>
      </c>
      <c r="T11" s="18">
        <v>0.42099999999999999</v>
      </c>
      <c r="U11" s="18" t="str">
        <f t="shared" si="31"/>
        <v>NS</v>
      </c>
      <c r="V11" s="18" t="str">
        <f t="shared" si="32"/>
        <v>NS</v>
      </c>
      <c r="W11" s="18" t="str">
        <f t="shared" si="33"/>
        <v>NS</v>
      </c>
      <c r="X11" s="18" t="str">
        <f t="shared" si="34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5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x14ac:dyDescent="0.25">
      <c r="A12" s="2" t="s">
        <v>82</v>
      </c>
      <c r="B12">
        <v>23773411</v>
      </c>
      <c r="C12" t="s">
        <v>9</v>
      </c>
      <c r="D12" t="s">
        <v>91</v>
      </c>
      <c r="E12" s="16">
        <v>0.84099999999999997</v>
      </c>
      <c r="F12" s="16" t="str">
        <f t="shared" si="19"/>
        <v>VG</v>
      </c>
      <c r="G12" s="16" t="str">
        <f t="shared" si="20"/>
        <v>G</v>
      </c>
      <c r="H12" s="16" t="str">
        <f t="shared" si="21"/>
        <v>G</v>
      </c>
      <c r="I12" s="16" t="str">
        <f t="shared" si="22"/>
        <v>G</v>
      </c>
      <c r="J12" s="19">
        <v>1E-3</v>
      </c>
      <c r="K12" s="26" t="str">
        <f t="shared" si="23"/>
        <v>VG</v>
      </c>
      <c r="L12" s="26" t="str">
        <f t="shared" si="24"/>
        <v>VG</v>
      </c>
      <c r="M12" s="26" t="str">
        <f t="shared" si="25"/>
        <v>NS</v>
      </c>
      <c r="N12" s="26" t="str">
        <f t="shared" si="26"/>
        <v>VG</v>
      </c>
      <c r="O12" s="17">
        <v>0.39800000000000002</v>
      </c>
      <c r="P12" s="17" t="str">
        <f t="shared" si="27"/>
        <v>VG</v>
      </c>
      <c r="Q12" s="17" t="str">
        <f t="shared" si="28"/>
        <v>G</v>
      </c>
      <c r="R12" s="17" t="str">
        <f t="shared" si="29"/>
        <v>G</v>
      </c>
      <c r="S12" s="17" t="str">
        <f t="shared" si="30"/>
        <v>G</v>
      </c>
      <c r="T12" s="18">
        <v>0.84</v>
      </c>
      <c r="U12" s="18" t="str">
        <f t="shared" si="31"/>
        <v>G</v>
      </c>
      <c r="V12" s="18" t="str">
        <f t="shared" si="32"/>
        <v>G</v>
      </c>
      <c r="W12" s="18" t="str">
        <f t="shared" si="33"/>
        <v>VG</v>
      </c>
      <c r="X12" s="18" t="str">
        <f t="shared" si="34"/>
        <v>VG</v>
      </c>
      <c r="Y12" s="33">
        <v>0.73647635295409697</v>
      </c>
      <c r="Z12" s="33">
        <v>0.71217887307743999</v>
      </c>
      <c r="AA12" s="42">
        <v>27.2620221999235</v>
      </c>
      <c r="AB12" s="42">
        <v>24.524223809741301</v>
      </c>
      <c r="AC12" s="43">
        <v>0.51334554351421302</v>
      </c>
      <c r="AD12" s="43">
        <v>0.53648963356486201</v>
      </c>
      <c r="AE12" s="35">
        <v>0.86031266235227699</v>
      </c>
      <c r="AF12" s="35">
        <v>0.80604704905596902</v>
      </c>
      <c r="AG12" s="36" t="s">
        <v>75</v>
      </c>
      <c r="AH12" s="36" t="s">
        <v>75</v>
      </c>
      <c r="AI12" s="40" t="s">
        <v>73</v>
      </c>
      <c r="AJ12" s="40" t="s">
        <v>73</v>
      </c>
      <c r="AK12" s="41" t="s">
        <v>75</v>
      </c>
      <c r="AL12" s="41" t="s">
        <v>75</v>
      </c>
      <c r="AM12" s="3" t="s">
        <v>77</v>
      </c>
      <c r="AN12" s="3" t="s">
        <v>75</v>
      </c>
      <c r="AP12" s="44" t="s">
        <v>83</v>
      </c>
      <c r="AQ12" s="33">
        <v>0.73846200721585697</v>
      </c>
      <c r="AR12" s="33">
        <v>0.73940362028250395</v>
      </c>
      <c r="AS12" s="42">
        <v>26.413443273521001</v>
      </c>
      <c r="AT12" s="42">
        <v>26.218954908900098</v>
      </c>
      <c r="AU12" s="43">
        <v>0.51140785365903696</v>
      </c>
      <c r="AV12" s="43">
        <v>0.510486414821683</v>
      </c>
      <c r="AW12" s="35">
        <v>0.85207820283356694</v>
      </c>
      <c r="AX12" s="35">
        <v>0.85461743340531704</v>
      </c>
      <c r="AY12" s="36" t="s">
        <v>75</v>
      </c>
      <c r="AZ12" s="36" t="s">
        <v>75</v>
      </c>
      <c r="BA12" s="40" t="s">
        <v>73</v>
      </c>
      <c r="BB12" s="40" t="s">
        <v>73</v>
      </c>
      <c r="BC12" s="41" t="s">
        <v>75</v>
      </c>
      <c r="BD12" s="41" t="s">
        <v>75</v>
      </c>
      <c r="BE12" s="3" t="s">
        <v>77</v>
      </c>
      <c r="BF12" s="3" t="s">
        <v>77</v>
      </c>
      <c r="BG12">
        <f t="shared" si="5"/>
        <v>1</v>
      </c>
      <c r="BH12" t="s">
        <v>83</v>
      </c>
      <c r="BI12" s="35">
        <v>0.739728356583635</v>
      </c>
      <c r="BJ12" s="35">
        <v>0.74088756788968202</v>
      </c>
      <c r="BK12" s="35">
        <v>26.943030662540899</v>
      </c>
      <c r="BL12" s="35">
        <v>26.625025595358</v>
      </c>
      <c r="BM12" s="35">
        <v>0.51016825010614397</v>
      </c>
      <c r="BN12" s="35">
        <v>0.50903087539983105</v>
      </c>
      <c r="BO12" s="35">
        <v>0.85983829217951901</v>
      </c>
      <c r="BP12" s="35">
        <v>0.86117403136036696</v>
      </c>
      <c r="BQ12" t="s">
        <v>75</v>
      </c>
      <c r="BR12" t="s">
        <v>75</v>
      </c>
      <c r="BS12" t="s">
        <v>73</v>
      </c>
      <c r="BT12" t="s">
        <v>73</v>
      </c>
      <c r="BU12" t="s">
        <v>75</v>
      </c>
      <c r="BV12" t="s">
        <v>75</v>
      </c>
      <c r="BW12" t="s">
        <v>77</v>
      </c>
      <c r="BX12" t="s">
        <v>77</v>
      </c>
    </row>
    <row r="13" spans="1:76" x14ac:dyDescent="0.25">
      <c r="A13" s="2">
        <v>14162200</v>
      </c>
      <c r="B13">
        <v>23773405</v>
      </c>
      <c r="C13" t="s">
        <v>10</v>
      </c>
      <c r="D13" t="s">
        <v>91</v>
      </c>
      <c r="E13" s="16">
        <v>0.51300000000000001</v>
      </c>
      <c r="F13" s="16" t="str">
        <f t="shared" si="19"/>
        <v>S</v>
      </c>
      <c r="G13" s="16" t="str">
        <f t="shared" si="20"/>
        <v>S</v>
      </c>
      <c r="H13" s="16" t="str">
        <f t="shared" si="21"/>
        <v>S</v>
      </c>
      <c r="I13" s="16" t="str">
        <f t="shared" si="22"/>
        <v>S</v>
      </c>
      <c r="J13" s="19">
        <v>0</v>
      </c>
      <c r="K13" s="26" t="str">
        <f t="shared" si="23"/>
        <v>VG</v>
      </c>
      <c r="L13" s="26" t="str">
        <f t="shared" si="24"/>
        <v>S</v>
      </c>
      <c r="M13" s="26" t="str">
        <f t="shared" si="25"/>
        <v>NS</v>
      </c>
      <c r="N13" s="26" t="str">
        <f t="shared" si="26"/>
        <v>S</v>
      </c>
      <c r="O13" s="17">
        <v>0.69699999999999995</v>
      </c>
      <c r="P13" s="17" t="str">
        <f t="shared" si="27"/>
        <v>S</v>
      </c>
      <c r="Q13" s="17" t="str">
        <f t="shared" si="28"/>
        <v>NS</v>
      </c>
      <c r="R13" s="17" t="str">
        <f t="shared" si="29"/>
        <v>S</v>
      </c>
      <c r="S13" s="17" t="str">
        <f t="shared" si="30"/>
        <v>S</v>
      </c>
      <c r="T13" s="18">
        <v>0.57999999999999996</v>
      </c>
      <c r="U13" s="18" t="str">
        <f t="shared" si="31"/>
        <v>NS</v>
      </c>
      <c r="V13" s="18" t="str">
        <f t="shared" si="32"/>
        <v>NS</v>
      </c>
      <c r="W13" s="18" t="str">
        <f t="shared" si="33"/>
        <v>S</v>
      </c>
      <c r="X13" s="18" t="str">
        <f t="shared" si="34"/>
        <v>S</v>
      </c>
      <c r="Y13" s="33">
        <v>0.61474935919165996</v>
      </c>
      <c r="Z13" s="33">
        <v>0.50541865349041004</v>
      </c>
      <c r="AA13" s="42">
        <v>23.505529061268899</v>
      </c>
      <c r="AB13" s="42">
        <v>20.7573483741354</v>
      </c>
      <c r="AC13" s="43">
        <v>0.62068562155759599</v>
      </c>
      <c r="AD13" s="43">
        <v>0.70326477695786105</v>
      </c>
      <c r="AE13" s="35">
        <v>0.70620903477716401</v>
      </c>
      <c r="AF13" s="35">
        <v>0.59088709824975805</v>
      </c>
      <c r="AG13" s="36" t="s">
        <v>76</v>
      </c>
      <c r="AH13" s="36" t="s">
        <v>76</v>
      </c>
      <c r="AI13" s="40" t="s">
        <v>73</v>
      </c>
      <c r="AJ13" s="40" t="s">
        <v>73</v>
      </c>
      <c r="AK13" s="41" t="s">
        <v>76</v>
      </c>
      <c r="AL13" s="41" t="s">
        <v>73</v>
      </c>
      <c r="AM13" s="3" t="s">
        <v>76</v>
      </c>
      <c r="AN13" s="3" t="s">
        <v>73</v>
      </c>
      <c r="AP13" s="44" t="s">
        <v>84</v>
      </c>
      <c r="AQ13" s="33">
        <v>0.65361168481487997</v>
      </c>
      <c r="AR13" s="33">
        <v>0.62891701080685203</v>
      </c>
      <c r="AS13" s="42">
        <v>19.157711222465299</v>
      </c>
      <c r="AT13" s="42">
        <v>19.6352986175783</v>
      </c>
      <c r="AU13" s="43">
        <v>0.58854763204444205</v>
      </c>
      <c r="AV13" s="43">
        <v>0.60916581420262605</v>
      </c>
      <c r="AW13" s="35">
        <v>0.71557078302967803</v>
      </c>
      <c r="AX13" s="35">
        <v>0.69834539597761702</v>
      </c>
      <c r="AY13" s="36" t="s">
        <v>76</v>
      </c>
      <c r="AZ13" s="36" t="s">
        <v>76</v>
      </c>
      <c r="BA13" s="40" t="s">
        <v>73</v>
      </c>
      <c r="BB13" s="40" t="s">
        <v>73</v>
      </c>
      <c r="BC13" s="41" t="s">
        <v>75</v>
      </c>
      <c r="BD13" s="41" t="s">
        <v>76</v>
      </c>
      <c r="BE13" s="3" t="s">
        <v>76</v>
      </c>
      <c r="BF13" s="3" t="s">
        <v>76</v>
      </c>
      <c r="BG13">
        <f t="shared" si="5"/>
        <v>1</v>
      </c>
      <c r="BH13" t="s">
        <v>84</v>
      </c>
      <c r="BI13" s="35">
        <v>0.61216899059697905</v>
      </c>
      <c r="BJ13" s="35">
        <v>0.58873650283311596</v>
      </c>
      <c r="BK13" s="35">
        <v>23.1104136912037</v>
      </c>
      <c r="BL13" s="35">
        <v>22.9050585976862</v>
      </c>
      <c r="BM13" s="35">
        <v>0.62276079629583403</v>
      </c>
      <c r="BN13" s="35">
        <v>0.64129829031963304</v>
      </c>
      <c r="BO13" s="35">
        <v>0.702161749198008</v>
      </c>
      <c r="BP13" s="35">
        <v>0.683585110815213</v>
      </c>
      <c r="BQ13" t="s">
        <v>76</v>
      </c>
      <c r="BR13" t="s">
        <v>76</v>
      </c>
      <c r="BS13" t="s">
        <v>73</v>
      </c>
      <c r="BT13" t="s">
        <v>73</v>
      </c>
      <c r="BU13" t="s">
        <v>76</v>
      </c>
      <c r="BV13" t="s">
        <v>76</v>
      </c>
      <c r="BW13" t="s">
        <v>76</v>
      </c>
      <c r="BX13" t="s">
        <v>76</v>
      </c>
    </row>
    <row r="14" spans="1:76" x14ac:dyDescent="0.25">
      <c r="A14" s="2">
        <v>14162500</v>
      </c>
      <c r="B14">
        <v>23772909</v>
      </c>
      <c r="C14" t="s">
        <v>11</v>
      </c>
      <c r="D14" t="s">
        <v>94</v>
      </c>
      <c r="E14" s="16">
        <v>0.69299999999999995</v>
      </c>
      <c r="F14" s="16" t="str">
        <f t="shared" si="19"/>
        <v>S</v>
      </c>
      <c r="G14" s="16" t="str">
        <f t="shared" si="20"/>
        <v>S</v>
      </c>
      <c r="H14" s="16" t="str">
        <f t="shared" si="21"/>
        <v>VG</v>
      </c>
      <c r="I14" s="16" t="str">
        <f t="shared" si="22"/>
        <v>G</v>
      </c>
      <c r="J14" s="19">
        <v>3.3000000000000002E-2</v>
      </c>
      <c r="K14" s="19" t="str">
        <f t="shared" si="23"/>
        <v>VG</v>
      </c>
      <c r="L14" s="26" t="str">
        <f t="shared" si="24"/>
        <v>G</v>
      </c>
      <c r="M14" s="26" t="str">
        <f t="shared" si="25"/>
        <v>G</v>
      </c>
      <c r="N14" s="26" t="str">
        <f t="shared" si="26"/>
        <v>G</v>
      </c>
      <c r="O14" s="17">
        <v>0.55000000000000004</v>
      </c>
      <c r="P14" s="17" t="str">
        <f t="shared" si="27"/>
        <v>G</v>
      </c>
      <c r="Q14" s="17" t="str">
        <f t="shared" si="28"/>
        <v>G</v>
      </c>
      <c r="R14" s="17" t="str">
        <f t="shared" si="29"/>
        <v>VG</v>
      </c>
      <c r="S14" s="17" t="str">
        <f t="shared" si="30"/>
        <v>VG</v>
      </c>
      <c r="T14" s="18">
        <v>0.76500000000000001</v>
      </c>
      <c r="U14" s="18" t="str">
        <f t="shared" si="31"/>
        <v>G</v>
      </c>
      <c r="V14" s="18" t="str">
        <f t="shared" si="32"/>
        <v>S</v>
      </c>
      <c r="W14" s="18" t="str">
        <f t="shared" si="33"/>
        <v>G</v>
      </c>
      <c r="X14" s="18" t="str">
        <f t="shared" si="34"/>
        <v>G</v>
      </c>
      <c r="Y14" s="33">
        <v>0.76488069174801598</v>
      </c>
      <c r="Z14" s="33">
        <v>0.68991725054118203</v>
      </c>
      <c r="AA14" s="42">
        <v>10.1443382784535</v>
      </c>
      <c r="AB14" s="42">
        <v>7.1222258413468396</v>
      </c>
      <c r="AC14" s="43">
        <v>0.484891027192693</v>
      </c>
      <c r="AD14" s="43">
        <v>0.55685074253234002</v>
      </c>
      <c r="AE14" s="35">
        <v>0.81843746163333897</v>
      </c>
      <c r="AF14" s="35">
        <v>0.72999307079166997</v>
      </c>
      <c r="AG14" s="36" t="s">
        <v>75</v>
      </c>
      <c r="AH14" s="36" t="s">
        <v>76</v>
      </c>
      <c r="AI14" s="40" t="s">
        <v>76</v>
      </c>
      <c r="AJ14" s="40" t="s">
        <v>75</v>
      </c>
      <c r="AK14" s="41" t="s">
        <v>77</v>
      </c>
      <c r="AL14" s="41" t="s">
        <v>75</v>
      </c>
      <c r="AM14" s="3" t="s">
        <v>75</v>
      </c>
      <c r="AN14" s="3" t="s">
        <v>76</v>
      </c>
      <c r="AP14" s="44" t="s">
        <v>85</v>
      </c>
      <c r="AQ14" s="33">
        <v>0.79347932251418196</v>
      </c>
      <c r="AR14" s="33">
        <v>0.80273521066028797</v>
      </c>
      <c r="AS14" s="42">
        <v>6.4806978964083202</v>
      </c>
      <c r="AT14" s="42">
        <v>5.7980864326347703</v>
      </c>
      <c r="AU14" s="43">
        <v>0.454445461508659</v>
      </c>
      <c r="AV14" s="43">
        <v>0.444145009360357</v>
      </c>
      <c r="AW14" s="35">
        <v>0.82084976638971097</v>
      </c>
      <c r="AX14" s="35">
        <v>0.82746101549721796</v>
      </c>
      <c r="AY14" s="36" t="s">
        <v>75</v>
      </c>
      <c r="AZ14" s="36" t="s">
        <v>77</v>
      </c>
      <c r="BA14" s="40" t="s">
        <v>75</v>
      </c>
      <c r="BB14" s="40" t="s">
        <v>75</v>
      </c>
      <c r="BC14" s="41" t="s">
        <v>77</v>
      </c>
      <c r="BD14" s="41" t="s">
        <v>77</v>
      </c>
      <c r="BE14" s="3" t="s">
        <v>75</v>
      </c>
      <c r="BF14" s="3" t="s">
        <v>75</v>
      </c>
      <c r="BG14">
        <f t="shared" si="5"/>
        <v>1</v>
      </c>
      <c r="BH14" t="s">
        <v>85</v>
      </c>
      <c r="BI14" s="35">
        <v>0.77201057728846201</v>
      </c>
      <c r="BJ14" s="35">
        <v>0.78145064939357001</v>
      </c>
      <c r="BK14" s="35">
        <v>8.3086932198694807</v>
      </c>
      <c r="BL14" s="35">
        <v>6.9422442839524603</v>
      </c>
      <c r="BM14" s="35">
        <v>0.47748237947754502</v>
      </c>
      <c r="BN14" s="35">
        <v>0.46749262091120802</v>
      </c>
      <c r="BO14" s="35">
        <v>0.81530771590621798</v>
      </c>
      <c r="BP14" s="35">
        <v>0.81882056470473397</v>
      </c>
      <c r="BQ14" t="s">
        <v>75</v>
      </c>
      <c r="BR14" t="s">
        <v>75</v>
      </c>
      <c r="BS14" t="s">
        <v>75</v>
      </c>
      <c r="BT14" t="s">
        <v>75</v>
      </c>
      <c r="BU14" t="s">
        <v>77</v>
      </c>
      <c r="BV14" t="s">
        <v>77</v>
      </c>
      <c r="BW14" t="s">
        <v>75</v>
      </c>
      <c r="BX14" t="s">
        <v>75</v>
      </c>
    </row>
    <row r="15" spans="1:76" x14ac:dyDescent="0.25">
      <c r="A15" s="2">
        <v>14163150</v>
      </c>
      <c r="B15" s="63">
        <v>23772857</v>
      </c>
      <c r="C15" s="63" t="s">
        <v>25</v>
      </c>
      <c r="D15" t="s">
        <v>55</v>
      </c>
      <c r="E15" s="16">
        <v>0.40500000000000003</v>
      </c>
      <c r="F15" s="16" t="str">
        <f t="shared" si="19"/>
        <v>NS</v>
      </c>
      <c r="G15" s="16">
        <f t="shared" si="20"/>
        <v>0</v>
      </c>
      <c r="H15" s="16">
        <f t="shared" si="21"/>
        <v>0</v>
      </c>
      <c r="I15" s="16">
        <f t="shared" si="22"/>
        <v>0</v>
      </c>
      <c r="J15" s="19">
        <v>-0.30399999999999999</v>
      </c>
      <c r="K15" s="19" t="str">
        <f t="shared" si="23"/>
        <v>NS</v>
      </c>
      <c r="L15" s="26">
        <f t="shared" si="24"/>
        <v>0</v>
      </c>
      <c r="M15" s="26">
        <f t="shared" si="25"/>
        <v>0</v>
      </c>
      <c r="N15" s="26">
        <f t="shared" si="26"/>
        <v>0</v>
      </c>
      <c r="O15" s="17">
        <v>0.65500000000000003</v>
      </c>
      <c r="P15" s="17" t="str">
        <f t="shared" si="27"/>
        <v>S</v>
      </c>
      <c r="Q15" s="17">
        <f t="shared" si="28"/>
        <v>0</v>
      </c>
      <c r="R15" s="17">
        <f t="shared" si="29"/>
        <v>0</v>
      </c>
      <c r="S15" s="17">
        <f t="shared" si="30"/>
        <v>0</v>
      </c>
      <c r="T15" s="18">
        <v>0.83699999999999997</v>
      </c>
      <c r="U15" s="18" t="str">
        <f t="shared" si="31"/>
        <v>G</v>
      </c>
      <c r="V15" s="18">
        <f t="shared" si="32"/>
        <v>0</v>
      </c>
      <c r="W15" s="18">
        <f t="shared" si="33"/>
        <v>0</v>
      </c>
      <c r="X15" s="18">
        <f t="shared" si="34"/>
        <v>0</v>
      </c>
    </row>
    <row r="16" spans="1:76" x14ac:dyDescent="0.25">
      <c r="A16" s="2">
        <v>14163900</v>
      </c>
      <c r="B16" s="63">
        <v>23772801</v>
      </c>
      <c r="C16" s="63" t="s">
        <v>26</v>
      </c>
      <c r="D16" t="s">
        <v>55</v>
      </c>
      <c r="E16" s="16">
        <v>0.40799999999999997</v>
      </c>
      <c r="F16" s="16" t="str">
        <f t="shared" si="19"/>
        <v>NS</v>
      </c>
      <c r="G16" s="16">
        <f t="shared" si="20"/>
        <v>0</v>
      </c>
      <c r="H16" s="16">
        <f t="shared" si="21"/>
        <v>0</v>
      </c>
      <c r="I16" s="16">
        <f t="shared" si="22"/>
        <v>0</v>
      </c>
      <c r="J16" s="19">
        <v>-0.29899999999999999</v>
      </c>
      <c r="K16" s="19" t="str">
        <f t="shared" si="23"/>
        <v>NS</v>
      </c>
      <c r="L16" s="26">
        <f t="shared" si="24"/>
        <v>0</v>
      </c>
      <c r="M16" s="26">
        <f t="shared" si="25"/>
        <v>0</v>
      </c>
      <c r="N16" s="26">
        <f t="shared" si="26"/>
        <v>0</v>
      </c>
      <c r="O16" s="17">
        <v>0.66400000000000003</v>
      </c>
      <c r="P16" s="17" t="str">
        <f t="shared" si="27"/>
        <v>S</v>
      </c>
      <c r="Q16" s="17">
        <f t="shared" si="28"/>
        <v>0</v>
      </c>
      <c r="R16" s="17">
        <f t="shared" si="29"/>
        <v>0</v>
      </c>
      <c r="S16" s="17">
        <f t="shared" si="30"/>
        <v>0</v>
      </c>
      <c r="T16" s="18">
        <v>0.78200000000000003</v>
      </c>
      <c r="U16" s="18" t="str">
        <f t="shared" si="31"/>
        <v>G</v>
      </c>
      <c r="V16" s="18">
        <f t="shared" si="32"/>
        <v>0</v>
      </c>
      <c r="W16" s="18">
        <f t="shared" si="33"/>
        <v>0</v>
      </c>
      <c r="X16" s="18">
        <f t="shared" si="34"/>
        <v>0</v>
      </c>
    </row>
    <row r="17" spans="1:76" x14ac:dyDescent="0.25">
      <c r="A17" s="2">
        <v>14164700</v>
      </c>
      <c r="B17" s="63">
        <v>23774369</v>
      </c>
      <c r="C17" s="63" t="s">
        <v>12</v>
      </c>
      <c r="D17" t="s">
        <v>55</v>
      </c>
      <c r="E17" s="16">
        <v>0.39700000000000002</v>
      </c>
      <c r="F17" s="16" t="str">
        <f t="shared" si="19"/>
        <v>NS</v>
      </c>
      <c r="G17" s="16" t="str">
        <f t="shared" si="20"/>
        <v>NS</v>
      </c>
      <c r="H17" s="16" t="str">
        <f t="shared" si="21"/>
        <v>NS</v>
      </c>
      <c r="I17" s="16" t="str">
        <f t="shared" si="22"/>
        <v>NS</v>
      </c>
      <c r="J17" s="19">
        <v>0.39700000000000002</v>
      </c>
      <c r="K17" s="19" t="str">
        <f t="shared" si="23"/>
        <v>NS</v>
      </c>
      <c r="L17" s="26" t="str">
        <f t="shared" si="24"/>
        <v>S</v>
      </c>
      <c r="M17" s="26" t="str">
        <f t="shared" si="25"/>
        <v>NS</v>
      </c>
      <c r="N17" s="26" t="str">
        <f t="shared" si="26"/>
        <v>NS</v>
      </c>
      <c r="O17" s="17">
        <v>0.745</v>
      </c>
      <c r="P17" s="17" t="str">
        <f t="shared" si="27"/>
        <v>NS</v>
      </c>
      <c r="Q17" s="17" t="str">
        <f t="shared" si="28"/>
        <v>NS</v>
      </c>
      <c r="R17" s="17" t="str">
        <f t="shared" si="29"/>
        <v>NS</v>
      </c>
      <c r="S17" s="17" t="str">
        <f t="shared" si="30"/>
        <v>NS</v>
      </c>
      <c r="T17" s="18">
        <v>0.70099999999999996</v>
      </c>
      <c r="U17" s="18" t="str">
        <f t="shared" si="31"/>
        <v>S</v>
      </c>
      <c r="V17" s="18" t="str">
        <f t="shared" si="32"/>
        <v>S</v>
      </c>
      <c r="W17" s="18" t="str">
        <f t="shared" si="33"/>
        <v>S</v>
      </c>
      <c r="X17" s="18" t="str">
        <f t="shared" si="34"/>
        <v>S</v>
      </c>
      <c r="Y17" s="33">
        <v>3.0704881282754101E-2</v>
      </c>
      <c r="Z17" s="33">
        <v>8.4524781993650294E-2</v>
      </c>
      <c r="AA17" s="42">
        <v>57.725781118164299</v>
      </c>
      <c r="AB17" s="42">
        <v>55.898433080474298</v>
      </c>
      <c r="AC17" s="43">
        <v>0.98452786589168995</v>
      </c>
      <c r="AD17" s="43">
        <v>0.956804691672417</v>
      </c>
      <c r="AE17" s="35">
        <v>0.60214454482463797</v>
      </c>
      <c r="AF17" s="35">
        <v>0.63132009052717497</v>
      </c>
      <c r="AG17" s="36" t="s">
        <v>73</v>
      </c>
      <c r="AH17" s="36" t="s">
        <v>73</v>
      </c>
      <c r="AI17" s="40" t="s">
        <v>73</v>
      </c>
      <c r="AJ17" s="40" t="s">
        <v>73</v>
      </c>
      <c r="AK17" s="41" t="s">
        <v>73</v>
      </c>
      <c r="AL17" s="41" t="s">
        <v>73</v>
      </c>
      <c r="AM17" s="3" t="s">
        <v>76</v>
      </c>
      <c r="AN17" s="3" t="s">
        <v>76</v>
      </c>
      <c r="AP17" s="44" t="s">
        <v>86</v>
      </c>
      <c r="AQ17" s="33">
        <v>-0.140948274247363</v>
      </c>
      <c r="AR17" s="33">
        <v>-0.122937769553058</v>
      </c>
      <c r="AS17" s="42">
        <v>66.867307385937096</v>
      </c>
      <c r="AT17" s="42">
        <v>66.057230496528703</v>
      </c>
      <c r="AU17" s="43">
        <v>1.0681518029977599</v>
      </c>
      <c r="AV17" s="43">
        <v>1.0596875811073101</v>
      </c>
      <c r="AW17" s="35">
        <v>0.57818284597209202</v>
      </c>
      <c r="AX17" s="35">
        <v>0.60062178678829903</v>
      </c>
      <c r="AY17" s="36" t="s">
        <v>73</v>
      </c>
      <c r="AZ17" s="36" t="s">
        <v>73</v>
      </c>
      <c r="BA17" s="40" t="s">
        <v>73</v>
      </c>
      <c r="BB17" s="40" t="s">
        <v>73</v>
      </c>
      <c r="BC17" s="41" t="s">
        <v>73</v>
      </c>
      <c r="BD17" s="41" t="s">
        <v>73</v>
      </c>
      <c r="BE17" s="3" t="s">
        <v>73</v>
      </c>
      <c r="BF17" s="3" t="s">
        <v>76</v>
      </c>
      <c r="BG17">
        <f t="shared" ref="BG17:BG19" si="35">IF(BH17=AP17,1,0)</f>
        <v>1</v>
      </c>
      <c r="BH17" t="s">
        <v>86</v>
      </c>
      <c r="BI17" s="35">
        <v>-5.9165543784451997E-2</v>
      </c>
      <c r="BJ17" s="35">
        <v>-4.1886943092680901E-2</v>
      </c>
      <c r="BK17" s="35">
        <v>61.764911696754098</v>
      </c>
      <c r="BL17" s="35">
        <v>61.151691742809497</v>
      </c>
      <c r="BM17" s="35">
        <v>1.02915768654976</v>
      </c>
      <c r="BN17" s="35">
        <v>1.02072863342452</v>
      </c>
      <c r="BO17" s="35">
        <v>0.58744030239503198</v>
      </c>
      <c r="BP17" s="35">
        <v>0.61195296299156199</v>
      </c>
      <c r="BQ17" t="s">
        <v>73</v>
      </c>
      <c r="BR17" t="s">
        <v>73</v>
      </c>
      <c r="BS17" t="s">
        <v>73</v>
      </c>
      <c r="BT17" t="s">
        <v>73</v>
      </c>
      <c r="BU17" t="s">
        <v>73</v>
      </c>
      <c r="BV17" t="s">
        <v>73</v>
      </c>
      <c r="BW17" t="s">
        <v>73</v>
      </c>
      <c r="BX17" t="s">
        <v>76</v>
      </c>
    </row>
    <row r="18" spans="1:76" x14ac:dyDescent="0.25">
      <c r="A18" s="2">
        <v>14164900</v>
      </c>
      <c r="B18">
        <v>23772751</v>
      </c>
      <c r="C18" t="s">
        <v>13</v>
      </c>
      <c r="D18" t="s">
        <v>133</v>
      </c>
      <c r="E18" s="16">
        <v>0.77200000000000002</v>
      </c>
      <c r="F18" s="16" t="str">
        <f t="shared" si="19"/>
        <v>G</v>
      </c>
      <c r="G18" s="16" t="str">
        <f t="shared" si="20"/>
        <v>G</v>
      </c>
      <c r="H18" s="16" t="str">
        <f t="shared" si="21"/>
        <v>VG</v>
      </c>
      <c r="I18" s="16" t="str">
        <f t="shared" si="22"/>
        <v>VG</v>
      </c>
      <c r="J18" s="19">
        <v>3.0000000000000001E-3</v>
      </c>
      <c r="K18" s="19" t="str">
        <f t="shared" si="23"/>
        <v>VG</v>
      </c>
      <c r="L18" s="26" t="str">
        <f t="shared" si="24"/>
        <v>G</v>
      </c>
      <c r="M18" s="26" t="str">
        <f t="shared" si="25"/>
        <v>VG</v>
      </c>
      <c r="N18" s="26" t="str">
        <f t="shared" si="26"/>
        <v>G</v>
      </c>
      <c r="O18" s="17">
        <v>0.47699999999999998</v>
      </c>
      <c r="P18" s="17" t="str">
        <f t="shared" si="27"/>
        <v>VG</v>
      </c>
      <c r="Q18" s="17" t="str">
        <f t="shared" si="28"/>
        <v>VG</v>
      </c>
      <c r="R18" s="17" t="str">
        <f t="shared" si="29"/>
        <v>VG</v>
      </c>
      <c r="S18" s="17" t="str">
        <f t="shared" si="30"/>
        <v>VG</v>
      </c>
      <c r="T18" s="18">
        <v>0.78300000000000003</v>
      </c>
      <c r="U18" s="18" t="str">
        <f t="shared" si="31"/>
        <v>G</v>
      </c>
      <c r="V18" s="18" t="str">
        <f t="shared" si="32"/>
        <v>G</v>
      </c>
      <c r="W18" s="18" t="str">
        <f t="shared" si="33"/>
        <v>VG</v>
      </c>
      <c r="X18" s="18" t="str">
        <f t="shared" si="34"/>
        <v>G</v>
      </c>
      <c r="Y18" s="33">
        <v>0.82957537734731002</v>
      </c>
      <c r="Z18" s="33">
        <v>0.770017181523593</v>
      </c>
      <c r="AA18" s="42">
        <v>4.1945904485044201</v>
      </c>
      <c r="AB18" s="42">
        <v>1.60133556975805</v>
      </c>
      <c r="AC18" s="43">
        <v>0.41282517201920899</v>
      </c>
      <c r="AD18" s="43">
        <v>0.47956523902010201</v>
      </c>
      <c r="AE18" s="35">
        <v>0.83981224617125405</v>
      </c>
      <c r="AF18" s="35">
        <v>0.77168278397218004</v>
      </c>
      <c r="AG18" s="36" t="s">
        <v>77</v>
      </c>
      <c r="AH18" s="36" t="s">
        <v>75</v>
      </c>
      <c r="AI18" s="40" t="s">
        <v>77</v>
      </c>
      <c r="AJ18" s="40" t="s">
        <v>77</v>
      </c>
      <c r="AK18" s="41" t="s">
        <v>77</v>
      </c>
      <c r="AL18" s="41" t="s">
        <v>77</v>
      </c>
      <c r="AM18" s="3" t="s">
        <v>75</v>
      </c>
      <c r="AN18" s="3" t="s">
        <v>75</v>
      </c>
      <c r="AP18" s="44" t="s">
        <v>87</v>
      </c>
      <c r="AQ18" s="33">
        <v>0.84535320975234196</v>
      </c>
      <c r="AR18" s="33">
        <v>0.852362033202411</v>
      </c>
      <c r="AS18" s="42">
        <v>0.65503642042571297</v>
      </c>
      <c r="AT18" s="42">
        <v>0.70929549035220396</v>
      </c>
      <c r="AU18" s="43">
        <v>0.39325156102380399</v>
      </c>
      <c r="AV18" s="43">
        <v>0.38423686288224501</v>
      </c>
      <c r="AW18" s="35">
        <v>0.84908178687649805</v>
      </c>
      <c r="AX18" s="35">
        <v>0.85623492331974904</v>
      </c>
      <c r="AY18" s="36" t="s">
        <v>77</v>
      </c>
      <c r="AZ18" s="36" t="s">
        <v>77</v>
      </c>
      <c r="BA18" s="40" t="s">
        <v>77</v>
      </c>
      <c r="BB18" s="40" t="s">
        <v>77</v>
      </c>
      <c r="BC18" s="41" t="s">
        <v>77</v>
      </c>
      <c r="BD18" s="41" t="s">
        <v>77</v>
      </c>
      <c r="BE18" s="3" t="s">
        <v>75</v>
      </c>
      <c r="BF18" s="3" t="s">
        <v>77</v>
      </c>
      <c r="BG18">
        <f t="shared" si="35"/>
        <v>1</v>
      </c>
      <c r="BH18" t="s">
        <v>87</v>
      </c>
      <c r="BI18" s="35">
        <v>0.83149852870428698</v>
      </c>
      <c r="BJ18" s="35">
        <v>0.840051780765255</v>
      </c>
      <c r="BK18" s="35">
        <v>2.4536945846266698</v>
      </c>
      <c r="BL18" s="35">
        <v>1.8573873082821999</v>
      </c>
      <c r="BM18" s="35">
        <v>0.41048930716367399</v>
      </c>
      <c r="BN18" s="35">
        <v>0.39993526880577102</v>
      </c>
      <c r="BO18" s="35">
        <v>0.83515826593662201</v>
      </c>
      <c r="BP18" s="35">
        <v>0.84255161739777595</v>
      </c>
      <c r="BQ18" t="s">
        <v>77</v>
      </c>
      <c r="BR18" t="s">
        <v>77</v>
      </c>
      <c r="BS18" t="s">
        <v>77</v>
      </c>
      <c r="BT18" t="s">
        <v>77</v>
      </c>
      <c r="BU18" t="s">
        <v>77</v>
      </c>
      <c r="BV18" t="s">
        <v>77</v>
      </c>
      <c r="BW18" t="s">
        <v>75</v>
      </c>
      <c r="BX18" t="s">
        <v>75</v>
      </c>
    </row>
    <row r="19" spans="1:76" x14ac:dyDescent="0.25">
      <c r="A19" s="2">
        <v>14165000</v>
      </c>
      <c r="B19">
        <v>23773513</v>
      </c>
      <c r="C19" t="s">
        <v>14</v>
      </c>
      <c r="D19" t="s">
        <v>94</v>
      </c>
      <c r="E19" s="16">
        <v>0.72699999999999998</v>
      </c>
      <c r="F19" s="16" t="str">
        <f t="shared" si="19"/>
        <v>G</v>
      </c>
      <c r="G19" s="16" t="str">
        <f t="shared" si="20"/>
        <v>S</v>
      </c>
      <c r="H19" s="16" t="str">
        <f t="shared" si="21"/>
        <v>S</v>
      </c>
      <c r="I19" s="16" t="str">
        <f t="shared" si="22"/>
        <v>S</v>
      </c>
      <c r="J19" s="19">
        <v>2E-3</v>
      </c>
      <c r="K19" s="19" t="str">
        <f t="shared" si="23"/>
        <v>VG</v>
      </c>
      <c r="L19" s="26" t="str">
        <f t="shared" si="24"/>
        <v>VG</v>
      </c>
      <c r="M19" s="26" t="str">
        <f t="shared" si="25"/>
        <v>NS</v>
      </c>
      <c r="N19" s="26" t="str">
        <f t="shared" si="26"/>
        <v>VG</v>
      </c>
      <c r="O19" s="17">
        <v>0.52100000000000002</v>
      </c>
      <c r="P19" s="17" t="str">
        <f t="shared" si="27"/>
        <v>G</v>
      </c>
      <c r="Q19" s="17" t="str">
        <f t="shared" si="28"/>
        <v>NS</v>
      </c>
      <c r="R19" s="17" t="str">
        <f t="shared" si="29"/>
        <v>NS</v>
      </c>
      <c r="S19" s="17" t="str">
        <f t="shared" si="30"/>
        <v>NS</v>
      </c>
      <c r="T19" s="18">
        <v>0.81399999999999995</v>
      </c>
      <c r="U19" s="18" t="str">
        <f t="shared" si="31"/>
        <v>G</v>
      </c>
      <c r="V19" s="18" t="str">
        <f t="shared" si="32"/>
        <v>VG</v>
      </c>
      <c r="W19" s="18" t="str">
        <f t="shared" si="33"/>
        <v>VG</v>
      </c>
      <c r="X19" s="18" t="str">
        <f t="shared" si="34"/>
        <v>VG</v>
      </c>
      <c r="Y19" s="33">
        <v>0.46449135700952998</v>
      </c>
      <c r="Z19" s="33">
        <v>0.48582826247624</v>
      </c>
      <c r="AA19" s="42">
        <v>36.925476905016303</v>
      </c>
      <c r="AB19" s="42">
        <v>35.422135499048998</v>
      </c>
      <c r="AC19" s="43">
        <v>0.73178456050293195</v>
      </c>
      <c r="AD19" s="43">
        <v>0.71705769469670899</v>
      </c>
      <c r="AE19" s="35">
        <v>0.86373220117502103</v>
      </c>
      <c r="AF19" s="35">
        <v>0.86641318681162205</v>
      </c>
      <c r="AG19" s="36" t="s">
        <v>76</v>
      </c>
      <c r="AH19" s="36" t="s">
        <v>76</v>
      </c>
      <c r="AI19" s="40" t="s">
        <v>73</v>
      </c>
      <c r="AJ19" s="40" t="s">
        <v>73</v>
      </c>
      <c r="AK19" s="41" t="s">
        <v>73</v>
      </c>
      <c r="AL19" s="41" t="s">
        <v>73</v>
      </c>
      <c r="AM19" s="3" t="s">
        <v>77</v>
      </c>
      <c r="AN19" s="3" t="s">
        <v>77</v>
      </c>
      <c r="AP19" s="44" t="s">
        <v>88</v>
      </c>
      <c r="AQ19" s="33">
        <v>0.43843094218020001</v>
      </c>
      <c r="AR19" s="33">
        <v>0.45450937038529099</v>
      </c>
      <c r="AS19" s="42">
        <v>40.067811319636199</v>
      </c>
      <c r="AT19" s="42">
        <v>39.605988650487703</v>
      </c>
      <c r="AU19" s="43">
        <v>0.74937911488097997</v>
      </c>
      <c r="AV19" s="43">
        <v>0.73857337456390104</v>
      </c>
      <c r="AW19" s="35">
        <v>0.87051913419226601</v>
      </c>
      <c r="AX19" s="35">
        <v>0.88200065354242896</v>
      </c>
      <c r="AY19" s="36" t="s">
        <v>73</v>
      </c>
      <c r="AZ19" s="36" t="s">
        <v>76</v>
      </c>
      <c r="BA19" s="40" t="s">
        <v>73</v>
      </c>
      <c r="BB19" s="40" t="s">
        <v>73</v>
      </c>
      <c r="BC19" s="41" t="s">
        <v>73</v>
      </c>
      <c r="BD19" s="41" t="s">
        <v>73</v>
      </c>
      <c r="BE19" s="3" t="s">
        <v>77</v>
      </c>
      <c r="BF19" s="3" t="s">
        <v>77</v>
      </c>
      <c r="BG19">
        <f t="shared" si="35"/>
        <v>1</v>
      </c>
      <c r="BH19" t="s">
        <v>88</v>
      </c>
      <c r="BI19" s="35">
        <v>0.48875926577338902</v>
      </c>
      <c r="BJ19" s="35">
        <v>0.49850744282400899</v>
      </c>
      <c r="BK19" s="35">
        <v>34.750583660210602</v>
      </c>
      <c r="BL19" s="35">
        <v>34.841960954976599</v>
      </c>
      <c r="BM19" s="35">
        <v>0.71501100287101205</v>
      </c>
      <c r="BN19" s="35">
        <v>0.70816139203997197</v>
      </c>
      <c r="BO19" s="35">
        <v>0.86944312864988105</v>
      </c>
      <c r="BP19" s="35">
        <v>0.88290786392832199</v>
      </c>
      <c r="BQ19" t="s">
        <v>76</v>
      </c>
      <c r="BR19" t="s">
        <v>76</v>
      </c>
      <c r="BS19" t="s">
        <v>73</v>
      </c>
      <c r="BT19" t="s">
        <v>73</v>
      </c>
      <c r="BU19" t="s">
        <v>73</v>
      </c>
      <c r="BV19" t="s">
        <v>73</v>
      </c>
      <c r="BW19" t="s">
        <v>77</v>
      </c>
      <c r="BX19" t="s">
        <v>77</v>
      </c>
    </row>
    <row r="21" spans="1:76" x14ac:dyDescent="0.25">
      <c r="A21" t="s">
        <v>57</v>
      </c>
    </row>
    <row r="22" spans="1:76" x14ac:dyDescent="0.25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25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x14ac:dyDescent="0.25">
      <c r="A24">
        <v>14159200</v>
      </c>
      <c r="B24">
        <v>23773037</v>
      </c>
      <c r="C24" t="s">
        <v>58</v>
      </c>
      <c r="D24" s="63" t="s">
        <v>133</v>
      </c>
      <c r="E24" s="16">
        <v>0.60199999999999998</v>
      </c>
      <c r="F24" s="16" t="str">
        <f>IF(E24&gt;0.8,"VG",IF(E24&gt;0.7,"G",IF(E24&gt;0.45,"S","NS")))</f>
        <v>S</v>
      </c>
      <c r="J24" s="19">
        <v>0.13600000000000001</v>
      </c>
      <c r="K24" s="26" t="str">
        <f>IF(ABS(J24)&lt;5%,"VG",IF(ABS(J24)&lt;10%,"G",IF(ABS(J24)&lt;15%,"S","NS")))</f>
        <v>S</v>
      </c>
      <c r="O24" s="17">
        <v>0.59299999999999997</v>
      </c>
      <c r="P24" s="17" t="str">
        <f>IF(O24&lt;=0.5,"VG",IF(O24&lt;=0.6,"G",IF(O24&lt;=0.7,"S","NS")))</f>
        <v>G</v>
      </c>
      <c r="T24" s="18">
        <v>0.86599999999999999</v>
      </c>
      <c r="U24" s="18" t="str">
        <f>IF(T24&gt;0.85,"VG",IF(T24&gt;0.75,"G",IF(T24&gt;0.6,"S","NS")))</f>
        <v>VG</v>
      </c>
    </row>
    <row r="25" spans="1:76" x14ac:dyDescent="0.25">
      <c r="K25" s="26"/>
    </row>
    <row r="26" spans="1:76" x14ac:dyDescent="0.25">
      <c r="A26">
        <v>14159500</v>
      </c>
      <c r="B26">
        <v>23773009</v>
      </c>
      <c r="C26" t="s">
        <v>7</v>
      </c>
      <c r="D26" t="s">
        <v>55</v>
      </c>
      <c r="E26" s="16">
        <v>-6.9000000000000006E-2</v>
      </c>
      <c r="F26" s="16" t="str">
        <f>IF(E26&gt;0.8,"VG",IF(E26&gt;0.7,"G",IF(E26&gt;0.45,"S","NS")))</f>
        <v>NS</v>
      </c>
      <c r="J26" s="19">
        <v>-0.11600000000000001</v>
      </c>
      <c r="K26" s="26" t="str">
        <f>IF(ABS(J26)&lt;5%,"VG",IF(ABS(J26)&lt;10%,"G",IF(ABS(J26)&lt;15%,"S","NS")))</f>
        <v>S</v>
      </c>
      <c r="O26" s="17">
        <v>0.98</v>
      </c>
      <c r="P26" s="17" t="str">
        <f>IF(O26&lt;=0.5,"VG",IF(O26&lt;=0.6,"G",IF(O26&lt;=0.7,"S","NS")))</f>
        <v>NS</v>
      </c>
      <c r="T26" s="18">
        <v>0.77900000000000003</v>
      </c>
      <c r="U26" s="18" t="str">
        <f>IF(T26&gt;0.85,"VG",IF(T26&gt;0.75,"G",IF(T26&gt;0.6,"S","NS")))</f>
        <v>G</v>
      </c>
    </row>
    <row r="27" spans="1:76" x14ac:dyDescent="0.25">
      <c r="K27" s="26"/>
    </row>
    <row r="28" spans="1:76" x14ac:dyDescent="0.25">
      <c r="A28">
        <v>14161100</v>
      </c>
      <c r="B28">
        <v>23773429</v>
      </c>
      <c r="C28" t="s">
        <v>59</v>
      </c>
      <c r="D28" t="s">
        <v>55</v>
      </c>
      <c r="E28" s="16">
        <v>0.90400000000000003</v>
      </c>
      <c r="F28" s="16" t="str">
        <f t="shared" ref="F28:F36" si="36">IF(E28&gt;0.8,"VG",IF(E28&gt;0.7,"G",IF(E28&gt;0.45,"S","NS")))</f>
        <v>VG</v>
      </c>
      <c r="J28" s="19">
        <v>5.8000000000000003E-2</v>
      </c>
      <c r="K28" s="26" t="str">
        <f t="shared" ref="K28:K36" si="37">IF(ABS(J28)&lt;5%,"VG",IF(ABS(J28)&lt;10%,"G",IF(ABS(J28)&lt;15%,"S","NS")))</f>
        <v>G</v>
      </c>
      <c r="O28" s="17">
        <v>0.307</v>
      </c>
      <c r="P28" s="17" t="str">
        <f t="shared" ref="P28:P36" si="38">IF(O28&lt;=0.5,"VG",IF(O28&lt;=0.6,"G",IF(O28&lt;=0.7,"S","NS")))</f>
        <v>VG</v>
      </c>
      <c r="T28" s="18">
        <v>0.91900000000000004</v>
      </c>
      <c r="U28" s="18" t="str">
        <f t="shared" ref="U28:U36" si="39">IF(T28&gt;0.85,"VG",IF(T28&gt;0.75,"G",IF(T28&gt;0.6,"S","NS")))</f>
        <v>VG</v>
      </c>
    </row>
    <row r="29" spans="1:76" x14ac:dyDescent="0.25">
      <c r="A29">
        <v>14161100</v>
      </c>
      <c r="B29">
        <v>23773429</v>
      </c>
      <c r="C29" t="s">
        <v>59</v>
      </c>
      <c r="D29" s="64" t="s">
        <v>133</v>
      </c>
      <c r="E29" s="16">
        <v>0.104</v>
      </c>
      <c r="F29" s="16" t="str">
        <f t="shared" ref="F29" si="40">IF(E29&gt;0.8,"VG",IF(E29&gt;0.7,"G",IF(E29&gt;0.45,"S","NS")))</f>
        <v>NS</v>
      </c>
      <c r="J29" s="19">
        <v>0.42799999999999999</v>
      </c>
      <c r="K29" s="26" t="str">
        <f t="shared" ref="K29" si="41">IF(ABS(J29)&lt;5%,"VG",IF(ABS(J29)&lt;10%,"G",IF(ABS(J29)&lt;15%,"S","NS")))</f>
        <v>NS</v>
      </c>
      <c r="O29" s="17">
        <v>0.79400000000000004</v>
      </c>
      <c r="P29" s="17" t="str">
        <f t="shared" ref="P29" si="42">IF(O29&lt;=0.5,"VG",IF(O29&lt;=0.6,"G",IF(O29&lt;=0.7,"S","NS")))</f>
        <v>NS</v>
      </c>
      <c r="T29" s="18">
        <v>0.875</v>
      </c>
      <c r="U29" s="18" t="str">
        <f t="shared" ref="U29" si="43">IF(T29&gt;0.85,"VG",IF(T29&gt;0.75,"G",IF(T29&gt;0.6,"S","NS")))</f>
        <v>VG</v>
      </c>
    </row>
    <row r="30" spans="1:76" x14ac:dyDescent="0.25">
      <c r="K30" s="26"/>
    </row>
    <row r="31" spans="1:76" x14ac:dyDescent="0.25">
      <c r="A31">
        <v>14162200</v>
      </c>
      <c r="B31">
        <v>23773405</v>
      </c>
      <c r="C31" t="s">
        <v>10</v>
      </c>
      <c r="D31" t="s">
        <v>55</v>
      </c>
      <c r="E31" s="16">
        <v>-0.27</v>
      </c>
      <c r="F31" s="16" t="str">
        <f t="shared" si="36"/>
        <v>NS</v>
      </c>
      <c r="J31" s="19">
        <v>-0.19900000000000001</v>
      </c>
      <c r="K31" s="26" t="str">
        <f t="shared" si="37"/>
        <v>NS</v>
      </c>
      <c r="O31" s="17">
        <v>0.97399999999999998</v>
      </c>
      <c r="P31" s="17" t="str">
        <f t="shared" si="38"/>
        <v>NS</v>
      </c>
      <c r="T31" s="18">
        <v>7.1999999999999995E-2</v>
      </c>
      <c r="U31" s="18" t="str">
        <f t="shared" si="39"/>
        <v>NS</v>
      </c>
    </row>
    <row r="32" spans="1:76" x14ac:dyDescent="0.25">
      <c r="K32" s="26"/>
    </row>
    <row r="33" spans="1:21" x14ac:dyDescent="0.25">
      <c r="A33">
        <v>14162500</v>
      </c>
      <c r="B33">
        <v>23772909</v>
      </c>
      <c r="C33" t="s">
        <v>11</v>
      </c>
      <c r="D33" t="s">
        <v>55</v>
      </c>
      <c r="E33" s="16">
        <v>0.88500000000000001</v>
      </c>
      <c r="F33" s="16" t="str">
        <f t="shared" si="36"/>
        <v>VG</v>
      </c>
      <c r="J33" s="19">
        <v>-1.6E-2</v>
      </c>
      <c r="K33" s="19" t="str">
        <f t="shared" si="37"/>
        <v>VG</v>
      </c>
      <c r="O33" s="17">
        <v>0.33700000000000002</v>
      </c>
      <c r="P33" s="17" t="str">
        <f t="shared" si="38"/>
        <v>VG</v>
      </c>
      <c r="T33" s="18">
        <v>0.92100000000000004</v>
      </c>
      <c r="U33" s="18" t="str">
        <f t="shared" si="39"/>
        <v>VG</v>
      </c>
    </row>
    <row r="34" spans="1:21" x14ac:dyDescent="0.25">
      <c r="A34">
        <v>14162500</v>
      </c>
      <c r="B34">
        <v>23772909</v>
      </c>
      <c r="C34" t="s">
        <v>11</v>
      </c>
      <c r="D34" t="s">
        <v>133</v>
      </c>
      <c r="E34" s="16">
        <v>0.24</v>
      </c>
      <c r="J34" s="19">
        <v>-0.17599999999999999</v>
      </c>
      <c r="O34" s="17">
        <v>0.72099999999999997</v>
      </c>
      <c r="T34" s="18">
        <v>0.91400000000000003</v>
      </c>
    </row>
    <row r="36" spans="1:21" x14ac:dyDescent="0.25">
      <c r="A36">
        <v>14164900</v>
      </c>
      <c r="B36">
        <v>23772751</v>
      </c>
      <c r="C36" t="s">
        <v>60</v>
      </c>
      <c r="D36" t="s">
        <v>55</v>
      </c>
      <c r="E36" s="16">
        <v>0.88600000000000001</v>
      </c>
      <c r="F36" s="16" t="str">
        <f t="shared" si="36"/>
        <v>VG</v>
      </c>
      <c r="J36" s="19">
        <v>5.7000000000000002E-2</v>
      </c>
      <c r="K36" s="19" t="str">
        <f t="shared" si="37"/>
        <v>G</v>
      </c>
      <c r="O36" s="17">
        <v>0.33300000000000002</v>
      </c>
      <c r="P36" s="17" t="str">
        <f t="shared" si="38"/>
        <v>VG</v>
      </c>
      <c r="T36" s="18">
        <v>0.93</v>
      </c>
      <c r="U36" s="18" t="str">
        <f t="shared" si="39"/>
        <v>VG</v>
      </c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tabSelected="1" workbookViewId="0">
      <selection activeCell="P4" sqref="P4:P14"/>
    </sheetView>
  </sheetViews>
  <sheetFormatPr defaultRowHeight="15" x14ac:dyDescent="0.25"/>
  <cols>
    <col min="3" max="11" width="8.85546875" style="61"/>
    <col min="15" max="15" width="8.85546875" style="61"/>
    <col min="16" max="16" width="11" bestFit="1" customWidth="1"/>
    <col min="27" max="27" width="9.140625" style="61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95</v>
      </c>
      <c r="B2" s="14" t="s">
        <v>96</v>
      </c>
      <c r="C2" s="61">
        <v>2010</v>
      </c>
      <c r="D2" s="61">
        <f>C2+1</f>
        <v>2011</v>
      </c>
      <c r="E2" s="61">
        <f t="shared" ref="E2:K2" si="0">D2+1</f>
        <v>2012</v>
      </c>
      <c r="F2" s="61">
        <f t="shared" si="0"/>
        <v>2013</v>
      </c>
      <c r="G2" s="61">
        <f t="shared" si="0"/>
        <v>2014</v>
      </c>
      <c r="H2" s="61">
        <f t="shared" si="0"/>
        <v>2015</v>
      </c>
      <c r="I2" s="61">
        <f t="shared" si="0"/>
        <v>2016</v>
      </c>
      <c r="J2" s="61">
        <f t="shared" si="0"/>
        <v>2017</v>
      </c>
      <c r="K2" s="61">
        <f t="shared" si="0"/>
        <v>2018</v>
      </c>
      <c r="L2" t="s">
        <v>156</v>
      </c>
      <c r="M2" t="s">
        <v>157</v>
      </c>
      <c r="N2" s="14" t="s">
        <v>150</v>
      </c>
      <c r="O2" s="61" t="s">
        <v>129</v>
      </c>
      <c r="P2" t="s">
        <v>158</v>
      </c>
      <c r="Q2" s="14" t="s">
        <v>99</v>
      </c>
      <c r="R2" s="14" t="s">
        <v>95</v>
      </c>
      <c r="S2" s="14" t="s">
        <v>96</v>
      </c>
      <c r="T2" s="62" t="s">
        <v>100</v>
      </c>
      <c r="W2" s="3" t="s">
        <v>94</v>
      </c>
      <c r="X2" t="s">
        <v>132</v>
      </c>
      <c r="Y2" t="s">
        <v>128</v>
      </c>
      <c r="Z2" s="14" t="s">
        <v>151</v>
      </c>
      <c r="AA2" s="61" t="s">
        <v>47</v>
      </c>
      <c r="AB2" t="s">
        <v>152</v>
      </c>
      <c r="AC2" s="61" t="s">
        <v>47</v>
      </c>
      <c r="AD2" t="s">
        <v>153</v>
      </c>
      <c r="AE2" t="s">
        <v>154</v>
      </c>
    </row>
    <row r="3" spans="1:31" x14ac:dyDescent="0.25">
      <c r="A3">
        <v>1</v>
      </c>
      <c r="B3">
        <v>31</v>
      </c>
      <c r="C3" s="61">
        <f>FLOW_Monthly_McKenzie_flow_skil!E2</f>
        <v>1368.7196039999999</v>
      </c>
      <c r="D3" s="61">
        <f>FLOW_Monthly_McKenzie_flow_skil!E14</f>
        <v>1669.506836</v>
      </c>
      <c r="E3" s="61">
        <f>FLOW_Monthly_McKenzie_flow_skil!E26</f>
        <v>1361.7764890000001</v>
      </c>
      <c r="F3" s="61">
        <f>FLOW_Monthly_McKenzie_flow_skil!E38</f>
        <v>876.71698000000004</v>
      </c>
      <c r="G3" s="61">
        <f>FLOW_Monthly_McKenzie_flow_skil!E50</f>
        <v>980.75329599999998</v>
      </c>
      <c r="H3" s="61">
        <f>FLOW_Monthly_McKenzie_flow_skil!E62</f>
        <v>1131.00647</v>
      </c>
      <c r="I3" s="61">
        <f>FLOW_Monthly_McKenzie_flow_skil!E74</f>
        <v>1648.5257570000001</v>
      </c>
      <c r="J3" s="61">
        <f>FLOW_Monthly_McKenzie_flow_skil!E86</f>
        <v>752.48681599999998</v>
      </c>
      <c r="K3" s="61">
        <f>FLOW_Monthly_McKenzie_flow_skil!E98</f>
        <v>1474.3743899999999</v>
      </c>
      <c r="L3" s="61">
        <f>AVERAGE(C3:K3)</f>
        <v>1251.5407375555556</v>
      </c>
      <c r="M3" s="61">
        <f>L18</f>
        <v>1210.8744644444444</v>
      </c>
      <c r="N3" s="61">
        <f>M3-L3</f>
        <v>-40.666273111111195</v>
      </c>
      <c r="O3" s="61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61">
        <f>N$3</f>
        <v>-40.666273111111195</v>
      </c>
      <c r="V3" s="61">
        <f>T3+U3</f>
        <v>164.8970508888888</v>
      </c>
      <c r="W3" s="61">
        <v>547.22454800000003</v>
      </c>
      <c r="X3" s="61">
        <v>547.28594999999996</v>
      </c>
      <c r="Y3" s="61">
        <v>520.81432433333327</v>
      </c>
      <c r="AA3" s="61">
        <v>0</v>
      </c>
      <c r="AB3" s="61">
        <f>AB4-(AB5-AB4)/(AA5-AA4)*(AA4-AA3)</f>
        <v>-73.369269222222329</v>
      </c>
      <c r="AC3" s="61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61">
        <f>FLOW_Monthly_McKenzie_flow_skil!E3</f>
        <v>969.84283400000004</v>
      </c>
      <c r="D4" s="61">
        <f>FLOW_Monthly_McKenzie_flow_skil!E15</f>
        <v>989.50347899999997</v>
      </c>
      <c r="E4" s="61">
        <f>FLOW_Monthly_McKenzie_flow_skil!E27</f>
        <v>1337.739624</v>
      </c>
      <c r="F4" s="61">
        <f>FLOW_Monthly_McKenzie_flow_skil!E39</f>
        <v>970.42480499999999</v>
      </c>
      <c r="G4" s="61">
        <f>FLOW_Monthly_McKenzie_flow_skil!E51</f>
        <v>1704.9420170000001</v>
      </c>
      <c r="H4" s="61">
        <f>FLOW_Monthly_McKenzie_flow_skil!E63</f>
        <v>1094.0410159999999</v>
      </c>
      <c r="I4" s="61">
        <f>FLOW_Monthly_McKenzie_flow_skil!E75</f>
        <v>1677.3801269999999</v>
      </c>
      <c r="J4" s="61">
        <f>FLOW_Monthly_McKenzie_flow_skil!E87</f>
        <v>1447.059692</v>
      </c>
      <c r="K4" s="61">
        <f>FLOW_Monthly_McKenzie_flow_skil!E99</f>
        <v>995.47119099999998</v>
      </c>
      <c r="L4" s="61">
        <f t="shared" ref="L4:L14" si="1">AVERAGE(C4:K4)</f>
        <v>1242.933865</v>
      </c>
      <c r="M4" s="61">
        <f t="shared" ref="M4:M14" si="2">L19</f>
        <v>1267.673584111111</v>
      </c>
      <c r="N4" s="61">
        <f t="shared" ref="N4:N14" si="3">M4-L4</f>
        <v>24.739719111111071</v>
      </c>
      <c r="O4" s="61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61">
        <f>N$4</f>
        <v>24.739719111111071</v>
      </c>
      <c r="V4" s="61">
        <f t="shared" ref="V4:V67" si="6">T4+U4</f>
        <v>116.28510611111108</v>
      </c>
      <c r="W4" s="61">
        <v>434.62335200000001</v>
      </c>
      <c r="X4" s="61">
        <v>434.68505900000002</v>
      </c>
      <c r="Y4" s="61">
        <v>566.93237655555561</v>
      </c>
      <c r="Z4" s="61">
        <v>31</v>
      </c>
      <c r="AA4" s="61">
        <v>15</v>
      </c>
      <c r="AB4" s="61">
        <f>N3</f>
        <v>-40.666273111111195</v>
      </c>
      <c r="AC4" s="61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61">
        <f>FLOW_Monthly_McKenzie_flow_skil!E4</f>
        <v>897.10913100000005</v>
      </c>
      <c r="D5" s="61">
        <f>FLOW_Monthly_McKenzie_flow_skil!E16</f>
        <v>1374.0816649999999</v>
      </c>
      <c r="E5" s="61">
        <f>FLOW_Monthly_McKenzie_flow_skil!E28</f>
        <v>1549.9884030000001</v>
      </c>
      <c r="F5" s="61">
        <f>FLOW_Monthly_McKenzie_flow_skil!E40</f>
        <v>1383.428711</v>
      </c>
      <c r="G5" s="61">
        <f>FLOW_Monthly_McKenzie_flow_skil!E52</f>
        <v>2180.1511230000001</v>
      </c>
      <c r="H5" s="61">
        <f>FLOW_Monthly_McKenzie_flow_skil!E64</f>
        <v>815.21929899999998</v>
      </c>
      <c r="I5" s="61">
        <f>FLOW_Monthly_McKenzie_flow_skil!E76</f>
        <v>1541.3164059999999</v>
      </c>
      <c r="J5" s="61">
        <f>FLOW_Monthly_McKenzie_flow_skil!E88</f>
        <v>2883.140625</v>
      </c>
      <c r="K5" s="61">
        <f>FLOW_Monthly_McKenzie_flow_skil!E100</f>
        <v>1366.1594239999999</v>
      </c>
      <c r="L5" s="61">
        <f t="shared" si="1"/>
        <v>1554.5105318888889</v>
      </c>
      <c r="M5" s="61">
        <f t="shared" si="2"/>
        <v>1306.6216973333335</v>
      </c>
      <c r="N5" s="61">
        <f t="shared" si="3"/>
        <v>-247.88883455555538</v>
      </c>
      <c r="O5" s="61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61">
        <f>N$5</f>
        <v>-247.88883455555538</v>
      </c>
      <c r="V5" s="61">
        <f t="shared" si="6"/>
        <v>-174.67829355555537</v>
      </c>
      <c r="W5" s="61">
        <v>416.05456500000003</v>
      </c>
      <c r="X5" s="61">
        <v>416.11630200000002</v>
      </c>
      <c r="Y5" s="61">
        <v>579.49046488888882</v>
      </c>
      <c r="Z5" s="61">
        <v>28</v>
      </c>
      <c r="AA5" s="61">
        <f>ROUNDUP(AA4+(Z4+Z5)/2,0)</f>
        <v>45</v>
      </c>
      <c r="AB5" s="61">
        <f t="shared" ref="AB5:AB15" si="9">N4</f>
        <v>24.739719111111071</v>
      </c>
      <c r="AC5" s="61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61">
        <f>FLOW_Monthly_McKenzie_flow_skil!E5</f>
        <v>1151.2554929999999</v>
      </c>
      <c r="D6" s="61">
        <f>FLOW_Monthly_McKenzie_flow_skil!E17</f>
        <v>1494.4273679999999</v>
      </c>
      <c r="E6" s="61">
        <f>FLOW_Monthly_McKenzie_flow_skil!E29</f>
        <v>1982.045654</v>
      </c>
      <c r="F6" s="61">
        <f>FLOW_Monthly_McKenzie_flow_skil!E41</f>
        <v>1471.0379640000001</v>
      </c>
      <c r="G6" s="61">
        <f>FLOW_Monthly_McKenzie_flow_skil!E53</f>
        <v>1137.782837</v>
      </c>
      <c r="H6" s="61">
        <f>FLOW_Monthly_McKenzie_flow_skil!E65</f>
        <v>858.29626499999995</v>
      </c>
      <c r="I6" s="61">
        <f>FLOW_Monthly_McKenzie_flow_skil!E77</f>
        <v>841.99292000000003</v>
      </c>
      <c r="J6" s="61">
        <f>FLOW_Monthly_McKenzie_flow_skil!E89</f>
        <v>1621.147217</v>
      </c>
      <c r="K6" s="61">
        <f>FLOW_Monthly_McKenzie_flow_skil!E101</f>
        <v>1248.4136960000001</v>
      </c>
      <c r="L6" s="61">
        <f t="shared" si="1"/>
        <v>1311.822157111111</v>
      </c>
      <c r="M6" s="61">
        <f t="shared" si="2"/>
        <v>1428.1639811111113</v>
      </c>
      <c r="N6" s="61">
        <f t="shared" si="3"/>
        <v>116.34182400000032</v>
      </c>
      <c r="O6" s="61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61">
        <f>N$6</f>
        <v>116.34182400000032</v>
      </c>
      <c r="V6" s="61">
        <f t="shared" si="6"/>
        <v>256.49236700000029</v>
      </c>
      <c r="W6" s="61">
        <v>483.06072999999998</v>
      </c>
      <c r="X6" s="61">
        <v>483.12240600000001</v>
      </c>
      <c r="Y6" s="61">
        <v>694.16603266666664</v>
      </c>
      <c r="Z6" s="61">
        <v>31</v>
      </c>
      <c r="AA6" s="61">
        <v>74</v>
      </c>
      <c r="AB6" s="61">
        <f t="shared" si="9"/>
        <v>-247.88883455555538</v>
      </c>
      <c r="AC6" s="61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61">
        <f>FLOW_Monthly_McKenzie_flow_skil!E6</f>
        <v>955.62152100000003</v>
      </c>
      <c r="D7" s="61">
        <f>FLOW_Monthly_McKenzie_flow_skil!E18</f>
        <v>1428.2030030000001</v>
      </c>
      <c r="E7" s="61">
        <f>FLOW_Monthly_McKenzie_flow_skil!E30</f>
        <v>936.96868900000004</v>
      </c>
      <c r="F7" s="61">
        <f>FLOW_Monthly_McKenzie_flow_skil!E42</f>
        <v>797.25140399999998</v>
      </c>
      <c r="G7" s="61">
        <f>FLOW_Monthly_McKenzie_flow_skil!E54</f>
        <v>990.07769800000005</v>
      </c>
      <c r="H7" s="61">
        <f>FLOW_Monthly_McKenzie_flow_skil!E66</f>
        <v>761.61505099999999</v>
      </c>
      <c r="I7" s="61">
        <f>FLOW_Monthly_McKenzie_flow_skil!E78</f>
        <v>777.41711399999997</v>
      </c>
      <c r="J7" s="61">
        <f>FLOW_Monthly_McKenzie_flow_skil!E90</f>
        <v>871.32257100000004</v>
      </c>
      <c r="K7" s="61">
        <f>FLOW_Monthly_McKenzie_flow_skil!E102</f>
        <v>783.728027</v>
      </c>
      <c r="L7" s="61">
        <f t="shared" si="1"/>
        <v>922.46723088888882</v>
      </c>
      <c r="M7" s="61">
        <f t="shared" si="2"/>
        <v>1281.8202582222225</v>
      </c>
      <c r="N7" s="61">
        <f t="shared" si="3"/>
        <v>359.35302733333367</v>
      </c>
      <c r="O7" s="61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61">
        <f>N$7</f>
        <v>359.35302733333367</v>
      </c>
      <c r="V7" s="61">
        <f t="shared" si="6"/>
        <v>453.80789233333365</v>
      </c>
      <c r="W7" s="61">
        <v>437.352844</v>
      </c>
      <c r="X7" s="61">
        <v>437.41451999999998</v>
      </c>
      <c r="Y7" s="61">
        <v>640.71844144444447</v>
      </c>
      <c r="Z7" s="61">
        <v>30</v>
      </c>
      <c r="AA7" s="61">
        <f t="shared" ref="AA7:AA14" si="10">ROUNDUP(AA6+(Z6+Z7)/2,0)</f>
        <v>105</v>
      </c>
      <c r="AB7" s="61">
        <f t="shared" si="9"/>
        <v>116.34182400000032</v>
      </c>
      <c r="AC7" s="61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61">
        <f>FLOW_Monthly_McKenzie_flow_skil!E7</f>
        <v>1115.6015629999999</v>
      </c>
      <c r="D8" s="61">
        <f>FLOW_Monthly_McKenzie_flow_skil!E19</f>
        <v>852.80706799999996</v>
      </c>
      <c r="E8" s="61">
        <f>FLOW_Monthly_McKenzie_flow_skil!E31</f>
        <v>829.90808100000004</v>
      </c>
      <c r="F8" s="61">
        <f>FLOW_Monthly_McKenzie_flow_skil!E43</f>
        <v>775.68158000000005</v>
      </c>
      <c r="G8" s="61">
        <f>FLOW_Monthly_McKenzie_flow_skil!E55</f>
        <v>766.18859899999995</v>
      </c>
      <c r="H8" s="61">
        <f>FLOW_Monthly_McKenzie_flow_skil!E67</f>
        <v>741.68127400000003</v>
      </c>
      <c r="I8" s="61">
        <f>FLOW_Monthly_McKenzie_flow_skil!E79</f>
        <v>750.14514199999996</v>
      </c>
      <c r="J8" s="61">
        <f>FLOW_Monthly_McKenzie_flow_skil!E91</f>
        <v>768.45581100000004</v>
      </c>
      <c r="K8" s="61">
        <f>FLOW_Monthly_McKenzie_flow_skil!E103</f>
        <v>752.54193099999998</v>
      </c>
      <c r="L8" s="61">
        <f t="shared" si="1"/>
        <v>817.00122766666664</v>
      </c>
      <c r="M8" s="61">
        <f t="shared" si="2"/>
        <v>1049.6634453333331</v>
      </c>
      <c r="N8" s="61">
        <f t="shared" si="3"/>
        <v>232.66221766666649</v>
      </c>
      <c r="O8" s="61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61">
        <f>N$8</f>
        <v>232.66221766666649</v>
      </c>
      <c r="V8" s="61">
        <f t="shared" si="6"/>
        <v>362.4732066666665</v>
      </c>
      <c r="W8" s="61">
        <v>472.92962599999998</v>
      </c>
      <c r="X8" s="61">
        <v>472.99154700000003</v>
      </c>
      <c r="Y8" s="61">
        <v>505.99269611111117</v>
      </c>
      <c r="Z8" s="61">
        <v>31</v>
      </c>
      <c r="AA8" s="61">
        <v>135</v>
      </c>
      <c r="AB8" s="61">
        <f t="shared" si="9"/>
        <v>359.35302733333367</v>
      </c>
      <c r="AC8" s="61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61">
        <f>FLOW_Monthly_McKenzie_flow_skil!E8</f>
        <v>746.36810300000002</v>
      </c>
      <c r="D9" s="61">
        <f>FLOW_Monthly_McKenzie_flow_skil!E20</f>
        <v>753.953125</v>
      </c>
      <c r="E9" s="61">
        <f>FLOW_Monthly_McKenzie_flow_skil!E32</f>
        <v>764.285889</v>
      </c>
      <c r="F9" s="61">
        <f>FLOW_Monthly_McKenzie_flow_skil!E44</f>
        <v>748.08380099999999</v>
      </c>
      <c r="G9" s="61">
        <f>FLOW_Monthly_McKenzie_flow_skil!E56</f>
        <v>747.24462900000003</v>
      </c>
      <c r="H9" s="61">
        <f>FLOW_Monthly_McKenzie_flow_skil!E68</f>
        <v>734.51843299999996</v>
      </c>
      <c r="I9" s="61">
        <f>FLOW_Monthly_McKenzie_flow_skil!E80</f>
        <v>741.78949</v>
      </c>
      <c r="J9" s="61">
        <f>FLOW_Monthly_McKenzie_flow_skil!E92</f>
        <v>754.84057600000006</v>
      </c>
      <c r="K9" s="61">
        <f>FLOW_Monthly_McKenzie_flow_skil!E104</f>
        <v>745.92132600000002</v>
      </c>
      <c r="L9" s="61">
        <f t="shared" si="1"/>
        <v>748.55615244444436</v>
      </c>
      <c r="M9" s="61">
        <f t="shared" si="2"/>
        <v>831.01367866666669</v>
      </c>
      <c r="N9" s="61">
        <f t="shared" si="3"/>
        <v>82.457526222222327</v>
      </c>
      <c r="O9" s="61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61">
        <f>N$9</f>
        <v>82.457526222222327</v>
      </c>
      <c r="V9" s="61">
        <f t="shared" si="6"/>
        <v>113.96490922222233</v>
      </c>
      <c r="W9" s="61">
        <v>374.37524400000001</v>
      </c>
      <c r="X9" s="61">
        <v>374.437073</v>
      </c>
      <c r="Y9" s="61">
        <v>356.19446988888893</v>
      </c>
      <c r="Z9" s="61">
        <v>30</v>
      </c>
      <c r="AA9" s="61">
        <f t="shared" si="10"/>
        <v>166</v>
      </c>
      <c r="AB9" s="61">
        <f t="shared" si="9"/>
        <v>232.66221766666649</v>
      </c>
      <c r="AC9" s="61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61">
        <f>FLOW_Monthly_McKenzie_flow_skil!E9</f>
        <v>733.83654799999999</v>
      </c>
      <c r="D10" s="61">
        <f>FLOW_Monthly_McKenzie_flow_skil!E21</f>
        <v>743.61834699999997</v>
      </c>
      <c r="E10" s="61">
        <f>FLOW_Monthly_McKenzie_flow_skil!E33</f>
        <v>745.38781700000004</v>
      </c>
      <c r="F10" s="61">
        <f>FLOW_Monthly_McKenzie_flow_skil!E45</f>
        <v>739.84362799999997</v>
      </c>
      <c r="G10" s="61">
        <f>FLOW_Monthly_McKenzie_flow_skil!E57</f>
        <v>740.38995399999999</v>
      </c>
      <c r="H10" s="61">
        <f>FLOW_Monthly_McKenzie_flow_skil!E69</f>
        <v>731.025757</v>
      </c>
      <c r="I10" s="61">
        <f>FLOW_Monthly_McKenzie_flow_skil!E81</f>
        <v>737.23821999999996</v>
      </c>
      <c r="J10" s="61">
        <f>FLOW_Monthly_McKenzie_flow_skil!E93</f>
        <v>749.98272699999995</v>
      </c>
      <c r="K10" s="61">
        <f>FLOW_Monthly_McKenzie_flow_skil!E105</f>
        <v>742.032104</v>
      </c>
      <c r="L10" s="61">
        <f t="shared" si="1"/>
        <v>740.37278911111105</v>
      </c>
      <c r="M10" s="61">
        <f t="shared" si="2"/>
        <v>744.07870822222219</v>
      </c>
      <c r="N10" s="61">
        <f t="shared" si="3"/>
        <v>3.7059191111111431</v>
      </c>
      <c r="O10" s="61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61">
        <f>N$10</f>
        <v>3.7059191111111431</v>
      </c>
      <c r="V10" s="61">
        <f t="shared" si="6"/>
        <v>31.976343111111142</v>
      </c>
      <c r="W10" s="61">
        <v>371.11901899999998</v>
      </c>
      <c r="X10" s="61">
        <v>371.18069500000001</v>
      </c>
      <c r="Y10" s="61">
        <v>276.36424433333332</v>
      </c>
      <c r="Z10" s="61">
        <v>31</v>
      </c>
      <c r="AA10" s="61">
        <v>196</v>
      </c>
      <c r="AB10" s="61">
        <f t="shared" si="9"/>
        <v>82.457526222222327</v>
      </c>
      <c r="AC10" s="61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61">
        <f>FLOW_Monthly_McKenzie_flow_skil!E10</f>
        <v>731.24408000000005</v>
      </c>
      <c r="D11" s="61">
        <f>FLOW_Monthly_McKenzie_flow_skil!E22</f>
        <v>739.70043899999996</v>
      </c>
      <c r="E11" s="61">
        <f>FLOW_Monthly_McKenzie_flow_skil!E34</f>
        <v>740.85882600000002</v>
      </c>
      <c r="F11" s="61">
        <f>FLOW_Monthly_McKenzie_flow_skil!E46</f>
        <v>737.92083700000001</v>
      </c>
      <c r="G11" s="61">
        <f>FLOW_Monthly_McKenzie_flow_skil!E58</f>
        <v>736.84869400000002</v>
      </c>
      <c r="H11" s="61">
        <f>FLOW_Monthly_McKenzie_flow_skil!E70</f>
        <v>728.020264</v>
      </c>
      <c r="I11" s="61">
        <f>FLOW_Monthly_McKenzie_flow_skil!E82</f>
        <v>733.96752900000001</v>
      </c>
      <c r="J11" s="61">
        <f>FLOW_Monthly_McKenzie_flow_skil!E94</f>
        <v>752.10510299999999</v>
      </c>
      <c r="K11" s="61">
        <f>FLOW_Monthly_McKenzie_flow_skil!E106</f>
        <v>738.645081</v>
      </c>
      <c r="L11" s="61">
        <f t="shared" si="1"/>
        <v>737.70120588888892</v>
      </c>
      <c r="M11" s="61">
        <f t="shared" si="2"/>
        <v>684.86558022222232</v>
      </c>
      <c r="N11" s="61">
        <f t="shared" si="3"/>
        <v>-52.835625666666601</v>
      </c>
      <c r="O11" s="61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61">
        <f>N$11</f>
        <v>-52.835625666666601</v>
      </c>
      <c r="V11" s="61">
        <f t="shared" si="6"/>
        <v>-25.293286666666603</v>
      </c>
      <c r="W11" s="61">
        <v>370.38867199999999</v>
      </c>
      <c r="X11" s="61">
        <v>370.45031699999998</v>
      </c>
      <c r="Y11" s="61">
        <v>233.44447666666662</v>
      </c>
      <c r="Z11" s="61">
        <v>31</v>
      </c>
      <c r="AA11" s="61">
        <f t="shared" si="10"/>
        <v>227</v>
      </c>
      <c r="AB11" s="61">
        <f t="shared" si="9"/>
        <v>3.7059191111111431</v>
      </c>
      <c r="AC11" s="61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61">
        <f>FLOW_Monthly_McKenzie_flow_skil!E11</f>
        <v>749.13867200000004</v>
      </c>
      <c r="D12" s="61">
        <f>FLOW_Monthly_McKenzie_flow_skil!E23</f>
        <v>738.50256300000001</v>
      </c>
      <c r="E12" s="61">
        <f>FLOW_Monthly_McKenzie_flow_skil!E35</f>
        <v>866.62133800000004</v>
      </c>
      <c r="F12" s="61">
        <f>FLOW_Monthly_McKenzie_flow_skil!E47</f>
        <v>835.55407700000001</v>
      </c>
      <c r="G12" s="61">
        <f>FLOW_Monthly_McKenzie_flow_skil!E59</f>
        <v>789.48297100000002</v>
      </c>
      <c r="H12" s="61">
        <f>FLOW_Monthly_McKenzie_flow_skil!E71</f>
        <v>725.12347399999999</v>
      </c>
      <c r="I12" s="61">
        <f>FLOW_Monthly_McKenzie_flow_skil!E83</f>
        <v>1530.987061</v>
      </c>
      <c r="J12" s="61">
        <f>FLOW_Monthly_McKenzie_flow_skil!E95</f>
        <v>984.75817900000004</v>
      </c>
      <c r="K12" s="61">
        <f>FLOW_Monthly_McKenzie_flow_skil!E107</f>
        <v>735.65106200000002</v>
      </c>
      <c r="L12" s="61">
        <f t="shared" si="1"/>
        <v>883.97993300000007</v>
      </c>
      <c r="M12" s="61">
        <f t="shared" si="2"/>
        <v>748.73847799999999</v>
      </c>
      <c r="N12" s="61">
        <f t="shared" si="3"/>
        <v>-135.24145500000009</v>
      </c>
      <c r="O12" s="61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61">
        <f>N$12</f>
        <v>-135.24145500000009</v>
      </c>
      <c r="V12" s="61">
        <f t="shared" si="6"/>
        <v>-101.39628600000009</v>
      </c>
      <c r="W12" s="61">
        <v>376.86795000000001</v>
      </c>
      <c r="X12" s="61">
        <v>376.92962599999998</v>
      </c>
      <c r="Y12" s="61">
        <v>252.1563601111111</v>
      </c>
      <c r="Z12" s="61">
        <v>30</v>
      </c>
      <c r="AA12" s="61">
        <f t="shared" si="10"/>
        <v>258</v>
      </c>
      <c r="AB12" s="61">
        <f t="shared" si="9"/>
        <v>-52.835625666666601</v>
      </c>
      <c r="AC12" s="61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61">
        <f>FLOW_Monthly_McKenzie_flow_skil!E12</f>
        <v>1035.3767089999999</v>
      </c>
      <c r="D13" s="61">
        <f>FLOW_Monthly_McKenzie_flow_skil!E24</f>
        <v>796.83032200000002</v>
      </c>
      <c r="E13" s="61">
        <f>FLOW_Monthly_McKenzie_flow_skil!E36</f>
        <v>1560.9438479999999</v>
      </c>
      <c r="F13" s="61">
        <f>FLOW_Monthly_McKenzie_flow_skil!E48</f>
        <v>909.44476299999997</v>
      </c>
      <c r="G13" s="61">
        <f>FLOW_Monthly_McKenzie_flow_skil!E60</f>
        <v>1601.2242429999999</v>
      </c>
      <c r="H13" s="61">
        <f>FLOW_Monthly_McKenzie_flow_skil!E72</f>
        <v>1128.6264650000001</v>
      </c>
      <c r="I13" s="61">
        <f>FLOW_Monthly_McKenzie_flow_skil!E84</f>
        <v>1218.233643</v>
      </c>
      <c r="J13" s="61">
        <f>FLOW_Monthly_McKenzie_flow_skil!E96</f>
        <v>1598.622803</v>
      </c>
      <c r="K13" s="61">
        <f>FLOW_Monthly_McKenzie_flow_skil!E108</f>
        <v>780.49585000000002</v>
      </c>
      <c r="L13" s="61">
        <f t="shared" si="1"/>
        <v>1181.0887384444443</v>
      </c>
      <c r="M13" s="61">
        <f t="shared" si="2"/>
        <v>930.05717644444439</v>
      </c>
      <c r="N13" s="61">
        <f t="shared" si="3"/>
        <v>-251.03156199999989</v>
      </c>
      <c r="O13" s="61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61">
        <f>N$13</f>
        <v>-251.03156199999989</v>
      </c>
      <c r="V13" s="61">
        <f t="shared" si="6"/>
        <v>-137.0316839999999</v>
      </c>
      <c r="W13" s="61">
        <v>456.67068499999999</v>
      </c>
      <c r="X13" s="61">
        <v>456.73236100000003</v>
      </c>
      <c r="Y13" s="61">
        <v>365.31071122222221</v>
      </c>
      <c r="Z13" s="61">
        <v>31</v>
      </c>
      <c r="AA13" s="61">
        <v>288</v>
      </c>
      <c r="AB13" s="61">
        <f t="shared" si="9"/>
        <v>-135.24145500000009</v>
      </c>
      <c r="AC13" s="61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61">
        <f>FLOW_Monthly_McKenzie_flow_skil!E13</f>
        <v>1503.7150879999999</v>
      </c>
      <c r="D14" s="61">
        <f>FLOW_Monthly_McKenzie_flow_skil!E25</f>
        <v>1029.159058</v>
      </c>
      <c r="E14" s="61">
        <f>FLOW_Monthly_McKenzie_flow_skil!E37</f>
        <v>1407.31897</v>
      </c>
      <c r="F14" s="61">
        <f>FLOW_Monthly_McKenzie_flow_skil!E49</f>
        <v>897.52770999999996</v>
      </c>
      <c r="G14" s="61">
        <f>FLOW_Monthly_McKenzie_flow_skil!E61</f>
        <v>1736.139038</v>
      </c>
      <c r="H14" s="61">
        <f>FLOW_Monthly_McKenzie_flow_skil!E73</f>
        <v>1764.299438</v>
      </c>
      <c r="I14" s="61">
        <f>FLOW_Monthly_McKenzie_flow_skil!E85</f>
        <v>894.32031300000006</v>
      </c>
      <c r="J14" s="61">
        <f>FLOW_Monthly_McKenzie_flow_skil!E97</f>
        <v>834.39050299999997</v>
      </c>
      <c r="K14" s="61">
        <f>FLOW_Monthly_McKenzie_flow_skil!E109</f>
        <v>1348.8271480000001</v>
      </c>
      <c r="L14" s="61">
        <f t="shared" si="1"/>
        <v>1268.4108073333334</v>
      </c>
      <c r="M14" s="61">
        <f t="shared" si="2"/>
        <v>1184.9973821111114</v>
      </c>
      <c r="N14" s="61">
        <f t="shared" si="3"/>
        <v>-83.413425222222031</v>
      </c>
      <c r="O14" s="61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61">
        <f>N$14</f>
        <v>-83.413425222222031</v>
      </c>
      <c r="V14" s="61">
        <f t="shared" si="6"/>
        <v>182.45702777777797</v>
      </c>
      <c r="W14" s="61">
        <v>608.86352499999998</v>
      </c>
      <c r="X14" s="61">
        <v>608.92523200000005</v>
      </c>
      <c r="Y14" s="61">
        <v>518.40359833333321</v>
      </c>
      <c r="Z14" s="61">
        <v>30</v>
      </c>
      <c r="AA14" s="61">
        <f t="shared" si="10"/>
        <v>319</v>
      </c>
      <c r="AB14" s="61">
        <f t="shared" si="9"/>
        <v>-251.03156199999989</v>
      </c>
      <c r="AC14" s="61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61">
        <f>AVERAGE(L3:L14)</f>
        <v>1055.0321146944445</v>
      </c>
      <c r="M15" s="61">
        <f>AVERAGE(M3:M14)</f>
        <v>1055.714036185185</v>
      </c>
      <c r="N15" s="61">
        <f>M15-L15</f>
        <v>0.68192149074047848</v>
      </c>
      <c r="O15" s="61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61">
        <f>N$3</f>
        <v>-40.666273111111195</v>
      </c>
      <c r="V15" s="61">
        <f t="shared" si="6"/>
        <v>243.4229298888888</v>
      </c>
      <c r="Y15" s="61"/>
      <c r="Z15" s="61">
        <v>31</v>
      </c>
      <c r="AA15" s="61">
        <v>349</v>
      </c>
      <c r="AB15" s="61">
        <f t="shared" si="9"/>
        <v>-83.413425222222031</v>
      </c>
      <c r="AC15" s="61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97</v>
      </c>
      <c r="Q16">
        <v>2011</v>
      </c>
      <c r="R16">
        <v>2</v>
      </c>
      <c r="S16">
        <v>28</v>
      </c>
      <c r="T16">
        <v>91.963341</v>
      </c>
      <c r="U16" s="61">
        <f>N$4</f>
        <v>24.739719111111071</v>
      </c>
      <c r="V16" s="61">
        <f t="shared" si="6"/>
        <v>116.70306011111107</v>
      </c>
      <c r="AA16" s="61">
        <v>364</v>
      </c>
      <c r="AB16" s="61">
        <f>AB15+(AB17-AB15)/(AA17-AA15)*(AA16-AA15)</f>
        <v>113.72210311111121</v>
      </c>
      <c r="AC16" s="61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95</v>
      </c>
      <c r="B17" s="14" t="s">
        <v>96</v>
      </c>
      <c r="C17" s="61">
        <v>2010</v>
      </c>
      <c r="D17" s="61">
        <f>C17+1</f>
        <v>2011</v>
      </c>
      <c r="E17" s="61">
        <f t="shared" ref="E17:K17" si="11">D17+1</f>
        <v>2012</v>
      </c>
      <c r="F17" s="61">
        <f t="shared" si="11"/>
        <v>2013</v>
      </c>
      <c r="G17" s="61">
        <f t="shared" si="11"/>
        <v>2014</v>
      </c>
      <c r="H17" s="61">
        <f t="shared" si="11"/>
        <v>2015</v>
      </c>
      <c r="I17" s="61">
        <f t="shared" si="11"/>
        <v>2016</v>
      </c>
      <c r="J17" s="61">
        <f t="shared" si="11"/>
        <v>2017</v>
      </c>
      <c r="K17" s="61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61">
        <f>N$5</f>
        <v>-247.88883455555538</v>
      </c>
      <c r="V17" s="61">
        <f t="shared" si="6"/>
        <v>-25.582041555555378</v>
      </c>
      <c r="AA17" s="61">
        <v>380</v>
      </c>
      <c r="AB17">
        <v>324</v>
      </c>
      <c r="AC17" s="61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61">
        <f>FLOW_Monthly_McKenzie_flow_skil!F2</f>
        <v>1351.4923100000001</v>
      </c>
      <c r="D18" s="61">
        <f>FLOW_Monthly_McKenzie_flow_skil!F14</f>
        <v>1561.7685550000001</v>
      </c>
      <c r="E18" s="61">
        <f>FLOW_Monthly_McKenzie_flow_skil!F26</f>
        <v>1595.6573490000001</v>
      </c>
      <c r="F18" s="61">
        <f>FLOW_Monthly_McKenzie_flow_skil!F38</f>
        <v>1025.7650149999999</v>
      </c>
      <c r="G18" s="61">
        <f>FLOW_Monthly_McKenzie_flow_skil!F50</f>
        <v>861.99066200000004</v>
      </c>
      <c r="H18" s="61">
        <f>FLOW_Monthly_McKenzie_flow_skil!F62</f>
        <v>1260.665405</v>
      </c>
      <c r="I18" s="61">
        <f>FLOW_Monthly_McKenzie_flow_skil!F74</f>
        <v>1099.654419</v>
      </c>
      <c r="J18" s="61">
        <f>FLOW_Monthly_McKenzie_flow_skil!F86</f>
        <v>924.10693400000002</v>
      </c>
      <c r="K18" s="61">
        <f>FLOW_Monthly_McKenzie_flow_skil!F98</f>
        <v>1216.7695309999999</v>
      </c>
      <c r="L18" s="61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61">
        <f>N$6</f>
        <v>116.34182400000032</v>
      </c>
      <c r="V18" s="61">
        <f t="shared" si="6"/>
        <v>353.27695900000032</v>
      </c>
      <c r="AA18" s="61">
        <f>AA5+365</f>
        <v>410</v>
      </c>
      <c r="AB18" s="18">
        <f>AB5</f>
        <v>24.739719111111071</v>
      </c>
      <c r="AC18" s="61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61">
        <f>FLOW_Monthly_McKenzie_flow_skil!F3</f>
        <v>1035.700562</v>
      </c>
      <c r="D19" s="61">
        <f>FLOW_Monthly_McKenzie_flow_skil!F15</f>
        <v>1148.4418949999999</v>
      </c>
      <c r="E19" s="61">
        <f>FLOW_Monthly_McKenzie_flow_skil!F27</f>
        <v>1422.75</v>
      </c>
      <c r="F19" s="61">
        <f>FLOW_Monthly_McKenzie_flow_skil!F39</f>
        <v>992.23205600000006</v>
      </c>
      <c r="G19" s="61">
        <f>FLOW_Monthly_McKenzie_flow_skil!F51</f>
        <v>1630.7633060000001</v>
      </c>
      <c r="H19" s="61">
        <f>FLOW_Monthly_McKenzie_flow_skil!F63</f>
        <v>1210.1175539999999</v>
      </c>
      <c r="I19" s="61">
        <f>FLOW_Monthly_McKenzie_flow_skil!F75</f>
        <v>1394.8095699999999</v>
      </c>
      <c r="J19" s="61">
        <f>FLOW_Monthly_McKenzie_flow_skil!F87</f>
        <v>1413.880981</v>
      </c>
      <c r="K19" s="61">
        <f>FLOW_Monthly_McKenzie_flow_skil!F99</f>
        <v>1160.3663329999999</v>
      </c>
      <c r="L19" s="61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61">
        <f>N$7</f>
        <v>359.35302733333367</v>
      </c>
      <c r="V19" s="61">
        <f t="shared" si="6"/>
        <v>524.52874733333374</v>
      </c>
      <c r="AA19" s="61">
        <f t="shared" ref="AA19:AC29" si="13">AA6+365</f>
        <v>439</v>
      </c>
      <c r="AB19" s="18">
        <f t="shared" ref="AB19" si="14">AB6</f>
        <v>-247.88883455555538</v>
      </c>
      <c r="AC19" s="61">
        <f t="shared" si="13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61">
        <f>FLOW_Monthly_McKenzie_flow_skil!F4</f>
        <v>991.09222399999999</v>
      </c>
      <c r="D20" s="61">
        <f>FLOW_Monthly_McKenzie_flow_skil!F16</f>
        <v>1149.443481</v>
      </c>
      <c r="E20" s="61">
        <f>FLOW_Monthly_McKenzie_flow_skil!F28</f>
        <v>1402.0225829999999</v>
      </c>
      <c r="F20" s="61">
        <f>FLOW_Monthly_McKenzie_flow_skil!F40</f>
        <v>1137.719971</v>
      </c>
      <c r="G20" s="61">
        <f>FLOW_Monthly_McKenzie_flow_skil!F52</f>
        <v>1952.201294</v>
      </c>
      <c r="H20" s="61">
        <f>FLOW_Monthly_McKenzie_flow_skil!F64</f>
        <v>930.53008999999997</v>
      </c>
      <c r="I20" s="61">
        <f>FLOW_Monthly_McKenzie_flow_skil!F76</f>
        <v>1485.4270019999999</v>
      </c>
      <c r="J20" s="61">
        <f>FLOW_Monthly_McKenzie_flow_skil!F88</f>
        <v>1728.1054690000001</v>
      </c>
      <c r="K20" s="61">
        <f>FLOW_Monthly_McKenzie_flow_skil!F100</f>
        <v>983.05316200000004</v>
      </c>
      <c r="L20" s="61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61">
        <f>N$8</f>
        <v>232.66221766666649</v>
      </c>
      <c r="V20" s="61">
        <f t="shared" si="6"/>
        <v>294.07248866666652</v>
      </c>
      <c r="AA20" s="61">
        <f t="shared" si="13"/>
        <v>470</v>
      </c>
      <c r="AB20" s="18">
        <f t="shared" ref="AB20" si="16">AB7</f>
        <v>116.34182400000032</v>
      </c>
      <c r="AC20" s="61">
        <f t="shared" si="13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61">
        <f>FLOW_Monthly_McKenzie_flow_skil!F5</f>
        <v>1196.871216</v>
      </c>
      <c r="D21" s="61">
        <f>FLOW_Monthly_McKenzie_flow_skil!F17</f>
        <v>1441.413452</v>
      </c>
      <c r="E21" s="61">
        <f>FLOW_Monthly_McKenzie_flow_skil!F29</f>
        <v>1791.1527100000001</v>
      </c>
      <c r="F21" s="61">
        <f>FLOW_Monthly_McKenzie_flow_skil!F41</f>
        <v>1561.857788</v>
      </c>
      <c r="G21" s="61">
        <f>FLOW_Monthly_McKenzie_flow_skil!F53</f>
        <v>1413.715332</v>
      </c>
      <c r="H21" s="61">
        <f>FLOW_Monthly_McKenzie_flow_skil!F65</f>
        <v>944.802368</v>
      </c>
      <c r="I21" s="61">
        <f>FLOW_Monthly_McKenzie_flow_skil!F77</f>
        <v>1372.7429199999999</v>
      </c>
      <c r="J21" s="61">
        <f>FLOW_Monthly_McKenzie_flow_skil!F89</f>
        <v>1762.0623780000001</v>
      </c>
      <c r="K21" s="61">
        <f>FLOW_Monthly_McKenzie_flow_skil!F101</f>
        <v>1368.8576660000001</v>
      </c>
      <c r="L21" s="61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61">
        <f>N$9</f>
        <v>82.457526222222327</v>
      </c>
      <c r="V21" s="61">
        <f t="shared" si="6"/>
        <v>116.10168322222233</v>
      </c>
      <c r="AA21" s="61">
        <f t="shared" si="13"/>
        <v>500</v>
      </c>
      <c r="AB21" s="18">
        <f t="shared" ref="AB21" si="17">AB8</f>
        <v>359.35302733333367</v>
      </c>
      <c r="AC21" s="61">
        <f t="shared" si="13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61">
        <f>FLOW_Monthly_McKenzie_flow_skil!F6</f>
        <v>1176.111938</v>
      </c>
      <c r="D22" s="61">
        <f>FLOW_Monthly_McKenzie_flow_skil!F18</f>
        <v>1464.1297609999999</v>
      </c>
      <c r="E22" s="61">
        <f>FLOW_Monthly_McKenzie_flow_skil!F30</f>
        <v>1798.4073490000001</v>
      </c>
      <c r="F22" s="61">
        <f>FLOW_Monthly_McKenzie_flow_skil!F42</f>
        <v>1216.6606449999999</v>
      </c>
      <c r="G22" s="61">
        <f>FLOW_Monthly_McKenzie_flow_skil!F54</f>
        <v>1292.4205320000001</v>
      </c>
      <c r="H22" s="61">
        <f>FLOW_Monthly_McKenzie_flow_skil!F66</f>
        <v>763.13403300000004</v>
      </c>
      <c r="I22" s="61">
        <f>FLOW_Monthly_McKenzie_flow_skil!F78</f>
        <v>976.98852499999998</v>
      </c>
      <c r="J22" s="61">
        <f>FLOW_Monthly_McKenzie_flow_skil!F90</f>
        <v>1765.6082759999999</v>
      </c>
      <c r="K22" s="61">
        <f>FLOW_Monthly_McKenzie_flow_skil!F102</f>
        <v>1082.9212649999999</v>
      </c>
      <c r="L22" s="61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61">
        <f>N$10</f>
        <v>3.7059191111111431</v>
      </c>
      <c r="V22" s="61">
        <f t="shared" si="6"/>
        <v>34.619129111111143</v>
      </c>
      <c r="AA22" s="61">
        <f t="shared" si="13"/>
        <v>531</v>
      </c>
      <c r="AB22" s="18">
        <f t="shared" ref="AB22" si="18">AB9</f>
        <v>232.66221766666649</v>
      </c>
      <c r="AC22" s="61">
        <f t="shared" si="13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61">
        <f>FLOW_Monthly_McKenzie_flow_skil!F7</f>
        <v>1279.1579589999999</v>
      </c>
      <c r="D23" s="61">
        <f>FLOW_Monthly_McKenzie_flow_skil!F19</f>
        <v>1501.9652100000001</v>
      </c>
      <c r="E23" s="61">
        <f>FLOW_Monthly_McKenzie_flow_skil!F31</f>
        <v>1281.5010990000001</v>
      </c>
      <c r="F23" s="61">
        <f>FLOW_Monthly_McKenzie_flow_skil!F43</f>
        <v>970.26275599999997</v>
      </c>
      <c r="G23" s="61">
        <f>FLOW_Monthly_McKenzie_flow_skil!F55</f>
        <v>911.171875</v>
      </c>
      <c r="H23" s="61">
        <f>FLOW_Monthly_McKenzie_flow_skil!F67</f>
        <v>692.95660399999997</v>
      </c>
      <c r="I23" s="61">
        <f>FLOW_Monthly_McKenzie_flow_skil!F79</f>
        <v>799.22711200000003</v>
      </c>
      <c r="J23" s="61">
        <f>FLOW_Monthly_McKenzie_flow_skil!F91</f>
        <v>1199.4376219999999</v>
      </c>
      <c r="K23" s="61">
        <f>FLOW_Monthly_McKenzie_flow_skil!F103</f>
        <v>811.29077099999995</v>
      </c>
      <c r="L23" s="61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61">
        <f>N$11</f>
        <v>-52.835625666666601</v>
      </c>
      <c r="V23" s="61">
        <f t="shared" si="6"/>
        <v>-22.973673666666603</v>
      </c>
      <c r="AA23" s="61">
        <f t="shared" si="13"/>
        <v>561</v>
      </c>
      <c r="AB23" s="18">
        <f t="shared" ref="AB23" si="19">AB10</f>
        <v>82.457526222222327</v>
      </c>
      <c r="AC23" s="61">
        <f t="shared" si="13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61">
        <f>FLOW_Monthly_McKenzie_flow_skil!F8</f>
        <v>825.16625999999997</v>
      </c>
      <c r="D24" s="61">
        <f>FLOW_Monthly_McKenzie_flow_skil!F20</f>
        <v>1033.8477780000001</v>
      </c>
      <c r="E24" s="61">
        <f>FLOW_Monthly_McKenzie_flow_skil!F32</f>
        <v>1024.6129149999999</v>
      </c>
      <c r="F24" s="61">
        <f>FLOW_Monthly_McKenzie_flow_skil!F44</f>
        <v>803.92834500000004</v>
      </c>
      <c r="G24" s="61">
        <f>FLOW_Monthly_McKenzie_flow_skil!F56</f>
        <v>850.10467500000004</v>
      </c>
      <c r="H24" s="61">
        <f>FLOW_Monthly_McKenzie_flow_skil!F68</f>
        <v>624.40258800000004</v>
      </c>
      <c r="I24" s="61">
        <f>FLOW_Monthly_McKenzie_flow_skil!F80</f>
        <v>703.88140899999996</v>
      </c>
      <c r="J24" s="61">
        <f>FLOW_Monthly_McKenzie_flow_skil!F92</f>
        <v>910.91625999999997</v>
      </c>
      <c r="K24" s="61">
        <f>FLOW_Monthly_McKenzie_flow_skil!F104</f>
        <v>702.262878</v>
      </c>
      <c r="L24" s="61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61">
        <f>N$12</f>
        <v>-135.24145500000009</v>
      </c>
      <c r="V24" s="61">
        <f t="shared" si="6"/>
        <v>-105.62491800000009</v>
      </c>
      <c r="AA24" s="61">
        <f t="shared" si="13"/>
        <v>592</v>
      </c>
      <c r="AB24" s="18">
        <f t="shared" ref="AB24" si="20">AB11</f>
        <v>3.7059191111111431</v>
      </c>
      <c r="AC24" s="61">
        <f t="shared" si="13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61">
        <f>FLOW_Monthly_McKenzie_flow_skil!F9</f>
        <v>719.93640100000005</v>
      </c>
      <c r="D25" s="61">
        <f>FLOW_Monthly_McKenzie_flow_skil!F21</f>
        <v>887.4375</v>
      </c>
      <c r="E25" s="61">
        <f>FLOW_Monthly_McKenzie_flow_skil!F33</f>
        <v>885.74230999999997</v>
      </c>
      <c r="F25" s="61">
        <f>FLOW_Monthly_McKenzie_flow_skil!F45</f>
        <v>705.91772500000002</v>
      </c>
      <c r="G25" s="61">
        <f>FLOW_Monthly_McKenzie_flow_skil!F57</f>
        <v>766.54736300000002</v>
      </c>
      <c r="H25" s="61">
        <f>FLOW_Monthly_McKenzie_flow_skil!F69</f>
        <v>608.09906000000001</v>
      </c>
      <c r="I25" s="61">
        <f>FLOW_Monthly_McKenzie_flow_skil!F81</f>
        <v>636.21698000000004</v>
      </c>
      <c r="J25" s="61">
        <f>FLOW_Monthly_McKenzie_flow_skil!F93</f>
        <v>778.49505599999998</v>
      </c>
      <c r="K25" s="61">
        <f>FLOW_Monthly_McKenzie_flow_skil!F105</f>
        <v>708.31597899999997</v>
      </c>
      <c r="L25" s="61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61">
        <f>N$13</f>
        <v>-251.03156199999989</v>
      </c>
      <c r="V25" s="61">
        <f t="shared" si="6"/>
        <v>-203.24008499999991</v>
      </c>
      <c r="AA25" s="61">
        <f t="shared" si="13"/>
        <v>623</v>
      </c>
      <c r="AB25" s="18">
        <f t="shared" ref="AB25" si="21">AB12</f>
        <v>-52.835625666666601</v>
      </c>
      <c r="AC25" s="61">
        <f t="shared" si="13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61">
        <f>FLOW_Monthly_McKenzie_flow_skil!F10</f>
        <v>707.87573199999997</v>
      </c>
      <c r="D26" s="61">
        <f>FLOW_Monthly_McKenzie_flow_skil!F22</f>
        <v>793.30554199999995</v>
      </c>
      <c r="E26" s="61">
        <f>FLOW_Monthly_McKenzie_flow_skil!F34</f>
        <v>796.38201900000001</v>
      </c>
      <c r="F26" s="61">
        <f>FLOW_Monthly_McKenzie_flow_skil!F46</f>
        <v>715.51385500000004</v>
      </c>
      <c r="G26" s="61">
        <f>FLOW_Monthly_McKenzie_flow_skil!F58</f>
        <v>708.05377199999998</v>
      </c>
      <c r="H26" s="61">
        <f>FLOW_Monthly_McKenzie_flow_skil!F70</f>
        <v>574.85827600000005</v>
      </c>
      <c r="I26" s="61">
        <f>FLOW_Monthly_McKenzie_flow_skil!F82</f>
        <v>590.60699499999998</v>
      </c>
      <c r="J26" s="61">
        <f>FLOW_Monthly_McKenzie_flow_skil!F94</f>
        <v>672.80059800000004</v>
      </c>
      <c r="K26" s="61">
        <f>FLOW_Monthly_McKenzie_flow_skil!F106</f>
        <v>604.39343299999996</v>
      </c>
      <c r="L26" s="61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61">
        <f>N$14</f>
        <v>-83.413425222222031</v>
      </c>
      <c r="V26" s="61">
        <f t="shared" si="6"/>
        <v>31.213619777777964</v>
      </c>
      <c r="AA26" s="61">
        <f t="shared" si="13"/>
        <v>653</v>
      </c>
      <c r="AB26" s="18">
        <f t="shared" ref="AB26" si="22">AB13</f>
        <v>-135.24145500000009</v>
      </c>
      <c r="AC26" s="61">
        <f t="shared" si="13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61">
        <f>FLOW_Monthly_McKenzie_flow_skil!F11</f>
        <v>678.90423599999997</v>
      </c>
      <c r="D27" s="61">
        <f>FLOW_Monthly_McKenzie_flow_skil!F23</f>
        <v>745.39343299999996</v>
      </c>
      <c r="E27" s="61">
        <f>FLOW_Monthly_McKenzie_flow_skil!F35</f>
        <v>820.245544</v>
      </c>
      <c r="F27" s="61">
        <f>FLOW_Monthly_McKenzie_flow_skil!F47</f>
        <v>822.73376499999995</v>
      </c>
      <c r="G27" s="61">
        <f>FLOW_Monthly_McKenzie_flow_skil!F59</f>
        <v>698.65429700000004</v>
      </c>
      <c r="H27" s="61">
        <f>FLOW_Monthly_McKenzie_flow_skil!F71</f>
        <v>555.50769000000003</v>
      </c>
      <c r="I27" s="61">
        <f>FLOW_Monthly_McKenzie_flow_skil!F83</f>
        <v>980.22009300000002</v>
      </c>
      <c r="J27" s="61">
        <f>FLOW_Monthly_McKenzie_flow_skil!F95</f>
        <v>888.09045400000002</v>
      </c>
      <c r="K27" s="61">
        <f>FLOW_Monthly_McKenzie_flow_skil!F107</f>
        <v>548.89679000000001</v>
      </c>
      <c r="L27" s="61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61">
        <f>N$3</f>
        <v>-40.666273111111195</v>
      </c>
      <c r="V27" s="61">
        <f t="shared" si="6"/>
        <v>157.08311688888881</v>
      </c>
      <c r="AA27" s="61">
        <f t="shared" si="13"/>
        <v>684</v>
      </c>
      <c r="AB27" s="18">
        <f t="shared" ref="AB27" si="23">AB14</f>
        <v>-251.03156199999989</v>
      </c>
      <c r="AC27" s="61">
        <f t="shared" si="13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61">
        <f>FLOW_Monthly_McKenzie_flow_skil!F12</f>
        <v>946.42828399999996</v>
      </c>
      <c r="D28" s="61">
        <f>FLOW_Monthly_McKenzie_flow_skil!F24</f>
        <v>786.22570800000005</v>
      </c>
      <c r="E28" s="61">
        <f>FLOW_Monthly_McKenzie_flow_skil!F36</f>
        <v>1196.8671879999999</v>
      </c>
      <c r="F28" s="61">
        <f>FLOW_Monthly_McKenzie_flow_skil!F48</f>
        <v>812.07128899999998</v>
      </c>
      <c r="G28" s="61">
        <f>FLOW_Monthly_McKenzie_flow_skil!F60</f>
        <v>1033.2142329999999</v>
      </c>
      <c r="H28" s="61">
        <f>FLOW_Monthly_McKenzie_flow_skil!F72</f>
        <v>713.16815199999996</v>
      </c>
      <c r="I28" s="61">
        <f>FLOW_Monthly_McKenzie_flow_skil!F84</f>
        <v>992.93054199999995</v>
      </c>
      <c r="J28" s="61">
        <f>FLOW_Monthly_McKenzie_flow_skil!F96</f>
        <v>1267.0722659999999</v>
      </c>
      <c r="K28" s="61">
        <f>FLOW_Monthly_McKenzie_flow_skil!F108</f>
        <v>622.53692599999999</v>
      </c>
      <c r="L28" s="61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61">
        <f>N$4</f>
        <v>24.739719111111071</v>
      </c>
      <c r="V28" s="61">
        <f t="shared" si="6"/>
        <v>248.28731111111108</v>
      </c>
      <c r="AA28" s="61">
        <f t="shared" si="13"/>
        <v>714</v>
      </c>
      <c r="AB28" s="18">
        <f t="shared" ref="AB28" si="24">AB15</f>
        <v>-83.413425222222031</v>
      </c>
      <c r="AC28" s="61">
        <f t="shared" si="13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61">
        <f>FLOW_Monthly_McKenzie_flow_skil!F13</f>
        <v>1409.924927</v>
      </c>
      <c r="D29" s="61">
        <f>FLOW_Monthly_McKenzie_flow_skil!F25</f>
        <v>918.89282200000002</v>
      </c>
      <c r="E29" s="61">
        <f>FLOW_Monthly_McKenzie_flow_skil!F37</f>
        <v>1614.6099850000001</v>
      </c>
      <c r="F29" s="61">
        <f>FLOW_Monthly_McKenzie_flow_skil!F49</f>
        <v>851.21130400000004</v>
      </c>
      <c r="G29" s="61">
        <f>FLOW_Monthly_McKenzie_flow_skil!F61</f>
        <v>1513.271606</v>
      </c>
      <c r="H29" s="61">
        <f>FLOW_Monthly_McKenzie_flow_skil!F73</f>
        <v>1351.6357419999999</v>
      </c>
      <c r="I29" s="61">
        <f>FLOW_Monthly_McKenzie_flow_skil!F85</f>
        <v>1040.915649</v>
      </c>
      <c r="J29" s="61">
        <f>FLOW_Monthly_McKenzie_flow_skil!F97</f>
        <v>1044.9929199999999</v>
      </c>
      <c r="K29" s="61">
        <f>FLOW_Monthly_McKenzie_flow_skil!F109</f>
        <v>919.52148399999999</v>
      </c>
      <c r="L29" s="61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61">
        <f>N$5</f>
        <v>-247.88883455555538</v>
      </c>
      <c r="V29" s="61">
        <f t="shared" si="6"/>
        <v>8.0230764444446265</v>
      </c>
      <c r="AA29" s="61">
        <f t="shared" si="13"/>
        <v>729</v>
      </c>
      <c r="AB29" s="18">
        <f t="shared" ref="AB29" si="25">AB16</f>
        <v>113.72210311111121</v>
      </c>
      <c r="AC29" s="61">
        <f t="shared" si="13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61">
        <f>N$6</f>
        <v>116.34182400000032</v>
      </c>
      <c r="V30" s="61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61">
        <f>N$7</f>
        <v>359.35302733333367</v>
      </c>
      <c r="V31" s="61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61">
        <f>N$8</f>
        <v>232.66221766666649</v>
      </c>
      <c r="V32" s="61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61">
        <f>N$9</f>
        <v>82.457526222222327</v>
      </c>
      <c r="V33" s="61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61">
        <f>N$10</f>
        <v>3.7059191111111431</v>
      </c>
      <c r="V34" s="61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61">
        <f>N$11</f>
        <v>-52.835625666666601</v>
      </c>
      <c r="V35" s="61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61">
        <f>N$12</f>
        <v>-135.24145500000009</v>
      </c>
      <c r="V36" s="61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61">
        <f>N$13</f>
        <v>-251.03156199999989</v>
      </c>
      <c r="V37" s="61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61">
        <f>N$14</f>
        <v>-83.413425222222031</v>
      </c>
      <c r="V38" s="61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61">
        <f>N$3</f>
        <v>-40.666273111111195</v>
      </c>
      <c r="V39" s="61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61">
        <f>N$4</f>
        <v>24.739719111111071</v>
      </c>
      <c r="V40" s="61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61">
        <f>N$5</f>
        <v>-247.88883455555538</v>
      </c>
      <c r="V41" s="61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61">
        <f>N$6</f>
        <v>116.34182400000032</v>
      </c>
      <c r="V42" s="61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61">
        <f>N$7</f>
        <v>359.35302733333367</v>
      </c>
      <c r="V43" s="61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61">
        <f>N$8</f>
        <v>232.66221766666649</v>
      </c>
      <c r="V44" s="61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61">
        <f>N$9</f>
        <v>82.457526222222327</v>
      </c>
      <c r="V45" s="61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61">
        <f>N$10</f>
        <v>3.7059191111111431</v>
      </c>
      <c r="V46" s="61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61">
        <f>N$11</f>
        <v>-52.835625666666601</v>
      </c>
      <c r="V47" s="61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61">
        <f>N$12</f>
        <v>-135.24145500000009</v>
      </c>
      <c r="V48" s="61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61">
        <f>N$13</f>
        <v>-251.03156199999989</v>
      </c>
      <c r="V49" s="61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61">
        <f>N$14</f>
        <v>-83.413425222222031</v>
      </c>
      <c r="V50" s="61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61">
        <f>N$3</f>
        <v>-40.666273111111195</v>
      </c>
      <c r="V51" s="61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61">
        <f>N$4</f>
        <v>24.739719111111071</v>
      </c>
      <c r="V52" s="61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61">
        <f>N$5</f>
        <v>-247.88883455555538</v>
      </c>
      <c r="V53" s="61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61">
        <f>N$6</f>
        <v>116.34182400000032</v>
      </c>
      <c r="V54" s="61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61">
        <f>N$7</f>
        <v>359.35302733333367</v>
      </c>
      <c r="V55" s="61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61">
        <f>N$8</f>
        <v>232.66221766666649</v>
      </c>
      <c r="V56" s="61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61">
        <f>N$9</f>
        <v>82.457526222222327</v>
      </c>
      <c r="V57" s="61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61">
        <f>N$10</f>
        <v>3.7059191111111431</v>
      </c>
      <c r="V58" s="61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61">
        <f>N$11</f>
        <v>-52.835625666666601</v>
      </c>
      <c r="V59" s="61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61">
        <f>N$12</f>
        <v>-135.24145500000009</v>
      </c>
      <c r="V60" s="61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61">
        <f>N$13</f>
        <v>-251.03156199999989</v>
      </c>
      <c r="V61" s="61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61">
        <f>N$14</f>
        <v>-83.413425222222031</v>
      </c>
      <c r="V62" s="61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61">
        <f>N$3</f>
        <v>-40.666273111111195</v>
      </c>
      <c r="V63" s="61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61">
        <f>N$4</f>
        <v>24.739719111111071</v>
      </c>
      <c r="V64" s="61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61">
        <f>N$5</f>
        <v>-247.88883455555538</v>
      </c>
      <c r="V65" s="61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61">
        <f>N$6</f>
        <v>116.34182400000032</v>
      </c>
      <c r="V66" s="61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61">
        <f>N$7</f>
        <v>359.35302733333367</v>
      </c>
      <c r="V67" s="61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61">
        <f>N$8</f>
        <v>232.66221766666649</v>
      </c>
      <c r="V68" s="61">
        <f t="shared" ref="V68:V110" si="2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61">
        <f>N$9</f>
        <v>82.457526222222327</v>
      </c>
      <c r="V69" s="61">
        <f t="shared" si="2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61">
        <f>N$10</f>
        <v>3.7059191111111431</v>
      </c>
      <c r="V70" s="61">
        <f t="shared" si="2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61">
        <f>N$11</f>
        <v>-52.835625666666601</v>
      </c>
      <c r="V71" s="61">
        <f t="shared" si="2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61">
        <f>N$12</f>
        <v>-135.24145500000009</v>
      </c>
      <c r="V72" s="61">
        <f t="shared" si="2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61">
        <f>N$13</f>
        <v>-251.03156199999989</v>
      </c>
      <c r="V73" s="61">
        <f t="shared" si="2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61">
        <f>N$14</f>
        <v>-83.413425222222031</v>
      </c>
      <c r="V74" s="61">
        <f t="shared" si="2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61">
        <f>N$3</f>
        <v>-40.666273111111195</v>
      </c>
      <c r="V75" s="61">
        <f t="shared" si="2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61">
        <f>N$4</f>
        <v>24.739719111111071</v>
      </c>
      <c r="V76" s="61">
        <f t="shared" si="2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61">
        <f>N$5</f>
        <v>-247.88883455555538</v>
      </c>
      <c r="V77" s="61">
        <f t="shared" si="2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61">
        <f>N$6</f>
        <v>116.34182400000032</v>
      </c>
      <c r="V78" s="61">
        <f t="shared" si="2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61">
        <f>N$7</f>
        <v>359.35302733333367</v>
      </c>
      <c r="V79" s="61">
        <f t="shared" si="2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61">
        <f>N$8</f>
        <v>232.66221766666649</v>
      </c>
      <c r="V80" s="61">
        <f t="shared" si="2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61">
        <f>N$9</f>
        <v>82.457526222222327</v>
      </c>
      <c r="V81" s="61">
        <f t="shared" si="2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61">
        <f>N$10</f>
        <v>3.7059191111111431</v>
      </c>
      <c r="V82" s="61">
        <f t="shared" si="2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61">
        <f>N$11</f>
        <v>-52.835625666666601</v>
      </c>
      <c r="V83" s="61">
        <f t="shared" si="2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61">
        <f>N$12</f>
        <v>-135.24145500000009</v>
      </c>
      <c r="V84" s="61">
        <f t="shared" si="2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61">
        <f>N$13</f>
        <v>-251.03156199999989</v>
      </c>
      <c r="V85" s="61">
        <f t="shared" si="2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61">
        <f>N$14</f>
        <v>-83.413425222222031</v>
      </c>
      <c r="V86" s="61">
        <f t="shared" si="2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61">
        <f>N$3</f>
        <v>-40.666273111111195</v>
      </c>
      <c r="V87" s="61">
        <f t="shared" si="2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61">
        <f>N$4</f>
        <v>24.739719111111071</v>
      </c>
      <c r="V88" s="61">
        <f t="shared" si="2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61">
        <f>N$5</f>
        <v>-247.88883455555538</v>
      </c>
      <c r="V89" s="61">
        <f t="shared" si="2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61">
        <f>N$6</f>
        <v>116.34182400000032</v>
      </c>
      <c r="V90" s="61">
        <f t="shared" si="2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61">
        <f>N$7</f>
        <v>359.35302733333367</v>
      </c>
      <c r="V91" s="61">
        <f t="shared" si="2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61">
        <f>N$8</f>
        <v>232.66221766666649</v>
      </c>
      <c r="V92" s="61">
        <f t="shared" si="2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61">
        <f>N$9</f>
        <v>82.457526222222327</v>
      </c>
      <c r="V93" s="61">
        <f t="shared" si="2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61">
        <f>N$10</f>
        <v>3.7059191111111431</v>
      </c>
      <c r="V94" s="61">
        <f t="shared" si="2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61">
        <f>N$11</f>
        <v>-52.835625666666601</v>
      </c>
      <c r="V95" s="61">
        <f t="shared" si="2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61">
        <f>N$12</f>
        <v>-135.24145500000009</v>
      </c>
      <c r="V96" s="61">
        <f t="shared" si="2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61">
        <f>N$13</f>
        <v>-251.03156199999989</v>
      </c>
      <c r="V97" s="61">
        <f t="shared" si="2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61">
        <f>N$14</f>
        <v>-83.413425222222031</v>
      </c>
      <c r="V98" s="61">
        <f t="shared" si="2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61">
        <f>N$3</f>
        <v>-40.666273111111195</v>
      </c>
      <c r="V99" s="61">
        <f t="shared" si="2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61">
        <f>N$4</f>
        <v>24.739719111111071</v>
      </c>
      <c r="V100" s="61">
        <f t="shared" si="2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61">
        <f>N$5</f>
        <v>-247.88883455555538</v>
      </c>
      <c r="V101" s="61">
        <f t="shared" si="2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61">
        <f>N$6</f>
        <v>116.34182400000032</v>
      </c>
      <c r="V102" s="61">
        <f t="shared" si="2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61">
        <f>N$7</f>
        <v>359.35302733333367</v>
      </c>
      <c r="V103" s="61">
        <f t="shared" si="2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61">
        <f>N$8</f>
        <v>232.66221766666649</v>
      </c>
      <c r="V104" s="61">
        <f t="shared" si="2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61">
        <f>N$9</f>
        <v>82.457526222222327</v>
      </c>
      <c r="V105" s="61">
        <f t="shared" si="2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61">
        <f>N$10</f>
        <v>3.7059191111111431</v>
      </c>
      <c r="V106" s="61">
        <f t="shared" si="2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61">
        <f>N$11</f>
        <v>-52.835625666666601</v>
      </c>
      <c r="V107" s="61">
        <f t="shared" si="2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61">
        <f>N$12</f>
        <v>-135.24145500000009</v>
      </c>
      <c r="V108" s="61">
        <f t="shared" si="2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61">
        <f>N$13</f>
        <v>-251.03156199999989</v>
      </c>
      <c r="V109" s="61">
        <f t="shared" si="2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61">
        <f>N$14</f>
        <v>-83.413425222222031</v>
      </c>
      <c r="V110" s="61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134</v>
      </c>
      <c r="B1" s="14" t="s">
        <v>99</v>
      </c>
      <c r="C1" s="14" t="s">
        <v>95</v>
      </c>
      <c r="D1" s="14" t="s">
        <v>135</v>
      </c>
      <c r="E1" s="14" t="s">
        <v>100</v>
      </c>
      <c r="F1" s="14" t="s">
        <v>101</v>
      </c>
      <c r="H1" s="14" t="s">
        <v>136</v>
      </c>
      <c r="I1" s="14" t="s">
        <v>137</v>
      </c>
      <c r="J1" s="14" t="s">
        <v>138</v>
      </c>
      <c r="K1" s="14" t="s">
        <v>139</v>
      </c>
      <c r="L1" s="14" t="s">
        <v>140</v>
      </c>
      <c r="M1" s="14" t="s">
        <v>141</v>
      </c>
      <c r="N1" s="14" t="s">
        <v>142</v>
      </c>
      <c r="O1" s="14" t="s">
        <v>143</v>
      </c>
      <c r="P1" s="14" t="s">
        <v>144</v>
      </c>
      <c r="Q1" s="14" t="s">
        <v>145</v>
      </c>
      <c r="R1" s="14" t="s">
        <v>148</v>
      </c>
      <c r="S1" s="14" t="s">
        <v>146</v>
      </c>
      <c r="T1" s="14" t="s">
        <v>147</v>
      </c>
      <c r="V1" s="14" t="s">
        <v>149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98</v>
      </c>
      <c r="B1" s="14" t="s">
        <v>99</v>
      </c>
      <c r="C1" s="14" t="s">
        <v>95</v>
      </c>
      <c r="D1" s="14" t="s">
        <v>96</v>
      </c>
      <c r="E1" s="14" t="s">
        <v>105</v>
      </c>
      <c r="F1" s="14" t="s">
        <v>106</v>
      </c>
      <c r="G1" s="14" t="s">
        <v>100</v>
      </c>
      <c r="H1" s="14" t="s">
        <v>101</v>
      </c>
      <c r="I1" s="14" t="s">
        <v>102</v>
      </c>
      <c r="J1" s="14" t="s">
        <v>101</v>
      </c>
      <c r="K1" s="14" t="s">
        <v>103</v>
      </c>
      <c r="L1" s="14" t="s">
        <v>104</v>
      </c>
      <c r="M1" s="14" t="s">
        <v>105</v>
      </c>
      <c r="N1" s="14" t="s">
        <v>106</v>
      </c>
      <c r="O1" s="14" t="s">
        <v>107</v>
      </c>
      <c r="P1" s="14" t="s">
        <v>108</v>
      </c>
      <c r="Q1" s="14" t="s">
        <v>109</v>
      </c>
      <c r="R1" s="14" t="s">
        <v>110</v>
      </c>
      <c r="S1" s="14" t="s">
        <v>111</v>
      </c>
      <c r="T1" s="14" t="s">
        <v>112</v>
      </c>
      <c r="U1" s="14" t="s">
        <v>113</v>
      </c>
      <c r="V1" s="14" t="s">
        <v>114</v>
      </c>
      <c r="W1" s="14" t="s">
        <v>115</v>
      </c>
      <c r="X1" s="14" t="s">
        <v>116</v>
      </c>
      <c r="Y1" s="14" t="s">
        <v>117</v>
      </c>
      <c r="Z1" s="14" t="s">
        <v>118</v>
      </c>
      <c r="AA1" s="14" t="s">
        <v>119</v>
      </c>
      <c r="AB1" s="14" t="s">
        <v>120</v>
      </c>
      <c r="AC1" s="14" t="s">
        <v>121</v>
      </c>
      <c r="AD1" s="14" t="s">
        <v>122</v>
      </c>
      <c r="AE1" s="14" t="s">
        <v>123</v>
      </c>
      <c r="AF1" s="14" t="s">
        <v>124</v>
      </c>
      <c r="AG1" s="14" t="s">
        <v>125</v>
      </c>
      <c r="AH1" s="14" t="s">
        <v>126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127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2020-11-10T02:43:29Z</dcterms:modified>
</cp:coreProperties>
</file>