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servoirs\DataSources\"/>
    </mc:Choice>
  </mc:AlternateContent>
  <xr:revisionPtr revIDLastSave="0" documentId="13_ncr:1_{16CDF7EF-B53D-4BD7-95D8-94EDC0124D1C}" xr6:coauthVersionLast="45" xr6:coauthVersionMax="45" xr10:uidLastSave="{00000000-0000-0000-0000-000000000000}"/>
  <bookViews>
    <workbookView xWindow="28680" yWindow="-7425" windowWidth="29040" windowHeight="17640" firstSheet="1" activeTab="6" xr2:uid="{00000000-000D-0000-FFFF-FFFF00000000}"/>
  </bookViews>
  <sheets>
    <sheet name="Conservation Zone" sheetId="2" r:id="rId1"/>
    <sheet name="Table 6.1 Cougar_rule_curve" sheetId="1" r:id="rId2"/>
    <sheet name="Buffer Zone" sheetId="8" r:id="rId3"/>
    <sheet name="Table 6.1 CGR_buffer" sheetId="3" r:id="rId4"/>
    <sheet name="Fig. 6.1 v &lt;reservoir&gt;" sheetId="5" r:id="rId5"/>
    <sheet name="Fig. 5.2a and 5.2b" sheetId="6" r:id="rId6"/>
    <sheet name="Blue_River_rule_prioriti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6" i="5"/>
  <c r="D5" i="5"/>
  <c r="D3" i="5"/>
  <c r="D2" i="5"/>
  <c r="H2" i="3" l="1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S65" i="6" l="1"/>
  <c r="S64" i="6"/>
  <c r="P65" i="6"/>
  <c r="P64" i="6"/>
  <c r="S63" i="6"/>
  <c r="P63" i="6"/>
  <c r="Q93" i="6" l="1"/>
  <c r="T93" i="6" s="1"/>
  <c r="O93" i="6"/>
  <c r="N93" i="6"/>
  <c r="P93" i="6" s="1"/>
  <c r="S93" i="6" s="1"/>
  <c r="Q92" i="6"/>
  <c r="P92" i="6"/>
  <c r="S82" i="6"/>
  <c r="S81" i="6"/>
  <c r="S80" i="6"/>
  <c r="S79" i="6"/>
  <c r="S78" i="6"/>
  <c r="S77" i="6"/>
  <c r="S76" i="6"/>
  <c r="S75" i="6"/>
  <c r="S74" i="6"/>
  <c r="S73" i="6"/>
  <c r="S72" i="6"/>
  <c r="S71" i="6"/>
  <c r="O82" i="6"/>
  <c r="N82" i="6"/>
  <c r="P82" i="6" s="1"/>
  <c r="O81" i="6"/>
  <c r="N81" i="6"/>
  <c r="P81" i="6" s="1"/>
  <c r="O80" i="6"/>
  <c r="N80" i="6"/>
  <c r="P80" i="6" s="1"/>
  <c r="O79" i="6"/>
  <c r="P79" i="6" s="1"/>
  <c r="N79" i="6"/>
  <c r="O78" i="6"/>
  <c r="P78" i="6" s="1"/>
  <c r="N78" i="6"/>
  <c r="O77" i="6"/>
  <c r="N77" i="6"/>
  <c r="P77" i="6" s="1"/>
  <c r="P76" i="6"/>
  <c r="O76" i="6"/>
  <c r="N76" i="6"/>
  <c r="O75" i="6"/>
  <c r="N75" i="6"/>
  <c r="P75" i="6" s="1"/>
  <c r="O74" i="6"/>
  <c r="N74" i="6"/>
  <c r="P74" i="6" s="1"/>
  <c r="O73" i="6"/>
  <c r="N73" i="6"/>
  <c r="P73" i="6" s="1"/>
  <c r="O72" i="6"/>
  <c r="N72" i="6"/>
  <c r="P72" i="6" s="1"/>
  <c r="P71" i="6"/>
  <c r="O71" i="6"/>
  <c r="N71" i="6"/>
  <c r="Q82" i="6"/>
  <c r="T82" i="6" s="1"/>
  <c r="Q81" i="6"/>
  <c r="T81" i="6" s="1"/>
  <c r="Q80" i="6"/>
  <c r="T80" i="6" s="1"/>
  <c r="Q79" i="6"/>
  <c r="T79" i="6" s="1"/>
  <c r="Q78" i="6"/>
  <c r="T78" i="6" s="1"/>
  <c r="Q77" i="6"/>
  <c r="T77" i="6" s="1"/>
  <c r="Q76" i="6"/>
  <c r="T76" i="6" s="1"/>
  <c r="Q75" i="6"/>
  <c r="T75" i="6" s="1"/>
  <c r="Q74" i="6"/>
  <c r="T74" i="6" s="1"/>
  <c r="Q73" i="6"/>
  <c r="T73" i="6" s="1"/>
  <c r="Q72" i="6"/>
  <c r="T72" i="6" s="1"/>
  <c r="T71" i="6"/>
  <c r="Q71" i="6"/>
  <c r="Q70" i="6"/>
  <c r="P70" i="6"/>
  <c r="T65" i="6"/>
  <c r="Q65" i="6"/>
  <c r="Q64" i="6"/>
  <c r="T64" i="6" s="1"/>
  <c r="Q63" i="6"/>
  <c r="T63" i="6" s="1"/>
  <c r="Q62" i="6"/>
  <c r="P62" i="6"/>
  <c r="S52" i="6"/>
  <c r="Q52" i="6"/>
  <c r="T52" i="6" s="1"/>
  <c r="P52" i="6"/>
  <c r="Q51" i="6"/>
  <c r="T51" i="6" s="1"/>
  <c r="P51" i="6"/>
  <c r="S51" i="6" s="1"/>
  <c r="S50" i="6"/>
  <c r="Q50" i="6"/>
  <c r="T50" i="6" s="1"/>
  <c r="P50" i="6"/>
  <c r="Q49" i="6"/>
  <c r="T49" i="6" s="1"/>
  <c r="P49" i="6"/>
  <c r="S49" i="6" s="1"/>
  <c r="S48" i="6"/>
  <c r="Q48" i="6"/>
  <c r="T48" i="6" s="1"/>
  <c r="P48" i="6"/>
  <c r="Q47" i="6"/>
  <c r="T47" i="6" s="1"/>
  <c r="P47" i="6"/>
  <c r="S47" i="6" s="1"/>
  <c r="Q46" i="6"/>
  <c r="T46" i="6" s="1"/>
  <c r="P46" i="6"/>
  <c r="S46" i="6" s="1"/>
  <c r="Q45" i="6"/>
  <c r="P45" i="6"/>
  <c r="Q34" i="6"/>
  <c r="T34" i="6" s="1"/>
  <c r="P34" i="6"/>
  <c r="S34" i="6" s="1"/>
  <c r="Q33" i="6"/>
  <c r="T33" i="6" s="1"/>
  <c r="P33" i="6"/>
  <c r="S33" i="6" s="1"/>
  <c r="Q32" i="6"/>
  <c r="T32" i="6" s="1"/>
  <c r="P32" i="6"/>
  <c r="S32" i="6" s="1"/>
  <c r="Q31" i="6"/>
  <c r="T31" i="6" s="1"/>
  <c r="P31" i="6"/>
  <c r="S31" i="6" s="1"/>
  <c r="Q30" i="6"/>
  <c r="T30" i="6" s="1"/>
  <c r="P30" i="6"/>
  <c r="S30" i="6" s="1"/>
  <c r="Q29" i="6"/>
  <c r="T29" i="6" s="1"/>
  <c r="P29" i="6"/>
  <c r="S29" i="6" s="1"/>
  <c r="Q28" i="6"/>
  <c r="T28" i="6" s="1"/>
  <c r="P28" i="6"/>
  <c r="S28" i="6" s="1"/>
  <c r="Q27" i="6"/>
  <c r="P27" i="6"/>
  <c r="Q19" i="6"/>
  <c r="T19" i="6" s="1"/>
  <c r="P19" i="6"/>
  <c r="S19" i="6" s="1"/>
  <c r="Q18" i="6"/>
  <c r="T18" i="6" s="1"/>
  <c r="P18" i="6"/>
  <c r="S18" i="6" s="1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Q17" i="6"/>
  <c r="P17" i="6"/>
  <c r="T12" i="6" l="1"/>
  <c r="S12" i="6"/>
  <c r="T11" i="6"/>
  <c r="S11" i="6"/>
  <c r="T10" i="6"/>
  <c r="S10" i="6"/>
  <c r="T9" i="6"/>
  <c r="S9" i="6"/>
  <c r="S8" i="6"/>
  <c r="T8" i="6"/>
  <c r="T7" i="6"/>
  <c r="S7" i="6"/>
  <c r="T6" i="6"/>
  <c r="S6" i="6"/>
  <c r="P5" i="6"/>
  <c r="S5" i="6" s="1"/>
  <c r="T5" i="6"/>
  <c r="H94" i="6"/>
  <c r="G94" i="6"/>
  <c r="D94" i="6"/>
  <c r="E94" i="6" s="1"/>
  <c r="H93" i="6"/>
  <c r="G93" i="6"/>
  <c r="D93" i="6"/>
  <c r="E93" i="6" s="1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D87" i="6"/>
  <c r="F87" i="6" s="1"/>
  <c r="D86" i="6"/>
  <c r="F86" i="6" s="1"/>
  <c r="D85" i="6"/>
  <c r="F85" i="6" s="1"/>
  <c r="D84" i="6"/>
  <c r="F84" i="6" s="1"/>
  <c r="D83" i="6"/>
  <c r="F83" i="6" s="1"/>
  <c r="D82" i="6"/>
  <c r="F82" i="6" s="1"/>
  <c r="D81" i="6"/>
  <c r="F81" i="6" s="1"/>
  <c r="D80" i="6"/>
  <c r="F80" i="6" s="1"/>
  <c r="D79" i="6"/>
  <c r="F79" i="6" s="1"/>
  <c r="D78" i="6"/>
  <c r="F78" i="6" s="1"/>
  <c r="D77" i="6"/>
  <c r="F77" i="6" s="1"/>
  <c r="D76" i="6"/>
  <c r="F76" i="6" s="1"/>
  <c r="D75" i="6"/>
  <c r="F75" i="6" s="1"/>
  <c r="D74" i="6"/>
  <c r="F74" i="6" s="1"/>
  <c r="D73" i="6"/>
  <c r="F73" i="6" s="1"/>
  <c r="D72" i="6"/>
  <c r="F72" i="6" s="1"/>
  <c r="K71" i="6"/>
  <c r="D71" i="6"/>
  <c r="E71" i="6" s="1"/>
  <c r="J65" i="6"/>
  <c r="H65" i="6"/>
  <c r="E65" i="6"/>
  <c r="I65" i="6" s="1"/>
  <c r="D65" i="6"/>
  <c r="G65" i="6" s="1"/>
  <c r="J64" i="6"/>
  <c r="H64" i="6"/>
  <c r="E64" i="6"/>
  <c r="I64" i="6" s="1"/>
  <c r="D64" i="6"/>
  <c r="G64" i="6" s="1"/>
  <c r="D63" i="6"/>
  <c r="G63" i="6" s="1"/>
  <c r="J63" i="6"/>
  <c r="H63" i="6"/>
  <c r="E63" i="6"/>
  <c r="I63" i="6" s="1"/>
  <c r="J56" i="6"/>
  <c r="H56" i="6"/>
  <c r="E56" i="6"/>
  <c r="I56" i="6" s="1"/>
  <c r="D56" i="6"/>
  <c r="G56" i="6" s="1"/>
  <c r="J55" i="6"/>
  <c r="H55" i="6"/>
  <c r="E55" i="6"/>
  <c r="I55" i="6" s="1"/>
  <c r="D55" i="6"/>
  <c r="G55" i="6" s="1"/>
  <c r="J54" i="6"/>
  <c r="H54" i="6"/>
  <c r="E54" i="6"/>
  <c r="I54" i="6" s="1"/>
  <c r="D54" i="6"/>
  <c r="G54" i="6" s="1"/>
  <c r="J53" i="6"/>
  <c r="H53" i="6"/>
  <c r="E53" i="6"/>
  <c r="I53" i="6" s="1"/>
  <c r="D53" i="6"/>
  <c r="G53" i="6" s="1"/>
  <c r="J52" i="6"/>
  <c r="H52" i="6"/>
  <c r="E52" i="6"/>
  <c r="I52" i="6" s="1"/>
  <c r="D52" i="6"/>
  <c r="G52" i="6" s="1"/>
  <c r="J51" i="6"/>
  <c r="H51" i="6"/>
  <c r="E51" i="6"/>
  <c r="I51" i="6" s="1"/>
  <c r="D51" i="6"/>
  <c r="G51" i="6" s="1"/>
  <c r="J50" i="6"/>
  <c r="H50" i="6"/>
  <c r="E50" i="6"/>
  <c r="I50" i="6" s="1"/>
  <c r="D50" i="6"/>
  <c r="G50" i="6" s="1"/>
  <c r="J49" i="6"/>
  <c r="H49" i="6"/>
  <c r="E49" i="6"/>
  <c r="I49" i="6" s="1"/>
  <c r="D49" i="6"/>
  <c r="G49" i="6" s="1"/>
  <c r="J48" i="6"/>
  <c r="H48" i="6"/>
  <c r="E48" i="6"/>
  <c r="I48" i="6" s="1"/>
  <c r="D48" i="6"/>
  <c r="G48" i="6" s="1"/>
  <c r="J47" i="6"/>
  <c r="H47" i="6"/>
  <c r="E47" i="6"/>
  <c r="I47" i="6" s="1"/>
  <c r="D47" i="6"/>
  <c r="G47" i="6" s="1"/>
  <c r="J46" i="6"/>
  <c r="H46" i="6"/>
  <c r="E46" i="6"/>
  <c r="I46" i="6" s="1"/>
  <c r="D46" i="6"/>
  <c r="G46" i="6" s="1"/>
  <c r="J38" i="6"/>
  <c r="H38" i="6"/>
  <c r="E38" i="6"/>
  <c r="I38" i="6" s="1"/>
  <c r="D38" i="6"/>
  <c r="G38" i="6" s="1"/>
  <c r="J37" i="6"/>
  <c r="H37" i="6"/>
  <c r="E37" i="6"/>
  <c r="I37" i="6" s="1"/>
  <c r="D37" i="6"/>
  <c r="G37" i="6" s="1"/>
  <c r="J36" i="6"/>
  <c r="H36" i="6"/>
  <c r="E36" i="6"/>
  <c r="I36" i="6" s="1"/>
  <c r="D36" i="6"/>
  <c r="G36" i="6" s="1"/>
  <c r="J35" i="6"/>
  <c r="H35" i="6"/>
  <c r="E35" i="6"/>
  <c r="I35" i="6" s="1"/>
  <c r="D35" i="6"/>
  <c r="G35" i="6" s="1"/>
  <c r="J34" i="6"/>
  <c r="H34" i="6"/>
  <c r="E34" i="6"/>
  <c r="I34" i="6" s="1"/>
  <c r="D34" i="6"/>
  <c r="G34" i="6" s="1"/>
  <c r="J33" i="6"/>
  <c r="H33" i="6"/>
  <c r="E33" i="6"/>
  <c r="I33" i="6" s="1"/>
  <c r="D33" i="6"/>
  <c r="G33" i="6" s="1"/>
  <c r="J32" i="6"/>
  <c r="H32" i="6"/>
  <c r="E32" i="6"/>
  <c r="I32" i="6" s="1"/>
  <c r="D32" i="6"/>
  <c r="G32" i="6" s="1"/>
  <c r="J31" i="6"/>
  <c r="H31" i="6"/>
  <c r="E31" i="6"/>
  <c r="I31" i="6" s="1"/>
  <c r="D31" i="6"/>
  <c r="G31" i="6" s="1"/>
  <c r="J30" i="6"/>
  <c r="H30" i="6"/>
  <c r="E30" i="6"/>
  <c r="I30" i="6" s="1"/>
  <c r="D30" i="6"/>
  <c r="G30" i="6" s="1"/>
  <c r="J29" i="6"/>
  <c r="H29" i="6"/>
  <c r="E29" i="6"/>
  <c r="I29" i="6" s="1"/>
  <c r="D29" i="6"/>
  <c r="G29" i="6" s="1"/>
  <c r="J28" i="6"/>
  <c r="H28" i="6"/>
  <c r="E28" i="6"/>
  <c r="I28" i="6" s="1"/>
  <c r="D28" i="6"/>
  <c r="G28" i="6" s="1"/>
  <c r="E19" i="6"/>
  <c r="I19" i="6" s="1"/>
  <c r="D19" i="6"/>
  <c r="G19" i="6" s="1"/>
  <c r="J19" i="6"/>
  <c r="H19" i="6"/>
  <c r="J18" i="6"/>
  <c r="H18" i="6"/>
  <c r="E18" i="6"/>
  <c r="I18" i="6" s="1"/>
  <c r="D18" i="6"/>
  <c r="G18" i="6" s="1"/>
  <c r="D5" i="6"/>
  <c r="G5" i="6" s="1"/>
  <c r="E5" i="6"/>
  <c r="I5" i="6" s="1"/>
  <c r="H5" i="6"/>
  <c r="J5" i="6"/>
  <c r="D6" i="6"/>
  <c r="G6" i="6" s="1"/>
  <c r="E6" i="6"/>
  <c r="I6" i="6" s="1"/>
  <c r="H6" i="6"/>
  <c r="J6" i="6"/>
  <c r="D7" i="6"/>
  <c r="G7" i="6" s="1"/>
  <c r="E7" i="6"/>
  <c r="I7" i="6" s="1"/>
  <c r="H7" i="6"/>
  <c r="J7" i="6"/>
  <c r="D8" i="6"/>
  <c r="G8" i="6" s="1"/>
  <c r="E8" i="6"/>
  <c r="I8" i="6" s="1"/>
  <c r="H8" i="6"/>
  <c r="J8" i="6"/>
  <c r="D9" i="6"/>
  <c r="G9" i="6" s="1"/>
  <c r="E9" i="6"/>
  <c r="I9" i="6" s="1"/>
  <c r="H9" i="6"/>
  <c r="J9" i="6"/>
  <c r="D10" i="6"/>
  <c r="G10" i="6" s="1"/>
  <c r="E10" i="6"/>
  <c r="I10" i="6" s="1"/>
  <c r="H10" i="6"/>
  <c r="J10" i="6"/>
  <c r="D11" i="6"/>
  <c r="G11" i="6" s="1"/>
  <c r="E11" i="6"/>
  <c r="I11" i="6" s="1"/>
  <c r="H11" i="6"/>
  <c r="J11" i="6"/>
  <c r="D12" i="6"/>
  <c r="G12" i="6" s="1"/>
  <c r="E12" i="6"/>
  <c r="I12" i="6" s="1"/>
  <c r="H12" i="6"/>
  <c r="J12" i="6"/>
  <c r="F94" i="6" l="1"/>
  <c r="F93" i="6"/>
  <c r="F71" i="6"/>
  <c r="E74" i="6"/>
  <c r="E76" i="6"/>
  <c r="E78" i="6"/>
  <c r="E80" i="6"/>
  <c r="E82" i="6"/>
  <c r="E84" i="6"/>
  <c r="E86" i="6"/>
  <c r="E73" i="6"/>
  <c r="E72" i="6"/>
  <c r="E75" i="6"/>
  <c r="E77" i="6"/>
  <c r="E79" i="6"/>
  <c r="E81" i="6"/>
  <c r="E83" i="6"/>
  <c r="E85" i="6"/>
  <c r="E87" i="6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/>
</calcChain>
</file>

<file path=xl/sharedStrings.xml><?xml version="1.0" encoding="utf-8"?>
<sst xmlns="http://schemas.openxmlformats.org/spreadsheetml/2006/main" count="230" uniqueCount="96">
  <si>
    <t>Date</t>
  </si>
  <si>
    <t>Cons_Pool_elev_m</t>
  </si>
  <si>
    <t>Table 5.1</t>
  </si>
  <si>
    <t>Top of dam</t>
  </si>
  <si>
    <t>ft</t>
  </si>
  <si>
    <t>Flood Control Zone</t>
  </si>
  <si>
    <t>Inactive Zone</t>
  </si>
  <si>
    <t>m</t>
  </si>
  <si>
    <t>td_elev</t>
  </si>
  <si>
    <t>fc1_elev</t>
  </si>
  <si>
    <t>inactive_elev</t>
  </si>
  <si>
    <t>&lt;reservoir&gt;</t>
  </si>
  <si>
    <t>FloodDcrsRate_Blue</t>
  </si>
  <si>
    <t xml:space="preserve">Release Rat of Change Limit </t>
  </si>
  <si>
    <t>Interp: Linear</t>
  </si>
  <si>
    <t>Limit Type: Minimum</t>
  </si>
  <si>
    <t>function of: Blue River-Pool Outflow Lagged value 24.0 hr lag</t>
  </si>
  <si>
    <t>BiOp Max Rate Decrease</t>
  </si>
  <si>
    <t>Release (cfs)</t>
  </si>
  <si>
    <t>Flow (cfs)</t>
  </si>
  <si>
    <t>Release_cms</t>
  </si>
  <si>
    <t>Outflow_lagged_24h</t>
  </si>
  <si>
    <t>from Appendix E Fig. 5.2a (p. 42)</t>
  </si>
  <si>
    <t>from Appendix E Fig. 5.2a (p. 42) FloodDcrsRate_Blue</t>
  </si>
  <si>
    <t>function of: release</t>
  </si>
  <si>
    <t>type: decreasing</t>
  </si>
  <si>
    <t>interpolate: linear</t>
  </si>
  <si>
    <t>Rate Change (cfs/hr)</t>
  </si>
  <si>
    <t>Rate_of_change_cms_per_hr</t>
  </si>
  <si>
    <t>Buffer Zone</t>
  </si>
  <si>
    <t>Conservation Zone</t>
  </si>
  <si>
    <t>from Rules_BR/MaxD_FloodDcrsRate_Blue.csv</t>
  </si>
  <si>
    <t>from Rules_BR/MaxD_Daily_BiOP_MaxD.csv</t>
  </si>
  <si>
    <t>from Rules_BR/Maxl_FloodIncrsRate_Blue.csv</t>
  </si>
  <si>
    <t>FloodIncrsRate_Blue</t>
  </si>
  <si>
    <t>from Appendix E Fig. 5.2b (p. 43) FloodIncrsRate_Blue</t>
  </si>
  <si>
    <t>function of: Release</t>
  </si>
  <si>
    <t>Type: Increasing</t>
  </si>
  <si>
    <t>Interpolate: Step</t>
  </si>
  <si>
    <t>from Rules_BR/Maxl_MaxFloodIncrsRate_Blue.csv</t>
  </si>
  <si>
    <t>Pool_elev_m</t>
  </si>
  <si>
    <t>from Rules_BR/Max_EvaculationRelease.csv</t>
  </si>
  <si>
    <t>Elev (ft)</t>
  </si>
  <si>
    <t>from Appendix E Fig. 5.2b (p. 43) Max Evacuation Release</t>
  </si>
  <si>
    <t>function of: Blue River-Pool Elevation, Previous value</t>
  </si>
  <si>
    <t>Limit type: Maximum</t>
  </si>
  <si>
    <t>from Rules_BR/Max_con_flow_blue_river.csv</t>
  </si>
  <si>
    <t>Max Con Flow - at Blue River</t>
  </si>
  <si>
    <t>from Rules_BR/Min_Flow_at_Blue_River.csv</t>
  </si>
  <si>
    <t>and Rules_BR/Min_Flow_50_cfs.csv</t>
  </si>
  <si>
    <t>from Appendix E Fig. 5.2b (p. 43) Max Con Flow - at Blue River</t>
  </si>
  <si>
    <t>from Appendix E Fig. 5.2b (p. 43) Min Flow - at Blue River</t>
  </si>
  <si>
    <t>Min Flow - at Blue River</t>
  </si>
  <si>
    <t>function of: Date</t>
  </si>
  <si>
    <t>Interp: Step</t>
  </si>
  <si>
    <t>Missing</t>
  </si>
  <si>
    <t>Min_Flow_at_Blue_River.csv</t>
  </si>
  <si>
    <t>Max_con_flow_blue_river.csv</t>
  </si>
  <si>
    <t>MaxI_MaxFloodIncrsRate_Blue.csv</t>
  </si>
  <si>
    <t>MaxD_Daily_BiOP_MaxD.csv</t>
  </si>
  <si>
    <t>MaxD_MaxFloodDcrsRate_Blue.csv</t>
  </si>
  <si>
    <t>cp_Max_Vida_Flood_23772903.csv</t>
  </si>
  <si>
    <t>MaxD_FloodDcrsRate_Blue.csv</t>
  </si>
  <si>
    <t>cp_Min_Flow_at_Albany_23762845.csv</t>
  </si>
  <si>
    <t>Max_EvaculationRelease.csv</t>
  </si>
  <si>
    <t>MaxI_FloodIncrsRate_Blue.csv</t>
  </si>
  <si>
    <t>cp_Min_flow_at_Salem_23791083.csv</t>
  </si>
  <si>
    <t>Min_Flow_50_cfs.csv</t>
  </si>
  <si>
    <t>from Rules_BR/Blue_River_rule_priorities.csv</t>
  </si>
  <si>
    <t>Top of Dam</t>
  </si>
  <si>
    <t>Flood Control</t>
  </si>
  <si>
    <t>Conservation</t>
  </si>
  <si>
    <t>Buffer</t>
  </si>
  <si>
    <t>Inactive</t>
  </si>
  <si>
    <t>Special Curves BLU Normal</t>
  </si>
  <si>
    <t>MaxEvacuation Release</t>
  </si>
  <si>
    <t>Max Bankfull Flow - at Vida</t>
  </si>
  <si>
    <t>Max Evacuation Release</t>
  </si>
  <si>
    <t>Daily BiOp Max Rate of Decrease</t>
  </si>
  <si>
    <t>Min Flow - at Salem</t>
  </si>
  <si>
    <t>Min Flow - at Albany by Water Year Type</t>
  </si>
  <si>
    <t xml:space="preserve">from Appendix E. Fig. 5.3 (p. 44) </t>
  </si>
  <si>
    <t xml:space="preserve">; https://usace.contentdm.oclc.org/digital/collection/p16021coll7/id/13273 </t>
  </si>
  <si>
    <t>; of USACE (2019) Willamette Basin Review Feasibility Study/Final Integrated Feasibility Report and Environmental Assessment, USACE Portland District, December 2019.</t>
  </si>
  <si>
    <t>month</t>
  </si>
  <si>
    <t>day</t>
  </si>
  <si>
    <t>Day</t>
  </si>
  <si>
    <t>from Appendix E. Table 6.1 (p. 46)</t>
  </si>
  <si>
    <t>from Rule_Curves/Cougar_rule_curve.csv</t>
  </si>
  <si>
    <t>Pool_elevation_m</t>
  </si>
  <si>
    <t>from Rule_Curves/CG_buffer.csv</t>
  </si>
  <si>
    <t>Bottom of Rules Zone</t>
  </si>
  <si>
    <t>CSV file pool elev converted to feet</t>
  </si>
  <si>
    <t>tailwater elev</t>
  </si>
  <si>
    <t>Table 6.1</t>
  </si>
  <si>
    <t>; from Appendix E Fig. 6.2b (pp.49)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</si>
</sst>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4" fontId="0" fillId="33" borderId="0" xfId="0" applyNumberFormat="1" applyFill="1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Fill="1"/>
    <xf numFmtId="14" fontId="0" fillId="0" borderId="0" xfId="0" applyNumberFormat="1"/>
    <xf numFmtId="16" fontId="0" fillId="33" borderId="0" xfId="0" applyNumberFormat="1" applyFill="1"/>
    <xf numFmtId="16" fontId="0" fillId="0" borderId="0" xfId="0" applyNumberFormat="1" applyFill="1"/>
    <xf numFmtId="0" fontId="0" fillId="33" borderId="0" xfId="0" applyFill="1"/>
    <xf numFmtId="165" fontId="0" fillId="0" borderId="0" xfId="0" applyNumberFormat="1" applyAlignment="1">
      <alignment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CGR Conservation Zone Specification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'Table 6.1 Cougar_rule_curve'!$O$1</c:f>
              <c:strCache>
                <c:ptCount val="1"/>
                <c:pt idx="0">
                  <c:v>CSV file pool elev converted to feet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6.1 Cougar_rule_curve'!$N$2:$N$30</c:f>
              <c:numCache>
                <c:formatCode>General</c:formatCode>
                <c:ptCount val="29"/>
                <c:pt idx="0">
                  <c:v>1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74</c:v>
                </c:pt>
                <c:pt idx="8">
                  <c:v>82</c:v>
                </c:pt>
                <c:pt idx="9">
                  <c:v>90</c:v>
                </c:pt>
                <c:pt idx="10">
                  <c:v>97</c:v>
                </c:pt>
                <c:pt idx="11">
                  <c:v>105</c:v>
                </c:pt>
                <c:pt idx="12">
                  <c:v>112</c:v>
                </c:pt>
                <c:pt idx="13">
                  <c:v>120</c:v>
                </c:pt>
                <c:pt idx="14">
                  <c:v>127</c:v>
                </c:pt>
                <c:pt idx="15">
                  <c:v>130</c:v>
                </c:pt>
                <c:pt idx="16">
                  <c:v>243</c:v>
                </c:pt>
                <c:pt idx="17">
                  <c:v>250</c:v>
                </c:pt>
                <c:pt idx="18">
                  <c:v>258</c:v>
                </c:pt>
                <c:pt idx="19">
                  <c:v>265</c:v>
                </c:pt>
                <c:pt idx="20">
                  <c:v>273</c:v>
                </c:pt>
                <c:pt idx="21">
                  <c:v>280</c:v>
                </c:pt>
                <c:pt idx="22">
                  <c:v>288</c:v>
                </c:pt>
                <c:pt idx="23">
                  <c:v>296</c:v>
                </c:pt>
                <c:pt idx="24">
                  <c:v>304</c:v>
                </c:pt>
                <c:pt idx="25">
                  <c:v>311</c:v>
                </c:pt>
                <c:pt idx="26">
                  <c:v>319</c:v>
                </c:pt>
                <c:pt idx="27">
                  <c:v>326</c:v>
                </c:pt>
                <c:pt idx="28">
                  <c:v>334</c:v>
                </c:pt>
              </c:numCache>
            </c:numRef>
          </c:xVal>
          <c:yVal>
            <c:numRef>
              <c:f>'Table 6.1 Cougar_rule_curve'!$O$2:$O$31</c:f>
              <c:numCache>
                <c:formatCode>General</c:formatCode>
                <c:ptCount val="30"/>
                <c:pt idx="0">
                  <c:v>1532.15228</c:v>
                </c:pt>
                <c:pt idx="1">
                  <c:v>1532.15228</c:v>
                </c:pt>
                <c:pt idx="2">
                  <c:v>1555.11816</c:v>
                </c:pt>
                <c:pt idx="3">
                  <c:v>1574.8032000000001</c:v>
                </c:pt>
                <c:pt idx="4">
                  <c:v>1594.4882399999999</c:v>
                </c:pt>
                <c:pt idx="5">
                  <c:v>1614.17328</c:v>
                </c:pt>
                <c:pt idx="6">
                  <c:v>1620.73496</c:v>
                </c:pt>
                <c:pt idx="7">
                  <c:v>1630.5774799999999</c:v>
                </c:pt>
                <c:pt idx="8">
                  <c:v>1640.42</c:v>
                </c:pt>
                <c:pt idx="9">
                  <c:v>1650.26252</c:v>
                </c:pt>
                <c:pt idx="10">
                  <c:v>1656.8242</c:v>
                </c:pt>
                <c:pt idx="11">
                  <c:v>1666.6667199999999</c:v>
                </c:pt>
                <c:pt idx="12">
                  <c:v>1673.2284</c:v>
                </c:pt>
                <c:pt idx="13">
                  <c:v>1679.79008</c:v>
                </c:pt>
                <c:pt idx="14">
                  <c:v>1686.35176</c:v>
                </c:pt>
                <c:pt idx="15">
                  <c:v>1689.6325999999999</c:v>
                </c:pt>
                <c:pt idx="16">
                  <c:v>1689.6325999999999</c:v>
                </c:pt>
                <c:pt idx="17">
                  <c:v>1679.79008</c:v>
                </c:pt>
                <c:pt idx="18">
                  <c:v>1669.9475600000001</c:v>
                </c:pt>
                <c:pt idx="19">
                  <c:v>1660.1050399999999</c:v>
                </c:pt>
                <c:pt idx="20">
                  <c:v>1650.26252</c:v>
                </c:pt>
                <c:pt idx="21">
                  <c:v>1640.42</c:v>
                </c:pt>
                <c:pt idx="22">
                  <c:v>1627.29664</c:v>
                </c:pt>
                <c:pt idx="23">
                  <c:v>1614.17328</c:v>
                </c:pt>
                <c:pt idx="24">
                  <c:v>1601.0499199999999</c:v>
                </c:pt>
                <c:pt idx="25">
                  <c:v>1587.9265599999999</c:v>
                </c:pt>
                <c:pt idx="26">
                  <c:v>1574.8032000000001</c:v>
                </c:pt>
                <c:pt idx="27">
                  <c:v>1555.11816</c:v>
                </c:pt>
                <c:pt idx="28">
                  <c:v>1532.15228</c:v>
                </c:pt>
                <c:pt idx="29">
                  <c:v>1532.15228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9-461A-A2CF-EFB882F3B83C}"/>
            </c:ext>
          </c:extLst>
        </c:ser>
        <c:ser>
          <c:idx val="0"/>
          <c:order val="1"/>
          <c:tx>
            <c:strRef>
              <c:f>'Table 6.1 Cougar_rule_curve'!$J$1</c:f>
              <c:strCache>
                <c:ptCount val="1"/>
                <c:pt idx="0">
                  <c:v>Table 6.1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6.1 Cougar_rule_curve'!$I$2:$I$30</c:f>
              <c:numCache>
                <c:formatCode>0</c:formatCode>
                <c:ptCount val="29"/>
                <c:pt idx="0">
                  <c:v>1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67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  <c:pt idx="10">
                  <c:v>98</c:v>
                </c:pt>
                <c:pt idx="11">
                  <c:v>106</c:v>
                </c:pt>
                <c:pt idx="12">
                  <c:v>113</c:v>
                </c:pt>
                <c:pt idx="13">
                  <c:v>121</c:v>
                </c:pt>
                <c:pt idx="14">
                  <c:v>128</c:v>
                </c:pt>
                <c:pt idx="15">
                  <c:v>131</c:v>
                </c:pt>
                <c:pt idx="16">
                  <c:v>244</c:v>
                </c:pt>
                <c:pt idx="17">
                  <c:v>251</c:v>
                </c:pt>
                <c:pt idx="18">
                  <c:v>259</c:v>
                </c:pt>
                <c:pt idx="19">
                  <c:v>266</c:v>
                </c:pt>
                <c:pt idx="20">
                  <c:v>274</c:v>
                </c:pt>
                <c:pt idx="21">
                  <c:v>281</c:v>
                </c:pt>
                <c:pt idx="22">
                  <c:v>289</c:v>
                </c:pt>
                <c:pt idx="23">
                  <c:v>297</c:v>
                </c:pt>
                <c:pt idx="24">
                  <c:v>305</c:v>
                </c:pt>
                <c:pt idx="25">
                  <c:v>312</c:v>
                </c:pt>
                <c:pt idx="26">
                  <c:v>320</c:v>
                </c:pt>
                <c:pt idx="27">
                  <c:v>327</c:v>
                </c:pt>
                <c:pt idx="28">
                  <c:v>335</c:v>
                </c:pt>
              </c:numCache>
            </c:numRef>
          </c:xVal>
          <c:yVal>
            <c:numRef>
              <c:f>'Table 6.1 Cougar_rule_curve'!$K$2:$K$30</c:f>
              <c:numCache>
                <c:formatCode>0.0</c:formatCode>
                <c:ptCount val="29"/>
                <c:pt idx="0">
                  <c:v>1532.1</c:v>
                </c:pt>
                <c:pt idx="1">
                  <c:v>1532.1</c:v>
                </c:pt>
                <c:pt idx="2">
                  <c:v>1554.9</c:v>
                </c:pt>
                <c:pt idx="3">
                  <c:v>1575.8</c:v>
                </c:pt>
                <c:pt idx="4">
                  <c:v>1594.9</c:v>
                </c:pt>
                <c:pt idx="5">
                  <c:v>1612.6</c:v>
                </c:pt>
                <c:pt idx="6">
                  <c:v>1621.4</c:v>
                </c:pt>
                <c:pt idx="7">
                  <c:v>1631</c:v>
                </c:pt>
                <c:pt idx="8">
                  <c:v>1640.3</c:v>
                </c:pt>
                <c:pt idx="9">
                  <c:v>1649.3</c:v>
                </c:pt>
                <c:pt idx="10">
                  <c:v>1657</c:v>
                </c:pt>
                <c:pt idx="11">
                  <c:v>1665.4</c:v>
                </c:pt>
                <c:pt idx="12">
                  <c:v>1672.5</c:v>
                </c:pt>
                <c:pt idx="13">
                  <c:v>1680.5</c:v>
                </c:pt>
                <c:pt idx="14">
                  <c:v>1687.2</c:v>
                </c:pt>
                <c:pt idx="15">
                  <c:v>1690</c:v>
                </c:pt>
                <c:pt idx="16">
                  <c:v>1690</c:v>
                </c:pt>
                <c:pt idx="17">
                  <c:v>1681.3</c:v>
                </c:pt>
                <c:pt idx="18">
                  <c:v>1671</c:v>
                </c:pt>
                <c:pt idx="19">
                  <c:v>1661.6</c:v>
                </c:pt>
                <c:pt idx="20">
                  <c:v>1650.4</c:v>
                </c:pt>
                <c:pt idx="21">
                  <c:v>1640.1</c:v>
                </c:pt>
                <c:pt idx="22">
                  <c:v>1627.9</c:v>
                </c:pt>
                <c:pt idx="23">
                  <c:v>1615.1</c:v>
                </c:pt>
                <c:pt idx="24">
                  <c:v>1601.6</c:v>
                </c:pt>
                <c:pt idx="25">
                  <c:v>1589.1</c:v>
                </c:pt>
                <c:pt idx="26">
                  <c:v>1574.1</c:v>
                </c:pt>
                <c:pt idx="27">
                  <c:v>1555.4</c:v>
                </c:pt>
                <c:pt idx="28">
                  <c:v>1532.1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D-4383-A2A3-90372E269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89535"/>
        <c:axId val="1852990527"/>
      </c:scatterChart>
      <c:valAx>
        <c:axId val="15538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90527"/>
        <c:crosses val="autoZero"/>
        <c:crossBetween val="midCat"/>
      </c:valAx>
      <c:valAx>
        <c:axId val="18529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elev,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6.1 CGR_buffer'!$O$1</c:f>
              <c:strCache>
                <c:ptCount val="1"/>
                <c:pt idx="0">
                  <c:v>CSV file pool elev converted to feet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6.1 CGR_buffer'!$N$2:$N$20</c:f>
              <c:numCache>
                <c:formatCode>General</c:formatCode>
                <c:ptCount val="19"/>
                <c:pt idx="0">
                  <c:v>1</c:v>
                </c:pt>
                <c:pt idx="1">
                  <c:v>31</c:v>
                </c:pt>
                <c:pt idx="2">
                  <c:v>59</c:v>
                </c:pt>
                <c:pt idx="3">
                  <c:v>90</c:v>
                </c:pt>
                <c:pt idx="4">
                  <c:v>91</c:v>
                </c:pt>
                <c:pt idx="5">
                  <c:v>105</c:v>
                </c:pt>
                <c:pt idx="6">
                  <c:v>120</c:v>
                </c:pt>
                <c:pt idx="7">
                  <c:v>130</c:v>
                </c:pt>
                <c:pt idx="8">
                  <c:v>212</c:v>
                </c:pt>
                <c:pt idx="9">
                  <c:v>213</c:v>
                </c:pt>
                <c:pt idx="10">
                  <c:v>243</c:v>
                </c:pt>
                <c:pt idx="11">
                  <c:v>244</c:v>
                </c:pt>
                <c:pt idx="12">
                  <c:v>273</c:v>
                </c:pt>
                <c:pt idx="13">
                  <c:v>274</c:v>
                </c:pt>
                <c:pt idx="14">
                  <c:v>304</c:v>
                </c:pt>
                <c:pt idx="15">
                  <c:v>305</c:v>
                </c:pt>
                <c:pt idx="16">
                  <c:v>319</c:v>
                </c:pt>
                <c:pt idx="17">
                  <c:v>334</c:v>
                </c:pt>
                <c:pt idx="18">
                  <c:v>365</c:v>
                </c:pt>
              </c:numCache>
            </c:numRef>
          </c:xVal>
          <c:yVal>
            <c:numRef>
              <c:f>'Table 6.1 CGR_buffer'!$O$2:$O$20</c:f>
              <c:numCache>
                <c:formatCode>General</c:formatCode>
                <c:ptCount val="19"/>
                <c:pt idx="0">
                  <c:v>1532.0013613599999</c:v>
                </c:pt>
                <c:pt idx="1">
                  <c:v>1532.0013613599999</c:v>
                </c:pt>
                <c:pt idx="2">
                  <c:v>1551.1811520000001</c:v>
                </c:pt>
                <c:pt idx="3">
                  <c:v>1560.695588</c:v>
                </c:pt>
                <c:pt idx="4">
                  <c:v>1560.695588</c:v>
                </c:pt>
                <c:pt idx="5">
                  <c:v>1565.2887640000001</c:v>
                </c:pt>
                <c:pt idx="6">
                  <c:v>1570.210024</c:v>
                </c:pt>
                <c:pt idx="7">
                  <c:v>1573.4908640000001</c:v>
                </c:pt>
                <c:pt idx="8">
                  <c:v>1573.4908640000001</c:v>
                </c:pt>
                <c:pt idx="9">
                  <c:v>1573.4908640000001</c:v>
                </c:pt>
                <c:pt idx="10">
                  <c:v>1573.4908640000001</c:v>
                </c:pt>
                <c:pt idx="11">
                  <c:v>1573.1627799999999</c:v>
                </c:pt>
                <c:pt idx="12">
                  <c:v>1560.695588</c:v>
                </c:pt>
                <c:pt idx="13">
                  <c:v>1560.3675040000001</c:v>
                </c:pt>
                <c:pt idx="14">
                  <c:v>1547.900312</c:v>
                </c:pt>
                <c:pt idx="15">
                  <c:v>1547.572228</c:v>
                </c:pt>
                <c:pt idx="16">
                  <c:v>1541.338632</c:v>
                </c:pt>
                <c:pt idx="17">
                  <c:v>1532.0013613599999</c:v>
                </c:pt>
                <c:pt idx="18">
                  <c:v>1532.0013613599999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D-42B6-9D8B-6A4E47C9E65A}"/>
            </c:ext>
          </c:extLst>
        </c:ser>
        <c:ser>
          <c:idx val="1"/>
          <c:order val="1"/>
          <c:tx>
            <c:strRef>
              <c:f>'Table 6.1 CGR_buffer'!$J$1</c:f>
              <c:strCache>
                <c:ptCount val="1"/>
                <c:pt idx="0">
                  <c:v>Table 5.1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'Table 6.1 CGR_buffer'!$H$2:$H$20</c:f>
              <c:numCache>
                <c:formatCode>m/d/yyyy</c:formatCode>
                <c:ptCount val="19"/>
                <c:pt idx="0">
                  <c:v>1</c:v>
                </c:pt>
                <c:pt idx="1">
                  <c:v>31</c:v>
                </c:pt>
                <c:pt idx="2">
                  <c:v>59</c:v>
                </c:pt>
                <c:pt idx="3">
                  <c:v>91</c:v>
                </c:pt>
                <c:pt idx="4">
                  <c:v>92</c:v>
                </c:pt>
                <c:pt idx="5">
                  <c:v>106</c:v>
                </c:pt>
                <c:pt idx="6">
                  <c:v>121</c:v>
                </c:pt>
                <c:pt idx="7">
                  <c:v>131</c:v>
                </c:pt>
                <c:pt idx="8">
                  <c:v>213</c:v>
                </c:pt>
                <c:pt idx="9">
                  <c:v>214</c:v>
                </c:pt>
                <c:pt idx="10">
                  <c:v>244</c:v>
                </c:pt>
                <c:pt idx="11">
                  <c:v>245</c:v>
                </c:pt>
                <c:pt idx="12">
                  <c:v>274</c:v>
                </c:pt>
                <c:pt idx="13">
                  <c:v>275</c:v>
                </c:pt>
                <c:pt idx="14">
                  <c:v>305</c:v>
                </c:pt>
                <c:pt idx="15">
                  <c:v>306</c:v>
                </c:pt>
                <c:pt idx="16">
                  <c:v>320</c:v>
                </c:pt>
                <c:pt idx="17">
                  <c:v>335</c:v>
                </c:pt>
                <c:pt idx="18">
                  <c:v>366</c:v>
                </c:pt>
              </c:numCache>
            </c:numRef>
          </c:xVal>
          <c:yVal>
            <c:numRef>
              <c:f>'Table 6.1 CGR_buffer'!$J$2:$J$20</c:f>
              <c:numCache>
                <c:formatCode>0.0000</c:formatCode>
                <c:ptCount val="19"/>
                <c:pt idx="0">
                  <c:v>1532.0025000000001</c:v>
                </c:pt>
                <c:pt idx="1">
                  <c:v>1532.0025000000001</c:v>
                </c:pt>
                <c:pt idx="2">
                  <c:v>1551.11</c:v>
                </c:pt>
                <c:pt idx="3">
                  <c:v>1560.5</c:v>
                </c:pt>
                <c:pt idx="4">
                  <c:v>1560.83</c:v>
                </c:pt>
                <c:pt idx="5">
                  <c:v>1565.43</c:v>
                </c:pt>
                <c:pt idx="6">
                  <c:v>1570.32</c:v>
                </c:pt>
                <c:pt idx="7">
                  <c:v>1573.56</c:v>
                </c:pt>
                <c:pt idx="8">
                  <c:v>1573.56</c:v>
                </c:pt>
                <c:pt idx="9">
                  <c:v>1573.56</c:v>
                </c:pt>
                <c:pt idx="10">
                  <c:v>1573.56</c:v>
                </c:pt>
                <c:pt idx="11">
                  <c:v>1573.13</c:v>
                </c:pt>
                <c:pt idx="12">
                  <c:v>1560.78</c:v>
                </c:pt>
                <c:pt idx="13">
                  <c:v>1560.38</c:v>
                </c:pt>
                <c:pt idx="14">
                  <c:v>1547.97</c:v>
                </c:pt>
                <c:pt idx="15">
                  <c:v>1547.53</c:v>
                </c:pt>
                <c:pt idx="16">
                  <c:v>1541.32</c:v>
                </c:pt>
                <c:pt idx="17">
                  <c:v>1532.0025000000001</c:v>
                </c:pt>
                <c:pt idx="18">
                  <c:v>1532.0025000000001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D-42B6-9D8B-6A4E47C9E65A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640516320"/>
        <c:axId val="2025428688"/>
      </c:scatterChart>
      <c:valAx>
        <c:axId val="6405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28688"/>
        <c:crosses val="autoZero"/>
        <c:crossBetween val="midCat"/>
      </c:valAx>
      <c:valAx>
        <c:axId val="2025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elev,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7F3066-8C56-4AEF-AF85-4C5DC2C6C78C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0278" cy="78404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D005-37B8-4B6A-8BF3-F5B8465EE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31919" cy="78525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43D49-F114-49E3-B4C3-67ACF10AC3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>
      <selection activeCell="I1" sqref="I1:I1048576"/>
    </sheetView>
  </sheetViews>
  <sheetFormatPr defaultRowHeight="14.4" x14ac:dyDescent="0.3"/>
  <cols>
    <col min="9" max="9" width="8.88671875" style="6"/>
    <col min="10" max="10" width="10.5546875" style="10" bestFit="1" customWidth="1"/>
    <col min="11" max="11" width="8.88671875" style="2"/>
  </cols>
  <sheetData>
    <row r="1" spans="1:15" x14ac:dyDescent="0.3">
      <c r="A1" t="s">
        <v>86</v>
      </c>
      <c r="B1" t="s">
        <v>1</v>
      </c>
      <c r="J1" s="10" t="s">
        <v>94</v>
      </c>
      <c r="K1" s="2" t="s">
        <v>30</v>
      </c>
      <c r="N1" t="s">
        <v>86</v>
      </c>
      <c r="O1" t="s">
        <v>92</v>
      </c>
    </row>
    <row r="2" spans="1:15" x14ac:dyDescent="0.3">
      <c r="A2">
        <v>-100</v>
      </c>
      <c r="B2">
        <v>467</v>
      </c>
      <c r="D2">
        <f>A2</f>
        <v>-100</v>
      </c>
      <c r="E2" t="e">
        <f>MONTH(A2)</f>
        <v>#NUM!</v>
      </c>
      <c r="F2" t="e">
        <f>DAY(A2)</f>
        <v>#NUM!</v>
      </c>
      <c r="G2" s="3">
        <v>43831</v>
      </c>
      <c r="H2" s="2">
        <f>B2*3.28084</f>
        <v>1532.15228</v>
      </c>
      <c r="I2" s="6">
        <f>J2-43830</f>
        <v>1</v>
      </c>
      <c r="J2" s="3">
        <v>43831</v>
      </c>
      <c r="K2" s="2">
        <v>1532.1</v>
      </c>
      <c r="N2">
        <v>1</v>
      </c>
      <c r="O2">
        <f>B2*3.28084</f>
        <v>1532.15228</v>
      </c>
    </row>
    <row r="3" spans="1:15" x14ac:dyDescent="0.3">
      <c r="A3">
        <v>31</v>
      </c>
      <c r="B3">
        <v>467</v>
      </c>
      <c r="D3">
        <f t="shared" ref="D3:D7" si="0">A3</f>
        <v>31</v>
      </c>
      <c r="E3">
        <f t="shared" ref="E3:E31" si="1">MONTH(A3)</f>
        <v>1</v>
      </c>
      <c r="F3">
        <f t="shared" ref="F3:F31" si="2">DAY(A3)</f>
        <v>31</v>
      </c>
      <c r="G3" s="3">
        <v>43861</v>
      </c>
      <c r="I3" s="6">
        <f t="shared" ref="I3:I31" si="3">J3-43830</f>
        <v>31</v>
      </c>
      <c r="J3" s="3">
        <v>43861</v>
      </c>
      <c r="K3" s="2">
        <v>1532.1</v>
      </c>
      <c r="N3">
        <v>31</v>
      </c>
      <c r="O3">
        <f t="shared" ref="O3:O31" si="4">B3*3.28084</f>
        <v>1532.15228</v>
      </c>
    </row>
    <row r="4" spans="1:15" x14ac:dyDescent="0.3">
      <c r="A4">
        <v>38</v>
      </c>
      <c r="B4">
        <v>474</v>
      </c>
      <c r="D4">
        <f t="shared" si="0"/>
        <v>38</v>
      </c>
      <c r="E4">
        <f t="shared" si="1"/>
        <v>2</v>
      </c>
      <c r="F4">
        <f t="shared" si="2"/>
        <v>7</v>
      </c>
      <c r="G4" s="3">
        <v>43868</v>
      </c>
      <c r="I4" s="6">
        <f t="shared" si="3"/>
        <v>38</v>
      </c>
      <c r="J4" s="3">
        <v>43868</v>
      </c>
      <c r="K4" s="2">
        <v>1554.9</v>
      </c>
      <c r="N4">
        <v>38</v>
      </c>
      <c r="O4">
        <f t="shared" si="4"/>
        <v>1555.11816</v>
      </c>
    </row>
    <row r="5" spans="1:15" x14ac:dyDescent="0.3">
      <c r="A5">
        <v>45</v>
      </c>
      <c r="B5">
        <v>480</v>
      </c>
      <c r="D5">
        <f t="shared" si="0"/>
        <v>45</v>
      </c>
      <c r="E5">
        <f t="shared" si="1"/>
        <v>2</v>
      </c>
      <c r="F5">
        <f t="shared" si="2"/>
        <v>14</v>
      </c>
      <c r="G5" s="3">
        <v>43875</v>
      </c>
      <c r="I5" s="6">
        <f t="shared" si="3"/>
        <v>45</v>
      </c>
      <c r="J5" s="3">
        <v>43875</v>
      </c>
      <c r="K5" s="2">
        <v>1575.8</v>
      </c>
      <c r="N5">
        <v>45</v>
      </c>
      <c r="O5">
        <f t="shared" si="4"/>
        <v>1574.8032000000001</v>
      </c>
    </row>
    <row r="6" spans="1:15" x14ac:dyDescent="0.3">
      <c r="A6">
        <v>52</v>
      </c>
      <c r="B6">
        <v>486</v>
      </c>
      <c r="D6">
        <f t="shared" si="0"/>
        <v>52</v>
      </c>
      <c r="E6">
        <f t="shared" si="1"/>
        <v>2</v>
      </c>
      <c r="F6">
        <f t="shared" si="2"/>
        <v>21</v>
      </c>
      <c r="G6" s="3">
        <v>43882</v>
      </c>
      <c r="I6" s="6">
        <f t="shared" si="3"/>
        <v>52</v>
      </c>
      <c r="J6" s="3">
        <v>43882</v>
      </c>
      <c r="K6" s="2">
        <v>1594.9</v>
      </c>
      <c r="N6">
        <v>52</v>
      </c>
      <c r="O6">
        <f t="shared" si="4"/>
        <v>1594.4882399999999</v>
      </c>
    </row>
    <row r="7" spans="1:15" x14ac:dyDescent="0.3">
      <c r="A7">
        <v>59</v>
      </c>
      <c r="B7">
        <v>492</v>
      </c>
      <c r="D7">
        <f t="shared" si="0"/>
        <v>59</v>
      </c>
      <c r="E7">
        <f t="shared" si="1"/>
        <v>2</v>
      </c>
      <c r="F7">
        <f t="shared" si="2"/>
        <v>28</v>
      </c>
      <c r="G7" s="3">
        <v>43889</v>
      </c>
      <c r="I7" s="6">
        <f t="shared" si="3"/>
        <v>59</v>
      </c>
      <c r="J7" s="3">
        <v>43889</v>
      </c>
      <c r="K7" s="2">
        <v>1612.6</v>
      </c>
      <c r="N7">
        <v>59</v>
      </c>
      <c r="O7">
        <f t="shared" si="4"/>
        <v>1614.17328</v>
      </c>
    </row>
    <row r="8" spans="1:15" x14ac:dyDescent="0.3">
      <c r="A8">
        <v>66</v>
      </c>
      <c r="B8">
        <v>494</v>
      </c>
      <c r="D8">
        <f>A8+1</f>
        <v>67</v>
      </c>
      <c r="E8">
        <f t="shared" si="1"/>
        <v>3</v>
      </c>
      <c r="F8">
        <f t="shared" si="2"/>
        <v>6</v>
      </c>
      <c r="G8" s="3">
        <v>43897</v>
      </c>
      <c r="I8" s="6">
        <f t="shared" si="3"/>
        <v>67</v>
      </c>
      <c r="J8" s="3">
        <v>43897</v>
      </c>
      <c r="K8" s="2">
        <v>1621.4</v>
      </c>
      <c r="N8">
        <v>66</v>
      </c>
      <c r="O8">
        <f t="shared" si="4"/>
        <v>1620.73496</v>
      </c>
    </row>
    <row r="9" spans="1:15" x14ac:dyDescent="0.3">
      <c r="A9">
        <v>74</v>
      </c>
      <c r="B9">
        <v>497</v>
      </c>
      <c r="D9">
        <f t="shared" ref="D9:D30" si="5">A9+1</f>
        <v>75</v>
      </c>
      <c r="E9">
        <f t="shared" si="1"/>
        <v>3</v>
      </c>
      <c r="F9">
        <f t="shared" si="2"/>
        <v>14</v>
      </c>
      <c r="G9" s="3">
        <v>43905</v>
      </c>
      <c r="I9" s="6">
        <f t="shared" si="3"/>
        <v>75</v>
      </c>
      <c r="J9" s="3">
        <v>43905</v>
      </c>
      <c r="K9" s="2">
        <v>1631</v>
      </c>
      <c r="N9">
        <v>74</v>
      </c>
      <c r="O9">
        <f t="shared" si="4"/>
        <v>1630.5774799999999</v>
      </c>
    </row>
    <row r="10" spans="1:15" x14ac:dyDescent="0.3">
      <c r="A10">
        <v>82</v>
      </c>
      <c r="B10">
        <v>500</v>
      </c>
      <c r="D10">
        <f t="shared" si="5"/>
        <v>83</v>
      </c>
      <c r="E10">
        <f t="shared" si="1"/>
        <v>3</v>
      </c>
      <c r="F10">
        <f t="shared" si="2"/>
        <v>22</v>
      </c>
      <c r="G10" s="3">
        <v>43913</v>
      </c>
      <c r="I10" s="6">
        <f t="shared" si="3"/>
        <v>83</v>
      </c>
      <c r="J10" s="3">
        <v>43913</v>
      </c>
      <c r="K10" s="2">
        <v>1640.3</v>
      </c>
      <c r="N10">
        <v>82</v>
      </c>
      <c r="O10">
        <f t="shared" si="4"/>
        <v>1640.42</v>
      </c>
    </row>
    <row r="11" spans="1:15" x14ac:dyDescent="0.3">
      <c r="A11">
        <v>90</v>
      </c>
      <c r="B11">
        <v>503</v>
      </c>
      <c r="D11">
        <f t="shared" si="5"/>
        <v>91</v>
      </c>
      <c r="E11">
        <f t="shared" si="1"/>
        <v>3</v>
      </c>
      <c r="F11">
        <f t="shared" si="2"/>
        <v>30</v>
      </c>
      <c r="G11" s="3">
        <v>43921</v>
      </c>
      <c r="I11" s="6">
        <f t="shared" si="3"/>
        <v>91</v>
      </c>
      <c r="J11" s="3">
        <v>43921</v>
      </c>
      <c r="K11" s="2">
        <v>1649.3</v>
      </c>
      <c r="N11">
        <v>90</v>
      </c>
      <c r="O11">
        <f t="shared" si="4"/>
        <v>1650.26252</v>
      </c>
    </row>
    <row r="12" spans="1:15" x14ac:dyDescent="0.3">
      <c r="A12">
        <v>97</v>
      </c>
      <c r="B12">
        <v>505</v>
      </c>
      <c r="D12">
        <f t="shared" si="5"/>
        <v>98</v>
      </c>
      <c r="E12">
        <f t="shared" si="1"/>
        <v>4</v>
      </c>
      <c r="F12">
        <f t="shared" si="2"/>
        <v>6</v>
      </c>
      <c r="G12" s="3">
        <v>43928</v>
      </c>
      <c r="I12" s="6">
        <f t="shared" si="3"/>
        <v>98</v>
      </c>
      <c r="J12" s="3">
        <v>43928</v>
      </c>
      <c r="K12" s="2">
        <v>1657</v>
      </c>
      <c r="N12">
        <v>97</v>
      </c>
      <c r="O12">
        <f t="shared" si="4"/>
        <v>1656.8242</v>
      </c>
    </row>
    <row r="13" spans="1:15" x14ac:dyDescent="0.3">
      <c r="A13">
        <v>105</v>
      </c>
      <c r="B13">
        <v>508</v>
      </c>
      <c r="D13">
        <f t="shared" si="5"/>
        <v>106</v>
      </c>
      <c r="E13">
        <f t="shared" si="1"/>
        <v>4</v>
      </c>
      <c r="F13">
        <f t="shared" si="2"/>
        <v>14</v>
      </c>
      <c r="G13" s="3">
        <v>43936</v>
      </c>
      <c r="I13" s="6">
        <f t="shared" si="3"/>
        <v>106</v>
      </c>
      <c r="J13" s="3">
        <v>43936</v>
      </c>
      <c r="K13" s="2">
        <v>1665.4</v>
      </c>
      <c r="N13">
        <v>105</v>
      </c>
      <c r="O13">
        <f t="shared" si="4"/>
        <v>1666.6667199999999</v>
      </c>
    </row>
    <row r="14" spans="1:15" x14ac:dyDescent="0.3">
      <c r="A14">
        <v>112</v>
      </c>
      <c r="B14">
        <v>510</v>
      </c>
      <c r="D14">
        <f t="shared" si="5"/>
        <v>113</v>
      </c>
      <c r="E14">
        <f t="shared" si="1"/>
        <v>4</v>
      </c>
      <c r="F14">
        <f t="shared" si="2"/>
        <v>21</v>
      </c>
      <c r="G14" s="3">
        <v>43943</v>
      </c>
      <c r="I14" s="6">
        <f t="shared" si="3"/>
        <v>113</v>
      </c>
      <c r="J14" s="3">
        <v>43943</v>
      </c>
      <c r="K14" s="2">
        <v>1672.5</v>
      </c>
      <c r="N14">
        <v>112</v>
      </c>
      <c r="O14">
        <f t="shared" si="4"/>
        <v>1673.2284</v>
      </c>
    </row>
    <row r="15" spans="1:15" x14ac:dyDescent="0.3">
      <c r="A15">
        <v>120</v>
      </c>
      <c r="B15">
        <v>512</v>
      </c>
      <c r="D15">
        <f t="shared" si="5"/>
        <v>121</v>
      </c>
      <c r="E15">
        <f t="shared" si="1"/>
        <v>4</v>
      </c>
      <c r="F15">
        <f t="shared" si="2"/>
        <v>29</v>
      </c>
      <c r="G15" s="3">
        <v>43951</v>
      </c>
      <c r="I15" s="6">
        <f t="shared" si="3"/>
        <v>121</v>
      </c>
      <c r="J15" s="3">
        <v>43951</v>
      </c>
      <c r="K15" s="2">
        <v>1680.5</v>
      </c>
      <c r="N15">
        <v>120</v>
      </c>
      <c r="O15">
        <f t="shared" si="4"/>
        <v>1679.79008</v>
      </c>
    </row>
    <row r="16" spans="1:15" x14ac:dyDescent="0.3">
      <c r="A16">
        <v>127</v>
      </c>
      <c r="B16">
        <v>514</v>
      </c>
      <c r="D16">
        <f t="shared" si="5"/>
        <v>128</v>
      </c>
      <c r="E16">
        <f t="shared" si="1"/>
        <v>5</v>
      </c>
      <c r="F16">
        <f t="shared" si="2"/>
        <v>6</v>
      </c>
      <c r="G16" s="3">
        <v>43958</v>
      </c>
      <c r="I16" s="6">
        <f t="shared" si="3"/>
        <v>128</v>
      </c>
      <c r="J16" s="3">
        <v>43958</v>
      </c>
      <c r="K16" s="2">
        <v>1687.2</v>
      </c>
      <c r="N16">
        <v>127</v>
      </c>
      <c r="O16">
        <f t="shared" si="4"/>
        <v>1686.35176</v>
      </c>
    </row>
    <row r="17" spans="1:15" x14ac:dyDescent="0.3">
      <c r="A17">
        <v>130</v>
      </c>
      <c r="B17">
        <v>515</v>
      </c>
      <c r="D17">
        <f t="shared" si="5"/>
        <v>131</v>
      </c>
      <c r="E17">
        <f t="shared" si="1"/>
        <v>5</v>
      </c>
      <c r="F17">
        <f t="shared" si="2"/>
        <v>9</v>
      </c>
      <c r="G17" s="3">
        <v>43962</v>
      </c>
      <c r="I17" s="6">
        <f t="shared" si="3"/>
        <v>131</v>
      </c>
      <c r="J17" s="3">
        <v>43961</v>
      </c>
      <c r="K17" s="2">
        <v>1690</v>
      </c>
      <c r="N17">
        <v>130</v>
      </c>
      <c r="O17">
        <f t="shared" si="4"/>
        <v>1689.6325999999999</v>
      </c>
    </row>
    <row r="18" spans="1:15" x14ac:dyDescent="0.3">
      <c r="A18">
        <v>243</v>
      </c>
      <c r="B18">
        <v>515</v>
      </c>
      <c r="D18">
        <f t="shared" si="5"/>
        <v>244</v>
      </c>
      <c r="E18">
        <f t="shared" si="1"/>
        <v>8</v>
      </c>
      <c r="F18">
        <f t="shared" si="2"/>
        <v>30</v>
      </c>
      <c r="G18" s="3">
        <v>44075</v>
      </c>
      <c r="I18" s="6">
        <f t="shared" si="3"/>
        <v>244</v>
      </c>
      <c r="J18" s="3">
        <v>44074</v>
      </c>
      <c r="K18" s="2">
        <v>1690</v>
      </c>
      <c r="N18">
        <v>243</v>
      </c>
      <c r="O18">
        <f t="shared" si="4"/>
        <v>1689.6325999999999</v>
      </c>
    </row>
    <row r="19" spans="1:15" x14ac:dyDescent="0.3">
      <c r="A19">
        <v>250</v>
      </c>
      <c r="B19">
        <v>512</v>
      </c>
      <c r="D19">
        <f t="shared" si="5"/>
        <v>251</v>
      </c>
      <c r="E19">
        <f t="shared" si="1"/>
        <v>9</v>
      </c>
      <c r="F19">
        <f t="shared" si="2"/>
        <v>6</v>
      </c>
      <c r="G19" s="3">
        <v>44081</v>
      </c>
      <c r="I19" s="6">
        <f t="shared" si="3"/>
        <v>251</v>
      </c>
      <c r="J19" s="3">
        <v>44081</v>
      </c>
      <c r="K19" s="2">
        <v>1681.3</v>
      </c>
      <c r="N19">
        <v>250</v>
      </c>
      <c r="O19">
        <f t="shared" si="4"/>
        <v>1679.79008</v>
      </c>
    </row>
    <row r="20" spans="1:15" x14ac:dyDescent="0.3">
      <c r="A20">
        <v>258</v>
      </c>
      <c r="B20">
        <v>509</v>
      </c>
      <c r="D20">
        <f t="shared" si="5"/>
        <v>259</v>
      </c>
      <c r="E20">
        <f t="shared" si="1"/>
        <v>9</v>
      </c>
      <c r="F20">
        <f t="shared" si="2"/>
        <v>14</v>
      </c>
      <c r="G20" s="3">
        <v>44089</v>
      </c>
      <c r="I20" s="6">
        <f t="shared" si="3"/>
        <v>259</v>
      </c>
      <c r="J20" s="3">
        <v>44089</v>
      </c>
      <c r="K20" s="2">
        <v>1671</v>
      </c>
      <c r="N20">
        <v>258</v>
      </c>
      <c r="O20">
        <f t="shared" si="4"/>
        <v>1669.9475600000001</v>
      </c>
    </row>
    <row r="21" spans="1:15" x14ac:dyDescent="0.3">
      <c r="A21">
        <v>265</v>
      </c>
      <c r="B21">
        <v>506</v>
      </c>
      <c r="D21">
        <f t="shared" si="5"/>
        <v>266</v>
      </c>
      <c r="E21">
        <f t="shared" si="1"/>
        <v>9</v>
      </c>
      <c r="F21">
        <f t="shared" si="2"/>
        <v>21</v>
      </c>
      <c r="G21" s="3">
        <v>44096</v>
      </c>
      <c r="I21" s="6">
        <f t="shared" si="3"/>
        <v>266</v>
      </c>
      <c r="J21" s="3">
        <v>44096</v>
      </c>
      <c r="K21" s="2">
        <v>1661.6</v>
      </c>
      <c r="N21">
        <v>265</v>
      </c>
      <c r="O21">
        <f t="shared" si="4"/>
        <v>1660.1050399999999</v>
      </c>
    </row>
    <row r="22" spans="1:15" x14ac:dyDescent="0.3">
      <c r="A22">
        <v>273</v>
      </c>
      <c r="B22">
        <v>503</v>
      </c>
      <c r="D22">
        <f t="shared" si="5"/>
        <v>274</v>
      </c>
      <c r="E22">
        <f t="shared" si="1"/>
        <v>9</v>
      </c>
      <c r="F22">
        <f t="shared" si="2"/>
        <v>29</v>
      </c>
      <c r="G22" s="3">
        <v>44104</v>
      </c>
      <c r="I22" s="6">
        <f t="shared" si="3"/>
        <v>274</v>
      </c>
      <c r="J22" s="3">
        <v>44104</v>
      </c>
      <c r="K22" s="2">
        <v>1650.4</v>
      </c>
      <c r="N22">
        <v>273</v>
      </c>
      <c r="O22">
        <f t="shared" si="4"/>
        <v>1650.26252</v>
      </c>
    </row>
    <row r="23" spans="1:15" x14ac:dyDescent="0.3">
      <c r="A23">
        <v>280</v>
      </c>
      <c r="B23">
        <v>500</v>
      </c>
      <c r="D23">
        <f t="shared" si="5"/>
        <v>281</v>
      </c>
      <c r="E23">
        <f t="shared" si="1"/>
        <v>10</v>
      </c>
      <c r="F23">
        <f t="shared" si="2"/>
        <v>6</v>
      </c>
      <c r="G23" s="3">
        <v>44111</v>
      </c>
      <c r="I23" s="6">
        <f t="shared" si="3"/>
        <v>281</v>
      </c>
      <c r="J23" s="3">
        <v>44111</v>
      </c>
      <c r="K23" s="2">
        <v>1640.1</v>
      </c>
      <c r="N23">
        <v>280</v>
      </c>
      <c r="O23">
        <f t="shared" si="4"/>
        <v>1640.42</v>
      </c>
    </row>
    <row r="24" spans="1:15" x14ac:dyDescent="0.3">
      <c r="A24">
        <v>288</v>
      </c>
      <c r="B24">
        <v>496</v>
      </c>
      <c r="D24">
        <f t="shared" si="5"/>
        <v>289</v>
      </c>
      <c r="E24">
        <f t="shared" si="1"/>
        <v>10</v>
      </c>
      <c r="F24">
        <f t="shared" si="2"/>
        <v>14</v>
      </c>
      <c r="G24" s="3">
        <v>44119</v>
      </c>
      <c r="I24" s="6">
        <f t="shared" si="3"/>
        <v>289</v>
      </c>
      <c r="J24" s="3">
        <v>44119</v>
      </c>
      <c r="K24" s="2">
        <v>1627.9</v>
      </c>
      <c r="N24">
        <v>288</v>
      </c>
      <c r="O24">
        <f t="shared" si="4"/>
        <v>1627.29664</v>
      </c>
    </row>
    <row r="25" spans="1:15" x14ac:dyDescent="0.3">
      <c r="A25">
        <v>296</v>
      </c>
      <c r="B25">
        <v>492</v>
      </c>
      <c r="D25">
        <f t="shared" si="5"/>
        <v>297</v>
      </c>
      <c r="E25">
        <f t="shared" si="1"/>
        <v>10</v>
      </c>
      <c r="F25">
        <f t="shared" si="2"/>
        <v>22</v>
      </c>
      <c r="G25" s="3">
        <v>44127</v>
      </c>
      <c r="I25" s="6">
        <f t="shared" si="3"/>
        <v>297</v>
      </c>
      <c r="J25" s="3">
        <v>44127</v>
      </c>
      <c r="K25" s="2">
        <v>1615.1</v>
      </c>
      <c r="N25">
        <v>296</v>
      </c>
      <c r="O25">
        <f t="shared" si="4"/>
        <v>1614.17328</v>
      </c>
    </row>
    <row r="26" spans="1:15" x14ac:dyDescent="0.3">
      <c r="A26">
        <v>304</v>
      </c>
      <c r="B26">
        <v>488</v>
      </c>
      <c r="D26">
        <f t="shared" si="5"/>
        <v>305</v>
      </c>
      <c r="E26">
        <f t="shared" si="1"/>
        <v>10</v>
      </c>
      <c r="F26">
        <f t="shared" si="2"/>
        <v>30</v>
      </c>
      <c r="G26" s="3">
        <v>44135</v>
      </c>
      <c r="I26" s="6">
        <f t="shared" si="3"/>
        <v>305</v>
      </c>
      <c r="J26" s="3">
        <v>44135</v>
      </c>
      <c r="K26" s="2">
        <v>1601.6</v>
      </c>
      <c r="N26">
        <v>304</v>
      </c>
      <c r="O26">
        <f t="shared" si="4"/>
        <v>1601.0499199999999</v>
      </c>
    </row>
    <row r="27" spans="1:15" x14ac:dyDescent="0.3">
      <c r="A27">
        <v>311</v>
      </c>
      <c r="B27">
        <v>484</v>
      </c>
      <c r="D27">
        <f t="shared" si="5"/>
        <v>312</v>
      </c>
      <c r="E27">
        <f t="shared" si="1"/>
        <v>11</v>
      </c>
      <c r="F27">
        <f t="shared" si="2"/>
        <v>6</v>
      </c>
      <c r="G27" s="3">
        <v>44142</v>
      </c>
      <c r="I27" s="6">
        <f t="shared" si="3"/>
        <v>312</v>
      </c>
      <c r="J27" s="3">
        <v>44142</v>
      </c>
      <c r="K27" s="2">
        <v>1589.1</v>
      </c>
      <c r="N27">
        <v>311</v>
      </c>
      <c r="O27">
        <f t="shared" si="4"/>
        <v>1587.9265599999999</v>
      </c>
    </row>
    <row r="28" spans="1:15" x14ac:dyDescent="0.3">
      <c r="A28">
        <v>319</v>
      </c>
      <c r="B28">
        <v>480</v>
      </c>
      <c r="D28">
        <f t="shared" si="5"/>
        <v>320</v>
      </c>
      <c r="E28">
        <f t="shared" si="1"/>
        <v>11</v>
      </c>
      <c r="F28">
        <f t="shared" si="2"/>
        <v>14</v>
      </c>
      <c r="G28" s="3">
        <v>44150</v>
      </c>
      <c r="I28" s="6">
        <f t="shared" si="3"/>
        <v>320</v>
      </c>
      <c r="J28" s="3">
        <v>44150</v>
      </c>
      <c r="K28" s="2">
        <v>1574.1</v>
      </c>
      <c r="N28">
        <v>319</v>
      </c>
      <c r="O28">
        <f t="shared" si="4"/>
        <v>1574.8032000000001</v>
      </c>
    </row>
    <row r="29" spans="1:15" x14ac:dyDescent="0.3">
      <c r="A29">
        <v>326</v>
      </c>
      <c r="B29">
        <v>474</v>
      </c>
      <c r="D29">
        <f t="shared" si="5"/>
        <v>327</v>
      </c>
      <c r="E29">
        <f t="shared" si="1"/>
        <v>11</v>
      </c>
      <c r="F29">
        <f t="shared" si="2"/>
        <v>21</v>
      </c>
      <c r="G29" s="3">
        <v>44157</v>
      </c>
      <c r="I29" s="6">
        <f t="shared" si="3"/>
        <v>327</v>
      </c>
      <c r="J29" s="3">
        <v>44157</v>
      </c>
      <c r="K29" s="2">
        <v>1555.4</v>
      </c>
      <c r="N29">
        <v>326</v>
      </c>
      <c r="O29">
        <f t="shared" si="4"/>
        <v>1555.11816</v>
      </c>
    </row>
    <row r="30" spans="1:15" x14ac:dyDescent="0.3">
      <c r="A30">
        <v>334</v>
      </c>
      <c r="B30">
        <v>467</v>
      </c>
      <c r="D30">
        <f t="shared" si="5"/>
        <v>335</v>
      </c>
      <c r="E30">
        <f t="shared" si="1"/>
        <v>11</v>
      </c>
      <c r="F30">
        <f t="shared" si="2"/>
        <v>29</v>
      </c>
      <c r="G30" s="3">
        <v>44196</v>
      </c>
      <c r="I30" s="6">
        <f t="shared" si="3"/>
        <v>335</v>
      </c>
      <c r="J30" s="3">
        <v>44165</v>
      </c>
      <c r="K30" s="2">
        <v>1532.1</v>
      </c>
      <c r="N30">
        <v>334</v>
      </c>
      <c r="O30">
        <f t="shared" si="4"/>
        <v>1532.15228</v>
      </c>
    </row>
    <row r="31" spans="1:15" x14ac:dyDescent="0.3">
      <c r="A31">
        <v>500</v>
      </c>
      <c r="B31">
        <v>467</v>
      </c>
      <c r="E31">
        <f t="shared" si="1"/>
        <v>5</v>
      </c>
      <c r="F31">
        <f t="shared" si="2"/>
        <v>14</v>
      </c>
      <c r="I31" s="6">
        <f t="shared" si="3"/>
        <v>366</v>
      </c>
      <c r="J31" s="10">
        <v>44196</v>
      </c>
      <c r="N31">
        <v>500</v>
      </c>
      <c r="O31">
        <f t="shared" si="4"/>
        <v>1532.15228</v>
      </c>
    </row>
    <row r="32" spans="1:15" x14ac:dyDescent="0.3">
      <c r="A32" t="s">
        <v>88</v>
      </c>
      <c r="I32" s="6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"/>
  <sheetViews>
    <sheetView workbookViewId="0">
      <selection activeCell="G22" sqref="G22:G30"/>
    </sheetView>
  </sheetViews>
  <sheetFormatPr defaultRowHeight="14.4" x14ac:dyDescent="0.3"/>
  <cols>
    <col min="8" max="8" width="10.5546875" style="10" bestFit="1" customWidth="1"/>
    <col min="9" max="9" width="10.5546875" bestFit="1" customWidth="1"/>
    <col min="10" max="10" width="9.5546875" style="4" bestFit="1" customWidth="1"/>
    <col min="11" max="11" width="8.88671875" style="2"/>
  </cols>
  <sheetData>
    <row r="1" spans="1:15" x14ac:dyDescent="0.3">
      <c r="A1" t="s">
        <v>0</v>
      </c>
      <c r="B1" t="s">
        <v>89</v>
      </c>
      <c r="I1" s="10">
        <v>43830</v>
      </c>
      <c r="J1" s="4" t="s">
        <v>2</v>
      </c>
      <c r="K1" s="2" t="s">
        <v>29</v>
      </c>
      <c r="N1" t="s">
        <v>86</v>
      </c>
      <c r="O1" t="s">
        <v>92</v>
      </c>
    </row>
    <row r="2" spans="1:15" x14ac:dyDescent="0.3">
      <c r="A2">
        <v>1</v>
      </c>
      <c r="B2">
        <v>466.95400000000001</v>
      </c>
      <c r="D2">
        <f>A2</f>
        <v>1</v>
      </c>
      <c r="E2">
        <f>MONTH(A2)</f>
        <v>1</v>
      </c>
      <c r="F2">
        <f>DAY(A2)</f>
        <v>1</v>
      </c>
      <c r="G2" s="3">
        <v>43831</v>
      </c>
      <c r="H2" s="10">
        <f>_xlfn.DAYS(I2,I$1)</f>
        <v>1</v>
      </c>
      <c r="I2" s="3">
        <v>43831</v>
      </c>
      <c r="J2" s="4">
        <v>1532.0025000000001</v>
      </c>
      <c r="K2" s="2">
        <f>B2*3.28084</f>
        <v>1532.0013613599999</v>
      </c>
      <c r="N2">
        <f>A2</f>
        <v>1</v>
      </c>
      <c r="O2">
        <f>B2*3.28084</f>
        <v>1532.0013613599999</v>
      </c>
    </row>
    <row r="3" spans="1:15" x14ac:dyDescent="0.3">
      <c r="A3">
        <v>31</v>
      </c>
      <c r="B3">
        <v>466.95400000000001</v>
      </c>
      <c r="D3">
        <f t="shared" ref="D3:D7" si="0">A3</f>
        <v>31</v>
      </c>
      <c r="E3">
        <f t="shared" ref="E3:E31" si="1">MONTH(A3)</f>
        <v>1</v>
      </c>
      <c r="F3">
        <f t="shared" ref="F3:F31" si="2">DAY(A3)</f>
        <v>31</v>
      </c>
      <c r="G3" s="3">
        <v>43861</v>
      </c>
      <c r="H3" s="10">
        <f t="shared" ref="H3:H20" si="3">_xlfn.DAYS(I3,I$1)</f>
        <v>31</v>
      </c>
      <c r="I3" s="3">
        <v>43861</v>
      </c>
      <c r="J3" s="4">
        <v>1532.0025000000001</v>
      </c>
      <c r="K3" s="2">
        <f t="shared" ref="K3:K20" si="4">B3*3.28084</f>
        <v>1532.0013613599999</v>
      </c>
      <c r="N3">
        <f t="shared" ref="N3:N20" si="5">A3</f>
        <v>31</v>
      </c>
      <c r="O3">
        <f t="shared" ref="O3:O31" si="6">B3*3.28084</f>
        <v>1532.0013613599999</v>
      </c>
    </row>
    <row r="4" spans="1:15" x14ac:dyDescent="0.3">
      <c r="A4">
        <v>59</v>
      </c>
      <c r="B4">
        <v>472.8</v>
      </c>
      <c r="D4">
        <f t="shared" si="0"/>
        <v>59</v>
      </c>
      <c r="E4">
        <f t="shared" si="1"/>
        <v>2</v>
      </c>
      <c r="F4">
        <f t="shared" si="2"/>
        <v>28</v>
      </c>
      <c r="G4" s="3">
        <v>43868</v>
      </c>
      <c r="H4" s="10">
        <f t="shared" si="3"/>
        <v>59</v>
      </c>
      <c r="I4" s="3">
        <v>43889</v>
      </c>
      <c r="J4" s="4">
        <v>1551.11</v>
      </c>
      <c r="K4" s="2">
        <f t="shared" si="4"/>
        <v>1551.1811520000001</v>
      </c>
      <c r="N4">
        <f t="shared" si="5"/>
        <v>59</v>
      </c>
      <c r="O4">
        <f t="shared" si="6"/>
        <v>1551.1811520000001</v>
      </c>
    </row>
    <row r="5" spans="1:15" x14ac:dyDescent="0.3">
      <c r="A5">
        <v>90</v>
      </c>
      <c r="B5">
        <v>475.7</v>
      </c>
      <c r="D5">
        <f t="shared" si="0"/>
        <v>90</v>
      </c>
      <c r="E5">
        <f t="shared" si="1"/>
        <v>3</v>
      </c>
      <c r="F5">
        <f t="shared" si="2"/>
        <v>30</v>
      </c>
      <c r="G5" s="3">
        <v>43875</v>
      </c>
      <c r="H5" s="10">
        <f t="shared" si="3"/>
        <v>91</v>
      </c>
      <c r="I5" s="3">
        <v>43921</v>
      </c>
      <c r="J5" s="4">
        <v>1560.5</v>
      </c>
      <c r="K5" s="2">
        <f t="shared" si="4"/>
        <v>1560.695588</v>
      </c>
      <c r="N5">
        <f t="shared" si="5"/>
        <v>90</v>
      </c>
      <c r="O5">
        <f t="shared" si="6"/>
        <v>1560.695588</v>
      </c>
    </row>
    <row r="6" spans="1:15" x14ac:dyDescent="0.3">
      <c r="A6">
        <v>91</v>
      </c>
      <c r="B6" s="13">
        <v>475.7</v>
      </c>
      <c r="D6">
        <f t="shared" si="0"/>
        <v>91</v>
      </c>
      <c r="E6">
        <f t="shared" si="1"/>
        <v>3</v>
      </c>
      <c r="F6">
        <f t="shared" si="2"/>
        <v>31</v>
      </c>
      <c r="G6" s="3">
        <v>43882</v>
      </c>
      <c r="H6" s="10">
        <f t="shared" si="3"/>
        <v>92</v>
      </c>
      <c r="I6" s="3">
        <v>43922</v>
      </c>
      <c r="J6" s="4">
        <v>1560.83</v>
      </c>
      <c r="K6" s="2">
        <f t="shared" si="4"/>
        <v>1560.695588</v>
      </c>
      <c r="N6">
        <f t="shared" si="5"/>
        <v>91</v>
      </c>
      <c r="O6">
        <f t="shared" si="6"/>
        <v>1560.695588</v>
      </c>
    </row>
    <row r="7" spans="1:15" x14ac:dyDescent="0.3">
      <c r="A7">
        <v>105</v>
      </c>
      <c r="B7">
        <v>477.1</v>
      </c>
      <c r="D7">
        <f t="shared" si="0"/>
        <v>105</v>
      </c>
      <c r="E7">
        <f t="shared" si="1"/>
        <v>4</v>
      </c>
      <c r="F7">
        <f t="shared" si="2"/>
        <v>14</v>
      </c>
      <c r="G7" s="3">
        <v>43889</v>
      </c>
      <c r="H7" s="10">
        <f t="shared" si="3"/>
        <v>106</v>
      </c>
      <c r="I7" s="3">
        <v>43936</v>
      </c>
      <c r="J7" s="4">
        <v>1565.43</v>
      </c>
      <c r="K7" s="2">
        <f t="shared" si="4"/>
        <v>1565.2887640000001</v>
      </c>
      <c r="N7">
        <f t="shared" si="5"/>
        <v>105</v>
      </c>
      <c r="O7">
        <f t="shared" si="6"/>
        <v>1565.2887640000001</v>
      </c>
    </row>
    <row r="8" spans="1:15" x14ac:dyDescent="0.3">
      <c r="A8">
        <v>120</v>
      </c>
      <c r="B8">
        <v>478.6</v>
      </c>
      <c r="D8">
        <f>A8+1</f>
        <v>121</v>
      </c>
      <c r="E8">
        <f t="shared" si="1"/>
        <v>4</v>
      </c>
      <c r="F8">
        <f t="shared" si="2"/>
        <v>29</v>
      </c>
      <c r="G8" s="3">
        <v>43897</v>
      </c>
      <c r="H8" s="10">
        <f t="shared" si="3"/>
        <v>121</v>
      </c>
      <c r="I8" s="3">
        <v>43951</v>
      </c>
      <c r="J8" s="4">
        <v>1570.32</v>
      </c>
      <c r="K8" s="2">
        <f t="shared" si="4"/>
        <v>1570.210024</v>
      </c>
      <c r="N8">
        <f t="shared" si="5"/>
        <v>120</v>
      </c>
      <c r="O8">
        <f t="shared" si="6"/>
        <v>1570.210024</v>
      </c>
    </row>
    <row r="9" spans="1:15" x14ac:dyDescent="0.3">
      <c r="A9">
        <v>130</v>
      </c>
      <c r="B9">
        <v>479.6</v>
      </c>
      <c r="D9">
        <f t="shared" ref="D9:D30" si="7">A9+1</f>
        <v>131</v>
      </c>
      <c r="E9">
        <f t="shared" si="1"/>
        <v>5</v>
      </c>
      <c r="F9">
        <f t="shared" si="2"/>
        <v>9</v>
      </c>
      <c r="G9" s="3">
        <v>43905</v>
      </c>
      <c r="H9" s="10">
        <f t="shared" si="3"/>
        <v>131</v>
      </c>
      <c r="I9" s="3">
        <v>43961</v>
      </c>
      <c r="J9" s="4">
        <v>1573.56</v>
      </c>
      <c r="K9" s="2">
        <f t="shared" si="4"/>
        <v>1573.4908640000001</v>
      </c>
      <c r="N9">
        <f t="shared" si="5"/>
        <v>130</v>
      </c>
      <c r="O9">
        <f t="shared" si="6"/>
        <v>1573.4908640000001</v>
      </c>
    </row>
    <row r="10" spans="1:15" x14ac:dyDescent="0.3">
      <c r="A10">
        <v>212</v>
      </c>
      <c r="B10">
        <v>479.6</v>
      </c>
      <c r="D10">
        <f t="shared" si="7"/>
        <v>213</v>
      </c>
      <c r="E10">
        <f t="shared" si="1"/>
        <v>7</v>
      </c>
      <c r="F10">
        <f t="shared" si="2"/>
        <v>30</v>
      </c>
      <c r="G10" s="3">
        <v>43913</v>
      </c>
      <c r="H10" s="10">
        <f t="shared" si="3"/>
        <v>213</v>
      </c>
      <c r="I10" s="3">
        <v>44043</v>
      </c>
      <c r="J10" s="4">
        <v>1573.56</v>
      </c>
      <c r="K10" s="2">
        <f t="shared" si="4"/>
        <v>1573.4908640000001</v>
      </c>
      <c r="N10">
        <f t="shared" si="5"/>
        <v>212</v>
      </c>
      <c r="O10">
        <f t="shared" si="6"/>
        <v>1573.4908640000001</v>
      </c>
    </row>
    <row r="11" spans="1:15" x14ac:dyDescent="0.3">
      <c r="A11">
        <v>213</v>
      </c>
      <c r="B11">
        <v>479.6</v>
      </c>
      <c r="D11">
        <f t="shared" si="7"/>
        <v>214</v>
      </c>
      <c r="E11">
        <f t="shared" si="1"/>
        <v>7</v>
      </c>
      <c r="F11">
        <f t="shared" si="2"/>
        <v>31</v>
      </c>
      <c r="G11" s="3">
        <v>43921</v>
      </c>
      <c r="H11" s="10">
        <f t="shared" si="3"/>
        <v>214</v>
      </c>
      <c r="I11" s="3">
        <v>44044</v>
      </c>
      <c r="J11" s="4">
        <v>1573.56</v>
      </c>
      <c r="K11" s="2">
        <f t="shared" si="4"/>
        <v>1573.4908640000001</v>
      </c>
      <c r="N11">
        <f t="shared" si="5"/>
        <v>213</v>
      </c>
      <c r="O11">
        <f t="shared" si="6"/>
        <v>1573.4908640000001</v>
      </c>
    </row>
    <row r="12" spans="1:15" x14ac:dyDescent="0.3">
      <c r="A12">
        <v>243</v>
      </c>
      <c r="B12">
        <v>479.6</v>
      </c>
      <c r="D12">
        <f t="shared" si="7"/>
        <v>244</v>
      </c>
      <c r="E12">
        <f t="shared" si="1"/>
        <v>8</v>
      </c>
      <c r="F12">
        <f t="shared" si="2"/>
        <v>30</v>
      </c>
      <c r="G12" s="3">
        <v>43928</v>
      </c>
      <c r="H12" s="10">
        <f t="shared" si="3"/>
        <v>244</v>
      </c>
      <c r="I12" s="3">
        <v>44074</v>
      </c>
      <c r="J12" s="4">
        <v>1573.56</v>
      </c>
      <c r="K12" s="2">
        <f t="shared" si="4"/>
        <v>1573.4908640000001</v>
      </c>
      <c r="N12">
        <f t="shared" si="5"/>
        <v>243</v>
      </c>
      <c r="O12">
        <f t="shared" si="6"/>
        <v>1573.4908640000001</v>
      </c>
    </row>
    <row r="13" spans="1:15" x14ac:dyDescent="0.3">
      <c r="A13">
        <v>244</v>
      </c>
      <c r="B13">
        <v>479.5</v>
      </c>
      <c r="D13">
        <f t="shared" si="7"/>
        <v>245</v>
      </c>
      <c r="E13">
        <f t="shared" si="1"/>
        <v>8</v>
      </c>
      <c r="F13">
        <f t="shared" si="2"/>
        <v>31</v>
      </c>
      <c r="G13" s="3">
        <v>43936</v>
      </c>
      <c r="H13" s="10">
        <f t="shared" si="3"/>
        <v>245</v>
      </c>
      <c r="I13" s="3">
        <v>44075</v>
      </c>
      <c r="J13" s="4">
        <v>1573.13</v>
      </c>
      <c r="K13" s="2">
        <f t="shared" si="4"/>
        <v>1573.1627799999999</v>
      </c>
      <c r="N13">
        <f t="shared" si="5"/>
        <v>244</v>
      </c>
      <c r="O13">
        <f t="shared" si="6"/>
        <v>1573.1627799999999</v>
      </c>
    </row>
    <row r="14" spans="1:15" x14ac:dyDescent="0.3">
      <c r="A14">
        <v>273</v>
      </c>
      <c r="B14">
        <v>475.7</v>
      </c>
      <c r="D14">
        <f t="shared" si="7"/>
        <v>274</v>
      </c>
      <c r="E14">
        <f t="shared" si="1"/>
        <v>9</v>
      </c>
      <c r="F14">
        <f t="shared" si="2"/>
        <v>29</v>
      </c>
      <c r="G14" s="3">
        <v>43943</v>
      </c>
      <c r="H14" s="10">
        <f t="shared" si="3"/>
        <v>274</v>
      </c>
      <c r="I14" s="3">
        <v>44104</v>
      </c>
      <c r="J14" s="4">
        <v>1560.78</v>
      </c>
      <c r="K14" s="2">
        <f t="shared" si="4"/>
        <v>1560.695588</v>
      </c>
      <c r="N14">
        <f t="shared" si="5"/>
        <v>273</v>
      </c>
      <c r="O14">
        <f t="shared" si="6"/>
        <v>1560.695588</v>
      </c>
    </row>
    <row r="15" spans="1:15" x14ac:dyDescent="0.3">
      <c r="A15">
        <v>274</v>
      </c>
      <c r="B15">
        <v>475.6</v>
      </c>
      <c r="D15">
        <f t="shared" si="7"/>
        <v>275</v>
      </c>
      <c r="E15">
        <f t="shared" si="1"/>
        <v>9</v>
      </c>
      <c r="F15">
        <f t="shared" si="2"/>
        <v>30</v>
      </c>
      <c r="G15" s="3">
        <v>43951</v>
      </c>
      <c r="H15" s="10">
        <f t="shared" si="3"/>
        <v>275</v>
      </c>
      <c r="I15" s="3">
        <v>44105</v>
      </c>
      <c r="J15" s="4">
        <v>1560.38</v>
      </c>
      <c r="K15" s="2">
        <f t="shared" si="4"/>
        <v>1560.3675040000001</v>
      </c>
      <c r="N15">
        <f t="shared" si="5"/>
        <v>274</v>
      </c>
      <c r="O15">
        <f t="shared" si="6"/>
        <v>1560.3675040000001</v>
      </c>
    </row>
    <row r="16" spans="1:15" x14ac:dyDescent="0.3">
      <c r="A16">
        <v>304</v>
      </c>
      <c r="B16">
        <v>471.8</v>
      </c>
      <c r="D16">
        <f t="shared" si="7"/>
        <v>305</v>
      </c>
      <c r="E16">
        <f t="shared" si="1"/>
        <v>10</v>
      </c>
      <c r="F16">
        <f t="shared" si="2"/>
        <v>30</v>
      </c>
      <c r="G16" s="3">
        <v>43958</v>
      </c>
      <c r="H16" s="10">
        <f t="shared" si="3"/>
        <v>305</v>
      </c>
      <c r="I16" s="3">
        <v>44135</v>
      </c>
      <c r="J16" s="4">
        <v>1547.97</v>
      </c>
      <c r="K16" s="2">
        <f t="shared" si="4"/>
        <v>1547.900312</v>
      </c>
      <c r="N16">
        <f t="shared" si="5"/>
        <v>304</v>
      </c>
      <c r="O16">
        <f t="shared" si="6"/>
        <v>1547.900312</v>
      </c>
    </row>
    <row r="17" spans="1:15" x14ac:dyDescent="0.3">
      <c r="A17">
        <v>305</v>
      </c>
      <c r="B17">
        <v>471.7</v>
      </c>
      <c r="D17">
        <f t="shared" si="7"/>
        <v>306</v>
      </c>
      <c r="E17">
        <f t="shared" si="1"/>
        <v>10</v>
      </c>
      <c r="F17">
        <f t="shared" si="2"/>
        <v>31</v>
      </c>
      <c r="G17" s="3">
        <v>43962</v>
      </c>
      <c r="H17" s="10">
        <f t="shared" si="3"/>
        <v>306</v>
      </c>
      <c r="I17" s="3">
        <v>44136</v>
      </c>
      <c r="J17" s="4">
        <v>1547.53</v>
      </c>
      <c r="K17" s="2">
        <f t="shared" si="4"/>
        <v>1547.572228</v>
      </c>
      <c r="N17">
        <f t="shared" si="5"/>
        <v>305</v>
      </c>
      <c r="O17">
        <f t="shared" si="6"/>
        <v>1547.572228</v>
      </c>
    </row>
    <row r="18" spans="1:15" x14ac:dyDescent="0.3">
      <c r="A18">
        <v>319</v>
      </c>
      <c r="B18">
        <v>469.8</v>
      </c>
      <c r="D18">
        <f t="shared" si="7"/>
        <v>320</v>
      </c>
      <c r="E18">
        <f t="shared" si="1"/>
        <v>11</v>
      </c>
      <c r="F18">
        <f t="shared" si="2"/>
        <v>14</v>
      </c>
      <c r="G18" s="3">
        <v>44075</v>
      </c>
      <c r="H18" s="10">
        <f t="shared" si="3"/>
        <v>320</v>
      </c>
      <c r="I18" s="3">
        <v>44150</v>
      </c>
      <c r="J18" s="4">
        <v>1541.32</v>
      </c>
      <c r="K18" s="2">
        <f t="shared" si="4"/>
        <v>1541.338632</v>
      </c>
      <c r="N18">
        <f t="shared" si="5"/>
        <v>319</v>
      </c>
      <c r="O18">
        <f t="shared" si="6"/>
        <v>1541.338632</v>
      </c>
    </row>
    <row r="19" spans="1:15" x14ac:dyDescent="0.3">
      <c r="A19">
        <v>334</v>
      </c>
      <c r="B19">
        <v>466.95400000000001</v>
      </c>
      <c r="D19">
        <f t="shared" si="7"/>
        <v>335</v>
      </c>
      <c r="E19">
        <f t="shared" si="1"/>
        <v>11</v>
      </c>
      <c r="F19">
        <f t="shared" si="2"/>
        <v>29</v>
      </c>
      <c r="G19" s="3">
        <v>44081</v>
      </c>
      <c r="H19" s="10">
        <f t="shared" si="3"/>
        <v>335</v>
      </c>
      <c r="I19" s="3">
        <v>44165</v>
      </c>
      <c r="J19" s="4">
        <v>1532.0025000000001</v>
      </c>
      <c r="K19" s="2">
        <f t="shared" si="4"/>
        <v>1532.0013613599999</v>
      </c>
      <c r="N19">
        <f t="shared" si="5"/>
        <v>334</v>
      </c>
      <c r="O19">
        <f t="shared" si="6"/>
        <v>1532.0013613599999</v>
      </c>
    </row>
    <row r="20" spans="1:15" x14ac:dyDescent="0.3">
      <c r="A20">
        <v>365</v>
      </c>
      <c r="B20">
        <v>466.95400000000001</v>
      </c>
      <c r="D20">
        <f t="shared" si="7"/>
        <v>366</v>
      </c>
      <c r="E20">
        <f t="shared" si="1"/>
        <v>12</v>
      </c>
      <c r="F20">
        <f t="shared" si="2"/>
        <v>30</v>
      </c>
      <c r="G20" s="3">
        <v>44089</v>
      </c>
      <c r="H20" s="10">
        <f t="shared" si="3"/>
        <v>366</v>
      </c>
      <c r="I20" s="3">
        <v>44196</v>
      </c>
      <c r="J20" s="4">
        <v>1532.0025000000001</v>
      </c>
      <c r="K20" s="2">
        <f t="shared" si="4"/>
        <v>1532.0013613599999</v>
      </c>
      <c r="N20">
        <f t="shared" si="5"/>
        <v>365</v>
      </c>
      <c r="O20">
        <f t="shared" si="6"/>
        <v>1532.0013613599999</v>
      </c>
    </row>
    <row r="21" spans="1:15" x14ac:dyDescent="0.3">
      <c r="G21" s="3"/>
    </row>
    <row r="22" spans="1:15" x14ac:dyDescent="0.3">
      <c r="A22" t="s">
        <v>90</v>
      </c>
      <c r="G22" s="3"/>
      <c r="I22" t="s">
        <v>87</v>
      </c>
    </row>
    <row r="23" spans="1:15" x14ac:dyDescent="0.3">
      <c r="G23" s="3"/>
    </row>
    <row r="24" spans="1:15" x14ac:dyDescent="0.3">
      <c r="G24" s="3"/>
    </row>
    <row r="25" spans="1:15" x14ac:dyDescent="0.3">
      <c r="G25" s="3"/>
    </row>
    <row r="26" spans="1:15" x14ac:dyDescent="0.3">
      <c r="G26" s="3"/>
    </row>
    <row r="27" spans="1:15" x14ac:dyDescent="0.3">
      <c r="G27" s="3"/>
    </row>
    <row r="28" spans="1:15" x14ac:dyDescent="0.3">
      <c r="G28" s="3"/>
    </row>
    <row r="29" spans="1:15" x14ac:dyDescent="0.3">
      <c r="G29" s="3"/>
    </row>
    <row r="30" spans="1:15" x14ac:dyDescent="0.3">
      <c r="G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D2" sqref="D2:D5"/>
    </sheetView>
  </sheetViews>
  <sheetFormatPr defaultRowHeight="14.4" x14ac:dyDescent="0.3"/>
  <cols>
    <col min="1" max="1" width="31.109375" customWidth="1"/>
    <col min="2" max="2" width="8.88671875" style="2"/>
    <col min="5" max="5" width="8.88671875" style="1"/>
  </cols>
  <sheetData>
    <row r="1" spans="1:7" x14ac:dyDescent="0.3">
      <c r="B1" s="2" t="s">
        <v>2</v>
      </c>
      <c r="E1" s="1" t="s">
        <v>11</v>
      </c>
    </row>
    <row r="2" spans="1:7" x14ac:dyDescent="0.3">
      <c r="A2" t="s">
        <v>3</v>
      </c>
      <c r="B2" s="2">
        <v>1705</v>
      </c>
      <c r="C2" t="s">
        <v>4</v>
      </c>
      <c r="D2" s="5">
        <f>E2*3.28084</f>
        <v>1706.0368000000001</v>
      </c>
      <c r="E2" s="1">
        <v>520</v>
      </c>
      <c r="F2" t="s">
        <v>7</v>
      </c>
      <c r="G2" t="s">
        <v>8</v>
      </c>
    </row>
    <row r="3" spans="1:7" x14ac:dyDescent="0.3">
      <c r="A3" t="s">
        <v>5</v>
      </c>
      <c r="B3" s="2">
        <v>1699</v>
      </c>
      <c r="C3" t="s">
        <v>4</v>
      </c>
      <c r="D3" s="5">
        <f>E3*3.28084</f>
        <v>1699.4751200000001</v>
      </c>
      <c r="E3" s="1">
        <v>518</v>
      </c>
      <c r="F3" t="s">
        <v>7</v>
      </c>
      <c r="G3" t="s">
        <v>9</v>
      </c>
    </row>
    <row r="4" spans="1:7" x14ac:dyDescent="0.3">
      <c r="A4" t="s">
        <v>91</v>
      </c>
      <c r="B4" s="2">
        <v>1532.002</v>
      </c>
      <c r="C4" t="s">
        <v>4</v>
      </c>
      <c r="D4" s="5"/>
    </row>
    <row r="5" spans="1:7" x14ac:dyDescent="0.3">
      <c r="A5" t="s">
        <v>6</v>
      </c>
      <c r="B5" s="2">
        <v>1531</v>
      </c>
      <c r="C5" t="s">
        <v>4</v>
      </c>
      <c r="D5" s="5">
        <f t="shared" ref="D5:D6" si="0">E5*3.28084</f>
        <v>1531.0039859999999</v>
      </c>
      <c r="E5" s="1">
        <v>466.65</v>
      </c>
      <c r="F5" t="s">
        <v>7</v>
      </c>
      <c r="G5" t="s">
        <v>10</v>
      </c>
    </row>
    <row r="6" spans="1:7" x14ac:dyDescent="0.3">
      <c r="D6" s="2">
        <f t="shared" si="0"/>
        <v>1338.5827199999999</v>
      </c>
      <c r="E6" s="1">
        <v>408</v>
      </c>
      <c r="F6" t="s">
        <v>7</v>
      </c>
      <c r="G6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36B8-7CCD-4F9D-AD56-9842998E6064}">
  <dimension ref="A1:T96"/>
  <sheetViews>
    <sheetView workbookViewId="0">
      <selection activeCell="A2" sqref="A2"/>
    </sheetView>
  </sheetViews>
  <sheetFormatPr defaultRowHeight="14.4" x14ac:dyDescent="0.3"/>
  <cols>
    <col min="7" max="7" width="10.33203125" style="2" customWidth="1"/>
    <col min="8" max="8" width="11" style="2" customWidth="1"/>
    <col min="9" max="10" width="8.88671875" style="2"/>
    <col min="11" max="12" width="12.77734375" style="2" customWidth="1"/>
    <col min="19" max="19" width="12.5546875" style="4" bestFit="1" customWidth="1"/>
    <col min="20" max="20" width="11.5546875" style="4" bestFit="1" customWidth="1"/>
  </cols>
  <sheetData>
    <row r="1" spans="1:20" x14ac:dyDescent="0.3">
      <c r="A1" t="s">
        <v>95</v>
      </c>
      <c r="G1"/>
      <c r="H1"/>
      <c r="I1"/>
      <c r="J1"/>
      <c r="K1"/>
      <c r="L1"/>
    </row>
    <row r="2" spans="1:20" x14ac:dyDescent="0.3">
      <c r="A2" t="s">
        <v>83</v>
      </c>
      <c r="G2"/>
      <c r="H2"/>
      <c r="I2"/>
      <c r="J2"/>
      <c r="K2"/>
      <c r="L2"/>
    </row>
    <row r="3" spans="1:20" x14ac:dyDescent="0.3">
      <c r="A3" t="s">
        <v>82</v>
      </c>
      <c r="G3"/>
      <c r="H3"/>
      <c r="I3"/>
      <c r="J3"/>
      <c r="K3"/>
      <c r="L3"/>
    </row>
    <row r="4" spans="1:20" s="7" customFormat="1" ht="57.6" x14ac:dyDescent="0.3">
      <c r="A4" s="7" t="s">
        <v>21</v>
      </c>
      <c r="B4" s="7" t="s">
        <v>20</v>
      </c>
      <c r="G4" s="8"/>
      <c r="H4" s="8"/>
      <c r="I4" s="8"/>
      <c r="J4" s="8"/>
      <c r="K4" s="8" t="s">
        <v>19</v>
      </c>
      <c r="L4" s="8" t="s">
        <v>18</v>
      </c>
      <c r="M4" s="7" t="s">
        <v>13</v>
      </c>
      <c r="P4" s="7" t="s">
        <v>21</v>
      </c>
      <c r="Q4" s="7" t="s">
        <v>20</v>
      </c>
      <c r="S4" s="14"/>
      <c r="T4" s="14"/>
    </row>
    <row r="5" spans="1:20" x14ac:dyDescent="0.3">
      <c r="A5">
        <v>3</v>
      </c>
      <c r="B5">
        <v>1</v>
      </c>
      <c r="D5" s="6">
        <f t="shared" ref="D5:E12" si="0">A5*35.315</f>
        <v>105.94499999999999</v>
      </c>
      <c r="E5" s="6">
        <f t="shared" si="0"/>
        <v>35.314999999999998</v>
      </c>
      <c r="G5" s="5">
        <f t="shared" ref="G5:G12" si="1">D5</f>
        <v>105.94499999999999</v>
      </c>
      <c r="H5" s="5">
        <f t="shared" ref="H5:H12" si="2">K5</f>
        <v>100</v>
      </c>
      <c r="I5" s="2">
        <f t="shared" ref="I5:I12" si="3">E5</f>
        <v>35.314999999999998</v>
      </c>
      <c r="J5" s="2">
        <f t="shared" ref="J5:J12" si="4">L5</f>
        <v>50</v>
      </c>
      <c r="K5" s="2">
        <v>100</v>
      </c>
      <c r="L5" s="2">
        <v>50</v>
      </c>
      <c r="M5" t="s">
        <v>17</v>
      </c>
      <c r="P5">
        <f>ROUND(K5/35.315, 4)</f>
        <v>2.8317000000000001</v>
      </c>
      <c r="Q5">
        <f>ROUND(L5/35.315, 4)</f>
        <v>1.4157999999999999</v>
      </c>
      <c r="S5" s="4">
        <f>35.315*P5</f>
        <v>100.0014855</v>
      </c>
      <c r="T5" s="4">
        <f>35.315*Q5</f>
        <v>49.998976999999996</v>
      </c>
    </row>
    <row r="6" spans="1:20" x14ac:dyDescent="0.3">
      <c r="A6">
        <v>10</v>
      </c>
      <c r="B6">
        <v>5</v>
      </c>
      <c r="D6" s="6">
        <f t="shared" si="0"/>
        <v>353.15</v>
      </c>
      <c r="E6" s="6">
        <f t="shared" si="0"/>
        <v>176.57499999999999</v>
      </c>
      <c r="G6" s="5">
        <f t="shared" si="1"/>
        <v>353.15</v>
      </c>
      <c r="H6" s="5">
        <f t="shared" si="2"/>
        <v>350</v>
      </c>
      <c r="I6" s="2">
        <f t="shared" si="3"/>
        <v>176.57499999999999</v>
      </c>
      <c r="J6" s="2">
        <f t="shared" si="4"/>
        <v>175</v>
      </c>
      <c r="K6" s="2">
        <v>350</v>
      </c>
      <c r="L6" s="2">
        <v>175</v>
      </c>
      <c r="M6" t="s">
        <v>16</v>
      </c>
      <c r="P6">
        <f t="shared" ref="P6:P12" si="5">ROUND(K6/35.315, 4)</f>
        <v>9.9108000000000001</v>
      </c>
      <c r="Q6">
        <f t="shared" ref="Q6:Q12" si="6">ROUND(L6/35.315, 4)</f>
        <v>4.9554</v>
      </c>
      <c r="S6" s="4">
        <f t="shared" ref="S6:S12" si="7">35.315*P6</f>
        <v>349.99990199999996</v>
      </c>
      <c r="T6" s="4">
        <f t="shared" ref="T6:T12" si="8">35.315*Q6</f>
        <v>174.99995099999998</v>
      </c>
    </row>
    <row r="7" spans="1:20" x14ac:dyDescent="0.3">
      <c r="A7">
        <v>24</v>
      </c>
      <c r="B7">
        <v>12</v>
      </c>
      <c r="D7" s="6">
        <f t="shared" si="0"/>
        <v>847.56</v>
      </c>
      <c r="E7" s="6">
        <f t="shared" si="0"/>
        <v>423.78</v>
      </c>
      <c r="G7" s="5">
        <f t="shared" si="1"/>
        <v>847.56</v>
      </c>
      <c r="H7" s="5">
        <f t="shared" si="2"/>
        <v>850</v>
      </c>
      <c r="I7" s="2">
        <f t="shared" si="3"/>
        <v>423.78</v>
      </c>
      <c r="J7" s="2">
        <f t="shared" si="4"/>
        <v>425</v>
      </c>
      <c r="K7" s="2">
        <v>850</v>
      </c>
      <c r="L7" s="2">
        <v>425</v>
      </c>
      <c r="M7" t="s">
        <v>15</v>
      </c>
      <c r="P7">
        <f t="shared" si="5"/>
        <v>24.069099999999999</v>
      </c>
      <c r="Q7">
        <f t="shared" si="6"/>
        <v>12.0345</v>
      </c>
      <c r="S7" s="4">
        <f t="shared" si="7"/>
        <v>850.00026649999995</v>
      </c>
      <c r="T7" s="4">
        <f t="shared" si="8"/>
        <v>424.99836749999997</v>
      </c>
    </row>
    <row r="8" spans="1:20" x14ac:dyDescent="0.3">
      <c r="A8">
        <v>42</v>
      </c>
      <c r="B8">
        <v>24</v>
      </c>
      <c r="D8" s="6">
        <f t="shared" si="0"/>
        <v>1483.23</v>
      </c>
      <c r="E8" s="6">
        <f t="shared" si="0"/>
        <v>847.56</v>
      </c>
      <c r="G8" s="5">
        <f t="shared" si="1"/>
        <v>1483.23</v>
      </c>
      <c r="H8" s="5">
        <f t="shared" si="2"/>
        <v>1500</v>
      </c>
      <c r="I8" s="2">
        <f t="shared" si="3"/>
        <v>847.56</v>
      </c>
      <c r="J8" s="2">
        <f t="shared" si="4"/>
        <v>850</v>
      </c>
      <c r="K8" s="2">
        <v>1500</v>
      </c>
      <c r="L8" s="2">
        <v>850</v>
      </c>
      <c r="M8" t="s">
        <v>14</v>
      </c>
      <c r="P8">
        <f t="shared" si="5"/>
        <v>42.474899999999998</v>
      </c>
      <c r="Q8">
        <f t="shared" si="6"/>
        <v>24.069099999999999</v>
      </c>
      <c r="S8" s="4">
        <f t="shared" si="7"/>
        <v>1500.0010934999998</v>
      </c>
      <c r="T8" s="4">
        <f t="shared" si="8"/>
        <v>850.00026649999995</v>
      </c>
    </row>
    <row r="9" spans="1:20" x14ac:dyDescent="0.3">
      <c r="A9">
        <v>69</v>
      </c>
      <c r="B9">
        <v>42</v>
      </c>
      <c r="D9" s="6">
        <f t="shared" si="0"/>
        <v>2436.7349999999997</v>
      </c>
      <c r="E9" s="6">
        <f t="shared" si="0"/>
        <v>1483.23</v>
      </c>
      <c r="G9" s="5">
        <f t="shared" si="1"/>
        <v>2436.7349999999997</v>
      </c>
      <c r="H9" s="5">
        <f t="shared" si="2"/>
        <v>2450</v>
      </c>
      <c r="I9" s="2">
        <f t="shared" si="3"/>
        <v>1483.23</v>
      </c>
      <c r="J9" s="2">
        <f t="shared" si="4"/>
        <v>1500</v>
      </c>
      <c r="K9" s="2">
        <v>2450</v>
      </c>
      <c r="L9" s="2">
        <v>1500</v>
      </c>
      <c r="P9">
        <f t="shared" si="5"/>
        <v>69.375600000000006</v>
      </c>
      <c r="Q9">
        <f t="shared" si="6"/>
        <v>42.474899999999998</v>
      </c>
      <c r="S9" s="4">
        <f t="shared" si="7"/>
        <v>2449.9993140000001</v>
      </c>
      <c r="T9" s="4">
        <f t="shared" si="8"/>
        <v>1500.0010934999998</v>
      </c>
    </row>
    <row r="10" spans="1:20" x14ac:dyDescent="0.3">
      <c r="A10">
        <v>103</v>
      </c>
      <c r="B10">
        <v>69</v>
      </c>
      <c r="D10" s="6">
        <f t="shared" si="0"/>
        <v>3637.4449999999997</v>
      </c>
      <c r="E10" s="6">
        <f t="shared" si="0"/>
        <v>2436.7349999999997</v>
      </c>
      <c r="G10" s="5">
        <f t="shared" si="1"/>
        <v>3637.4449999999997</v>
      </c>
      <c r="H10" s="5">
        <f t="shared" si="2"/>
        <v>3650</v>
      </c>
      <c r="I10" s="2">
        <f t="shared" si="3"/>
        <v>2436.7349999999997</v>
      </c>
      <c r="J10" s="2">
        <f t="shared" si="4"/>
        <v>2450</v>
      </c>
      <c r="K10" s="2">
        <v>3650</v>
      </c>
      <c r="L10" s="2">
        <v>2450</v>
      </c>
      <c r="P10">
        <f t="shared" si="5"/>
        <v>103.35550000000001</v>
      </c>
      <c r="Q10">
        <f t="shared" si="6"/>
        <v>69.375600000000006</v>
      </c>
      <c r="S10" s="4">
        <f t="shared" si="7"/>
        <v>3649.9994824999999</v>
      </c>
      <c r="T10" s="4">
        <f t="shared" si="8"/>
        <v>2449.9993140000001</v>
      </c>
    </row>
    <row r="11" spans="1:20" x14ac:dyDescent="0.3">
      <c r="A11">
        <v>143</v>
      </c>
      <c r="B11">
        <v>103</v>
      </c>
      <c r="D11" s="6">
        <f t="shared" si="0"/>
        <v>5050.0450000000001</v>
      </c>
      <c r="E11" s="6">
        <f t="shared" si="0"/>
        <v>3637.4449999999997</v>
      </c>
      <c r="G11" s="5">
        <f t="shared" si="1"/>
        <v>5050.0450000000001</v>
      </c>
      <c r="H11" s="5">
        <f t="shared" si="2"/>
        <v>5050</v>
      </c>
      <c r="I11" s="2">
        <f t="shared" si="3"/>
        <v>3637.4449999999997</v>
      </c>
      <c r="J11" s="2">
        <f t="shared" si="4"/>
        <v>3650</v>
      </c>
      <c r="K11" s="2">
        <v>5050</v>
      </c>
      <c r="L11" s="2">
        <v>3650</v>
      </c>
      <c r="P11">
        <f t="shared" si="5"/>
        <v>142.99870000000001</v>
      </c>
      <c r="Q11">
        <f t="shared" si="6"/>
        <v>103.35550000000001</v>
      </c>
      <c r="S11" s="4">
        <f t="shared" si="7"/>
        <v>5049.9990905000004</v>
      </c>
      <c r="T11" s="4">
        <f t="shared" si="8"/>
        <v>3649.9994824999999</v>
      </c>
    </row>
    <row r="12" spans="1:20" x14ac:dyDescent="0.3">
      <c r="A12">
        <v>191</v>
      </c>
      <c r="B12">
        <v>143</v>
      </c>
      <c r="D12" s="6">
        <f t="shared" si="0"/>
        <v>6745.165</v>
      </c>
      <c r="E12" s="6">
        <f t="shared" si="0"/>
        <v>5050.0450000000001</v>
      </c>
      <c r="G12" s="5">
        <f t="shared" si="1"/>
        <v>6745.165</v>
      </c>
      <c r="H12" s="5">
        <f t="shared" si="2"/>
        <v>6750</v>
      </c>
      <c r="I12" s="2">
        <f t="shared" si="3"/>
        <v>5050.0450000000001</v>
      </c>
      <c r="J12" s="2">
        <f t="shared" si="4"/>
        <v>5050</v>
      </c>
      <c r="K12" s="2">
        <v>6750</v>
      </c>
      <c r="L12" s="2">
        <v>5050</v>
      </c>
      <c r="P12">
        <f t="shared" si="5"/>
        <v>191.1369</v>
      </c>
      <c r="Q12">
        <f t="shared" si="6"/>
        <v>142.99870000000001</v>
      </c>
      <c r="S12" s="4">
        <f t="shared" si="7"/>
        <v>6749.9996234999999</v>
      </c>
      <c r="T12" s="4">
        <f t="shared" si="8"/>
        <v>5049.9990905000004</v>
      </c>
    </row>
    <row r="13" spans="1:20" x14ac:dyDescent="0.3">
      <c r="A13" t="s">
        <v>32</v>
      </c>
      <c r="K13" s="2" t="s">
        <v>22</v>
      </c>
    </row>
    <row r="17" spans="1:20" x14ac:dyDescent="0.3">
      <c r="A17" t="s">
        <v>20</v>
      </c>
      <c r="B17" t="s">
        <v>28</v>
      </c>
      <c r="K17" s="2" t="s">
        <v>18</v>
      </c>
      <c r="L17" s="2" t="s">
        <v>27</v>
      </c>
      <c r="P17" t="str">
        <f>A17</f>
        <v>Release_cms</v>
      </c>
      <c r="Q17" t="str">
        <f>B17</f>
        <v>Rate_of_change_cms_per_hr</v>
      </c>
    </row>
    <row r="18" spans="1:20" x14ac:dyDescent="0.3">
      <c r="A18">
        <v>0.3</v>
      </c>
      <c r="B18">
        <v>0.1</v>
      </c>
      <c r="D18" s="6">
        <f>A18*35.315</f>
        <v>10.594499999999998</v>
      </c>
      <c r="E18" s="6">
        <f>B18*35.315</f>
        <v>3.5314999999999999</v>
      </c>
      <c r="G18" s="5">
        <f>D18</f>
        <v>10.594499999999998</v>
      </c>
      <c r="H18" s="5">
        <f>K18</f>
        <v>10</v>
      </c>
      <c r="I18" s="2">
        <f>E18</f>
        <v>3.5314999999999999</v>
      </c>
      <c r="J18" s="2">
        <f>L18</f>
        <v>2</v>
      </c>
      <c r="K18" s="2">
        <v>10</v>
      </c>
      <c r="L18" s="2">
        <v>2</v>
      </c>
      <c r="M18" t="s">
        <v>13</v>
      </c>
      <c r="P18">
        <f t="shared" ref="P18:P19" si="9">ROUND(K18/35.315, 4)</f>
        <v>0.28320000000000001</v>
      </c>
      <c r="Q18">
        <f t="shared" ref="Q18:Q19" si="10">ROUND(L18/35.315, 4)</f>
        <v>5.6599999999999998E-2</v>
      </c>
      <c r="S18" s="4">
        <f t="shared" ref="S18:S19" si="11">35.315*P18</f>
        <v>10.001208</v>
      </c>
      <c r="T18" s="4">
        <f t="shared" ref="T18:T19" si="12">35.315*Q18</f>
        <v>1.9988289999999997</v>
      </c>
    </row>
    <row r="19" spans="1:20" x14ac:dyDescent="0.3">
      <c r="A19">
        <v>283168</v>
      </c>
      <c r="B19">
        <v>5663</v>
      </c>
      <c r="D19" s="6">
        <f>A19*35.315</f>
        <v>10000077.92</v>
      </c>
      <c r="E19" s="6">
        <f>B19*35.315</f>
        <v>199988.845</v>
      </c>
      <c r="G19" s="5">
        <f>D19</f>
        <v>10000077.92</v>
      </c>
      <c r="H19" s="5">
        <f>K19</f>
        <v>9999999</v>
      </c>
      <c r="I19" s="2">
        <f>E19</f>
        <v>199988.845</v>
      </c>
      <c r="J19" s="2">
        <f>L19</f>
        <v>200000</v>
      </c>
      <c r="K19" s="2">
        <v>9999999</v>
      </c>
      <c r="L19" s="2">
        <v>200000</v>
      </c>
      <c r="M19" t="s">
        <v>12</v>
      </c>
      <c r="P19">
        <f t="shared" si="9"/>
        <v>283165.76530000003</v>
      </c>
      <c r="Q19">
        <f t="shared" si="10"/>
        <v>5663.3158999999996</v>
      </c>
      <c r="S19" s="4">
        <f t="shared" si="11"/>
        <v>9999999.0015695002</v>
      </c>
      <c r="T19" s="4">
        <f t="shared" si="12"/>
        <v>200000.00100849997</v>
      </c>
    </row>
    <row r="20" spans="1:20" x14ac:dyDescent="0.3">
      <c r="M20" t="s">
        <v>24</v>
      </c>
    </row>
    <row r="21" spans="1:20" x14ac:dyDescent="0.3">
      <c r="M21" t="s">
        <v>25</v>
      </c>
    </row>
    <row r="22" spans="1:20" x14ac:dyDescent="0.3">
      <c r="M22" t="s">
        <v>26</v>
      </c>
    </row>
    <row r="23" spans="1:20" x14ac:dyDescent="0.3">
      <c r="A23" t="s">
        <v>31</v>
      </c>
      <c r="K23" s="2" t="s">
        <v>23</v>
      </c>
    </row>
    <row r="27" spans="1:20" x14ac:dyDescent="0.3">
      <c r="A27" t="s">
        <v>20</v>
      </c>
      <c r="B27" t="s">
        <v>28</v>
      </c>
      <c r="K27" s="2" t="s">
        <v>18</v>
      </c>
      <c r="L27" s="2" t="s">
        <v>27</v>
      </c>
      <c r="P27" t="str">
        <f>A27</f>
        <v>Release_cms</v>
      </c>
      <c r="Q27" t="str">
        <f>B27</f>
        <v>Rate_of_change_cms_per_hr</v>
      </c>
    </row>
    <row r="28" spans="1:20" x14ac:dyDescent="0.3">
      <c r="D28" s="6">
        <f t="shared" ref="D28:D38" si="13">A28*35.315</f>
        <v>0</v>
      </c>
      <c r="E28" s="6">
        <f t="shared" ref="E28:E38" si="14">B28*35.315</f>
        <v>0</v>
      </c>
      <c r="G28" s="5">
        <f t="shared" ref="G28:G38" si="15">D28</f>
        <v>0</v>
      </c>
      <c r="H28" s="5">
        <f t="shared" ref="H28:H38" si="16">K28</f>
        <v>5</v>
      </c>
      <c r="I28" s="2">
        <f t="shared" ref="I28:I38" si="17">E28</f>
        <v>0</v>
      </c>
      <c r="J28" s="2">
        <f t="shared" ref="J28:J38" si="18">L28</f>
        <v>5</v>
      </c>
      <c r="K28" s="2">
        <v>5</v>
      </c>
      <c r="L28" s="2">
        <v>5</v>
      </c>
      <c r="M28" t="s">
        <v>34</v>
      </c>
      <c r="P28">
        <f t="shared" ref="P28:Q34" si="19">ROUND(K28/35.315, 4)</f>
        <v>0.1416</v>
      </c>
      <c r="Q28">
        <f t="shared" si="19"/>
        <v>0.1416</v>
      </c>
      <c r="S28" s="4">
        <f t="shared" ref="S28:S29" si="20">35.315*P28</f>
        <v>5.000604</v>
      </c>
      <c r="T28" s="4">
        <f t="shared" ref="T28:T29" si="21">35.315*Q28</f>
        <v>5.000604</v>
      </c>
    </row>
    <row r="29" spans="1:20" x14ac:dyDescent="0.3">
      <c r="A29">
        <v>0.99</v>
      </c>
      <c r="B29">
        <v>0.1</v>
      </c>
      <c r="D29" s="6">
        <f t="shared" si="13"/>
        <v>34.961849999999998</v>
      </c>
      <c r="E29" s="6">
        <f t="shared" si="14"/>
        <v>3.5314999999999999</v>
      </c>
      <c r="G29" s="5">
        <f t="shared" si="15"/>
        <v>34.961849999999998</v>
      </c>
      <c r="H29" s="5">
        <f t="shared" si="16"/>
        <v>50</v>
      </c>
      <c r="I29" s="2">
        <f t="shared" si="17"/>
        <v>3.5314999999999999</v>
      </c>
      <c r="J29" s="2">
        <f t="shared" si="18"/>
        <v>50</v>
      </c>
      <c r="K29" s="2">
        <v>50</v>
      </c>
      <c r="L29" s="2">
        <v>50</v>
      </c>
      <c r="M29" t="s">
        <v>36</v>
      </c>
      <c r="P29">
        <f t="shared" si="19"/>
        <v>1.4157999999999999</v>
      </c>
      <c r="Q29">
        <f t="shared" si="19"/>
        <v>1.4157999999999999</v>
      </c>
      <c r="S29" s="4">
        <f t="shared" si="20"/>
        <v>49.998976999999996</v>
      </c>
      <c r="T29" s="4">
        <f t="shared" si="21"/>
        <v>49.998976999999996</v>
      </c>
    </row>
    <row r="30" spans="1:20" x14ac:dyDescent="0.3">
      <c r="A30">
        <v>1</v>
      </c>
      <c r="B30">
        <v>1</v>
      </c>
      <c r="D30" s="6">
        <f t="shared" si="13"/>
        <v>35.314999999999998</v>
      </c>
      <c r="E30" s="6">
        <f t="shared" si="14"/>
        <v>35.314999999999998</v>
      </c>
      <c r="G30" s="5">
        <f t="shared" si="15"/>
        <v>35.314999999999998</v>
      </c>
      <c r="H30" s="5">
        <f t="shared" si="16"/>
        <v>100</v>
      </c>
      <c r="I30" s="2">
        <f t="shared" si="17"/>
        <v>35.314999999999998</v>
      </c>
      <c r="J30" s="2">
        <f t="shared" si="18"/>
        <v>100</v>
      </c>
      <c r="K30" s="2">
        <v>100</v>
      </c>
      <c r="L30" s="2">
        <v>100</v>
      </c>
      <c r="M30" t="s">
        <v>37</v>
      </c>
      <c r="P30">
        <f t="shared" si="19"/>
        <v>2.8317000000000001</v>
      </c>
      <c r="Q30">
        <f t="shared" si="19"/>
        <v>2.8317000000000001</v>
      </c>
      <c r="S30" s="4">
        <f t="shared" ref="S30:S34" si="22">35.315*P30</f>
        <v>100.0014855</v>
      </c>
      <c r="T30" s="4">
        <f t="shared" ref="T30:T34" si="23">35.315*Q30</f>
        <v>100.0014855</v>
      </c>
    </row>
    <row r="31" spans="1:20" x14ac:dyDescent="0.3">
      <c r="A31">
        <v>2.99</v>
      </c>
      <c r="B31">
        <v>3</v>
      </c>
      <c r="D31" s="6">
        <f t="shared" si="13"/>
        <v>105.59184999999999</v>
      </c>
      <c r="E31" s="6">
        <f t="shared" si="14"/>
        <v>105.94499999999999</v>
      </c>
      <c r="G31" s="5">
        <f t="shared" si="15"/>
        <v>105.59184999999999</v>
      </c>
      <c r="H31" s="5">
        <f t="shared" si="16"/>
        <v>500</v>
      </c>
      <c r="I31" s="2">
        <f t="shared" si="17"/>
        <v>105.94499999999999</v>
      </c>
      <c r="J31" s="2">
        <f t="shared" si="18"/>
        <v>200</v>
      </c>
      <c r="K31" s="2">
        <v>500</v>
      </c>
      <c r="L31" s="2">
        <v>200</v>
      </c>
      <c r="M31" t="s">
        <v>38</v>
      </c>
      <c r="P31">
        <f t="shared" si="19"/>
        <v>14.158300000000001</v>
      </c>
      <c r="Q31">
        <f t="shared" si="19"/>
        <v>5.6632999999999996</v>
      </c>
      <c r="S31" s="4">
        <f t="shared" si="22"/>
        <v>500.00036449999999</v>
      </c>
      <c r="T31" s="4">
        <f t="shared" si="23"/>
        <v>199.99943949999997</v>
      </c>
    </row>
    <row r="32" spans="1:20" x14ac:dyDescent="0.3">
      <c r="A32">
        <v>3</v>
      </c>
      <c r="B32">
        <v>3</v>
      </c>
      <c r="D32" s="6">
        <f t="shared" si="13"/>
        <v>105.94499999999999</v>
      </c>
      <c r="E32" s="6">
        <f t="shared" si="14"/>
        <v>105.94499999999999</v>
      </c>
      <c r="G32" s="5">
        <f t="shared" si="15"/>
        <v>105.94499999999999</v>
      </c>
      <c r="H32" s="5">
        <f t="shared" si="16"/>
        <v>1000</v>
      </c>
      <c r="I32" s="2">
        <f t="shared" si="17"/>
        <v>105.94499999999999</v>
      </c>
      <c r="J32" s="2">
        <f t="shared" si="18"/>
        <v>400</v>
      </c>
      <c r="K32" s="2">
        <v>1000</v>
      </c>
      <c r="L32" s="2">
        <v>400</v>
      </c>
      <c r="P32">
        <f t="shared" si="19"/>
        <v>28.316600000000001</v>
      </c>
      <c r="Q32">
        <f t="shared" si="19"/>
        <v>11.326599999999999</v>
      </c>
      <c r="S32" s="4">
        <f t="shared" si="22"/>
        <v>1000.000729</v>
      </c>
      <c r="T32" s="4">
        <f t="shared" si="23"/>
        <v>399.99887899999993</v>
      </c>
    </row>
    <row r="33" spans="1:20" x14ac:dyDescent="0.3">
      <c r="A33">
        <v>13.99</v>
      </c>
      <c r="B33">
        <v>3</v>
      </c>
      <c r="D33" s="6">
        <f t="shared" si="13"/>
        <v>494.05685</v>
      </c>
      <c r="E33" s="6">
        <f t="shared" si="14"/>
        <v>105.94499999999999</v>
      </c>
      <c r="G33" s="5">
        <f t="shared" si="15"/>
        <v>494.05685</v>
      </c>
      <c r="H33" s="5">
        <f t="shared" si="16"/>
        <v>2000</v>
      </c>
      <c r="I33" s="2">
        <f t="shared" si="17"/>
        <v>105.94499999999999</v>
      </c>
      <c r="J33" s="2">
        <f t="shared" si="18"/>
        <v>600</v>
      </c>
      <c r="K33" s="2">
        <v>2000</v>
      </c>
      <c r="L33" s="2">
        <v>600</v>
      </c>
      <c r="P33">
        <f t="shared" si="19"/>
        <v>56.633200000000002</v>
      </c>
      <c r="Q33">
        <f t="shared" si="19"/>
        <v>16.989899999999999</v>
      </c>
      <c r="S33" s="4">
        <f t="shared" si="22"/>
        <v>2000.001458</v>
      </c>
      <c r="T33" s="4">
        <f t="shared" si="23"/>
        <v>599.99831849999987</v>
      </c>
    </row>
    <row r="34" spans="1:20" x14ac:dyDescent="0.3">
      <c r="A34">
        <v>14</v>
      </c>
      <c r="B34">
        <v>6</v>
      </c>
      <c r="D34" s="6">
        <f t="shared" si="13"/>
        <v>494.40999999999997</v>
      </c>
      <c r="E34" s="6">
        <f t="shared" si="14"/>
        <v>211.89</v>
      </c>
      <c r="G34" s="5">
        <f t="shared" si="15"/>
        <v>494.40999999999997</v>
      </c>
      <c r="H34" s="5">
        <f t="shared" si="16"/>
        <v>999999</v>
      </c>
      <c r="I34" s="2">
        <f t="shared" si="17"/>
        <v>211.89</v>
      </c>
      <c r="J34" s="2">
        <f t="shared" si="18"/>
        <v>600</v>
      </c>
      <c r="K34" s="2">
        <v>999999</v>
      </c>
      <c r="L34" s="2">
        <v>600</v>
      </c>
      <c r="P34">
        <f t="shared" si="19"/>
        <v>28316.550999999999</v>
      </c>
      <c r="Q34">
        <f t="shared" si="19"/>
        <v>16.989899999999999</v>
      </c>
      <c r="S34" s="4">
        <f t="shared" si="22"/>
        <v>999998.9985649999</v>
      </c>
      <c r="T34" s="4">
        <f t="shared" si="23"/>
        <v>599.99831849999987</v>
      </c>
    </row>
    <row r="35" spans="1:20" x14ac:dyDescent="0.3">
      <c r="A35">
        <v>27.99</v>
      </c>
      <c r="B35">
        <v>6</v>
      </c>
      <c r="D35" s="6">
        <f t="shared" si="13"/>
        <v>988.46684999999991</v>
      </c>
      <c r="E35" s="6">
        <f t="shared" si="14"/>
        <v>211.89</v>
      </c>
      <c r="G35" s="5">
        <f t="shared" si="15"/>
        <v>988.46684999999991</v>
      </c>
      <c r="H35" s="5">
        <f t="shared" si="16"/>
        <v>0</v>
      </c>
      <c r="I35" s="2">
        <f t="shared" si="17"/>
        <v>211.89</v>
      </c>
      <c r="J35" s="2">
        <f t="shared" si="18"/>
        <v>0</v>
      </c>
    </row>
    <row r="36" spans="1:20" x14ac:dyDescent="0.3">
      <c r="A36">
        <v>28</v>
      </c>
      <c r="B36">
        <v>11</v>
      </c>
      <c r="D36" s="6">
        <f t="shared" si="13"/>
        <v>988.81999999999994</v>
      </c>
      <c r="E36" s="6">
        <f t="shared" si="14"/>
        <v>388.46499999999997</v>
      </c>
      <c r="G36" s="5">
        <f t="shared" si="15"/>
        <v>988.81999999999994</v>
      </c>
      <c r="H36" s="5">
        <f t="shared" si="16"/>
        <v>0</v>
      </c>
      <c r="I36" s="2">
        <f t="shared" si="17"/>
        <v>388.46499999999997</v>
      </c>
      <c r="J36" s="2">
        <f t="shared" si="18"/>
        <v>0</v>
      </c>
    </row>
    <row r="37" spans="1:20" x14ac:dyDescent="0.3">
      <c r="A37">
        <v>56.99</v>
      </c>
      <c r="B37">
        <v>17</v>
      </c>
      <c r="D37" s="6">
        <f t="shared" si="13"/>
        <v>2012.60185</v>
      </c>
      <c r="E37" s="6">
        <f t="shared" si="14"/>
        <v>600.35500000000002</v>
      </c>
      <c r="G37" s="5">
        <f t="shared" si="15"/>
        <v>2012.60185</v>
      </c>
      <c r="H37" s="5">
        <f t="shared" si="16"/>
        <v>0</v>
      </c>
      <c r="I37" s="2">
        <f t="shared" si="17"/>
        <v>600.35500000000002</v>
      </c>
      <c r="J37" s="2">
        <f t="shared" si="18"/>
        <v>0</v>
      </c>
    </row>
    <row r="38" spans="1:20" x14ac:dyDescent="0.3">
      <c r="A38">
        <v>57</v>
      </c>
      <c r="B38">
        <v>17</v>
      </c>
      <c r="D38" s="6">
        <f t="shared" si="13"/>
        <v>2012.9549999999999</v>
      </c>
      <c r="E38" s="6">
        <f t="shared" si="14"/>
        <v>600.35500000000002</v>
      </c>
      <c r="G38" s="5">
        <f t="shared" si="15"/>
        <v>2012.9549999999999</v>
      </c>
      <c r="H38" s="5">
        <f t="shared" si="16"/>
        <v>0</v>
      </c>
      <c r="I38" s="2">
        <f t="shared" si="17"/>
        <v>600.35500000000002</v>
      </c>
      <c r="J38" s="2">
        <f t="shared" si="18"/>
        <v>0</v>
      </c>
    </row>
    <row r="39" spans="1:20" x14ac:dyDescent="0.3">
      <c r="A39">
        <v>28317</v>
      </c>
      <c r="B39">
        <v>17</v>
      </c>
    </row>
    <row r="40" spans="1:20" x14ac:dyDescent="0.3">
      <c r="K40" s="2" t="s">
        <v>35</v>
      </c>
    </row>
    <row r="41" spans="1:20" x14ac:dyDescent="0.3">
      <c r="A41" t="s">
        <v>33</v>
      </c>
    </row>
    <row r="45" spans="1:20" x14ac:dyDescent="0.3">
      <c r="A45" t="s">
        <v>20</v>
      </c>
      <c r="B45" t="s">
        <v>28</v>
      </c>
      <c r="K45" s="2" t="s">
        <v>18</v>
      </c>
      <c r="L45" s="2" t="s">
        <v>27</v>
      </c>
      <c r="P45" t="str">
        <f>A45</f>
        <v>Release_cms</v>
      </c>
      <c r="Q45" t="str">
        <f>B45</f>
        <v>Rate_of_change_cms_per_hr</v>
      </c>
    </row>
    <row r="46" spans="1:20" x14ac:dyDescent="0.3">
      <c r="D46" s="6">
        <f t="shared" ref="D46:D56" si="24">A46*35.315</f>
        <v>0</v>
      </c>
      <c r="E46" s="6">
        <f t="shared" ref="E46:E56" si="25">B46*35.315</f>
        <v>0</v>
      </c>
      <c r="G46" s="5">
        <f t="shared" ref="G46:G56" si="26">D46</f>
        <v>0</v>
      </c>
      <c r="H46" s="5">
        <f t="shared" ref="H46:H56" si="27">K46</f>
        <v>5</v>
      </c>
      <c r="I46" s="2">
        <f t="shared" ref="I46:I56" si="28">E46</f>
        <v>0</v>
      </c>
      <c r="J46" s="2">
        <f t="shared" ref="J46:J56" si="29">L46</f>
        <v>5</v>
      </c>
      <c r="K46" s="2">
        <v>5</v>
      </c>
      <c r="L46" s="2">
        <v>5</v>
      </c>
      <c r="M46" t="s">
        <v>34</v>
      </c>
      <c r="P46">
        <f>ROUND(K46/35.315, 4)</f>
        <v>0.1416</v>
      </c>
      <c r="Q46">
        <f>ROUND(L46/35.315, 4)</f>
        <v>0.1416</v>
      </c>
      <c r="S46" s="4">
        <f t="shared" ref="S46" si="30">35.315*P46</f>
        <v>5.000604</v>
      </c>
      <c r="T46" s="4">
        <f t="shared" ref="T46" si="31">35.315*Q46</f>
        <v>5.000604</v>
      </c>
    </row>
    <row r="47" spans="1:20" x14ac:dyDescent="0.3">
      <c r="A47">
        <v>1</v>
      </c>
      <c r="B47">
        <v>3</v>
      </c>
      <c r="D47" s="6">
        <f t="shared" si="24"/>
        <v>35.314999999999998</v>
      </c>
      <c r="E47" s="6">
        <f t="shared" si="25"/>
        <v>105.94499999999999</v>
      </c>
      <c r="G47" s="5">
        <f t="shared" si="26"/>
        <v>35.314999999999998</v>
      </c>
      <c r="H47" s="5">
        <f t="shared" si="27"/>
        <v>50</v>
      </c>
      <c r="I47" s="2">
        <f t="shared" si="28"/>
        <v>105.94499999999999</v>
      </c>
      <c r="J47" s="2">
        <f t="shared" si="29"/>
        <v>50</v>
      </c>
      <c r="K47" s="2">
        <v>50</v>
      </c>
      <c r="L47" s="2">
        <v>50</v>
      </c>
      <c r="M47" t="s">
        <v>36</v>
      </c>
      <c r="P47">
        <f t="shared" ref="P47:P52" si="32">ROUND(K47/35.315, 4)</f>
        <v>1.4157999999999999</v>
      </c>
      <c r="Q47">
        <f t="shared" ref="Q47:Q52" si="33">ROUND(L47/35.315, 4)</f>
        <v>1.4157999999999999</v>
      </c>
      <c r="S47" s="4">
        <f t="shared" ref="S47:S52" si="34">35.315*P47</f>
        <v>49.998976999999996</v>
      </c>
      <c r="T47" s="4">
        <f t="shared" ref="T47:T52" si="35">35.315*Q47</f>
        <v>49.998976999999996</v>
      </c>
    </row>
    <row r="48" spans="1:20" x14ac:dyDescent="0.3">
      <c r="A48">
        <v>2.99</v>
      </c>
      <c r="B48">
        <v>3</v>
      </c>
      <c r="D48" s="6">
        <f t="shared" si="24"/>
        <v>105.59184999999999</v>
      </c>
      <c r="E48" s="6">
        <f t="shared" si="25"/>
        <v>105.94499999999999</v>
      </c>
      <c r="G48" s="5">
        <f t="shared" si="26"/>
        <v>105.59184999999999</v>
      </c>
      <c r="H48" s="5">
        <f t="shared" si="27"/>
        <v>100</v>
      </c>
      <c r="I48" s="2">
        <f t="shared" si="28"/>
        <v>105.94499999999999</v>
      </c>
      <c r="J48" s="2">
        <f t="shared" si="29"/>
        <v>100</v>
      </c>
      <c r="K48" s="2">
        <v>100</v>
      </c>
      <c r="L48" s="2">
        <v>100</v>
      </c>
      <c r="M48" t="s">
        <v>37</v>
      </c>
      <c r="P48">
        <f t="shared" si="32"/>
        <v>2.8317000000000001</v>
      </c>
      <c r="Q48">
        <f t="shared" si="33"/>
        <v>2.8317000000000001</v>
      </c>
      <c r="S48" s="4">
        <f t="shared" si="34"/>
        <v>100.0014855</v>
      </c>
      <c r="T48" s="4">
        <f t="shared" si="35"/>
        <v>100.0014855</v>
      </c>
    </row>
    <row r="49" spans="1:20" x14ac:dyDescent="0.3">
      <c r="A49">
        <v>3</v>
      </c>
      <c r="B49">
        <v>6</v>
      </c>
      <c r="D49" s="6">
        <f t="shared" si="24"/>
        <v>105.94499999999999</v>
      </c>
      <c r="E49" s="6">
        <f t="shared" si="25"/>
        <v>211.89</v>
      </c>
      <c r="G49" s="5">
        <f t="shared" si="26"/>
        <v>105.94499999999999</v>
      </c>
      <c r="H49" s="5">
        <f t="shared" si="27"/>
        <v>500</v>
      </c>
      <c r="I49" s="2">
        <f t="shared" si="28"/>
        <v>211.89</v>
      </c>
      <c r="J49" s="2">
        <f t="shared" si="29"/>
        <v>200</v>
      </c>
      <c r="K49" s="2">
        <v>500</v>
      </c>
      <c r="L49" s="2">
        <v>200</v>
      </c>
      <c r="M49" t="s">
        <v>38</v>
      </c>
      <c r="P49">
        <f t="shared" si="32"/>
        <v>14.158300000000001</v>
      </c>
      <c r="Q49">
        <f t="shared" si="33"/>
        <v>5.6632999999999996</v>
      </c>
      <c r="S49" s="4">
        <f t="shared" si="34"/>
        <v>500.00036449999999</v>
      </c>
      <c r="T49" s="4">
        <f t="shared" si="35"/>
        <v>199.99943949999997</v>
      </c>
    </row>
    <row r="50" spans="1:20" x14ac:dyDescent="0.3">
      <c r="A50">
        <v>13.99</v>
      </c>
      <c r="B50">
        <v>6</v>
      </c>
      <c r="D50" s="6">
        <f t="shared" si="24"/>
        <v>494.05685</v>
      </c>
      <c r="E50" s="6">
        <f t="shared" si="25"/>
        <v>211.89</v>
      </c>
      <c r="G50" s="5">
        <f t="shared" si="26"/>
        <v>494.05685</v>
      </c>
      <c r="H50" s="5">
        <f t="shared" si="27"/>
        <v>1000</v>
      </c>
      <c r="I50" s="2">
        <f t="shared" si="28"/>
        <v>211.89</v>
      </c>
      <c r="J50" s="2">
        <f t="shared" si="29"/>
        <v>400</v>
      </c>
      <c r="K50" s="2">
        <v>1000</v>
      </c>
      <c r="L50" s="2">
        <v>400</v>
      </c>
      <c r="P50">
        <f t="shared" si="32"/>
        <v>28.316600000000001</v>
      </c>
      <c r="Q50">
        <f t="shared" si="33"/>
        <v>11.326599999999999</v>
      </c>
      <c r="S50" s="4">
        <f t="shared" si="34"/>
        <v>1000.000729</v>
      </c>
      <c r="T50" s="4">
        <f t="shared" si="35"/>
        <v>399.99887899999993</v>
      </c>
    </row>
    <row r="51" spans="1:20" x14ac:dyDescent="0.3">
      <c r="A51">
        <v>14</v>
      </c>
      <c r="B51">
        <v>11</v>
      </c>
      <c r="D51" s="6">
        <f t="shared" si="24"/>
        <v>494.40999999999997</v>
      </c>
      <c r="E51" s="6">
        <f t="shared" si="25"/>
        <v>388.46499999999997</v>
      </c>
      <c r="G51" s="5">
        <f t="shared" si="26"/>
        <v>494.40999999999997</v>
      </c>
      <c r="H51" s="5">
        <f t="shared" si="27"/>
        <v>2000</v>
      </c>
      <c r="I51" s="2">
        <f t="shared" si="28"/>
        <v>388.46499999999997</v>
      </c>
      <c r="J51" s="2">
        <f t="shared" si="29"/>
        <v>600</v>
      </c>
      <c r="K51" s="2">
        <v>2000</v>
      </c>
      <c r="L51" s="2">
        <v>600</v>
      </c>
      <c r="P51">
        <f t="shared" si="32"/>
        <v>56.633200000000002</v>
      </c>
      <c r="Q51">
        <f t="shared" si="33"/>
        <v>16.989899999999999</v>
      </c>
      <c r="S51" s="4">
        <f t="shared" si="34"/>
        <v>2000.001458</v>
      </c>
      <c r="T51" s="4">
        <f t="shared" si="35"/>
        <v>599.99831849999987</v>
      </c>
    </row>
    <row r="52" spans="1:20" x14ac:dyDescent="0.3">
      <c r="A52">
        <v>27.99</v>
      </c>
      <c r="B52">
        <v>11</v>
      </c>
      <c r="D52" s="6">
        <f t="shared" si="24"/>
        <v>988.46684999999991</v>
      </c>
      <c r="E52" s="6">
        <f t="shared" si="25"/>
        <v>388.46499999999997</v>
      </c>
      <c r="G52" s="5">
        <f t="shared" si="26"/>
        <v>988.46684999999991</v>
      </c>
      <c r="H52" s="5">
        <f t="shared" si="27"/>
        <v>999999</v>
      </c>
      <c r="I52" s="2">
        <f t="shared" si="28"/>
        <v>388.46499999999997</v>
      </c>
      <c r="J52" s="2">
        <f t="shared" si="29"/>
        <v>600</v>
      </c>
      <c r="K52" s="2">
        <v>999999</v>
      </c>
      <c r="L52" s="2">
        <v>600</v>
      </c>
      <c r="P52">
        <f t="shared" si="32"/>
        <v>28316.550999999999</v>
      </c>
      <c r="Q52">
        <f t="shared" si="33"/>
        <v>16.989899999999999</v>
      </c>
      <c r="S52" s="4">
        <f t="shared" si="34"/>
        <v>999998.9985649999</v>
      </c>
      <c r="T52" s="4">
        <f t="shared" si="35"/>
        <v>599.99831849999987</v>
      </c>
    </row>
    <row r="53" spans="1:20" x14ac:dyDescent="0.3">
      <c r="A53">
        <v>28</v>
      </c>
      <c r="B53">
        <v>23</v>
      </c>
      <c r="D53" s="6">
        <f t="shared" si="24"/>
        <v>988.81999999999994</v>
      </c>
      <c r="E53" s="6">
        <f t="shared" si="25"/>
        <v>812.24499999999989</v>
      </c>
      <c r="G53" s="5">
        <f t="shared" si="26"/>
        <v>988.81999999999994</v>
      </c>
      <c r="H53" s="5">
        <f t="shared" si="27"/>
        <v>0</v>
      </c>
      <c r="I53" s="2">
        <f t="shared" si="28"/>
        <v>812.24499999999989</v>
      </c>
      <c r="J53" s="2">
        <f t="shared" si="29"/>
        <v>0</v>
      </c>
    </row>
    <row r="54" spans="1:20" x14ac:dyDescent="0.3">
      <c r="A54">
        <v>56.99</v>
      </c>
      <c r="B54">
        <v>23</v>
      </c>
      <c r="D54" s="6">
        <f t="shared" si="24"/>
        <v>2012.60185</v>
      </c>
      <c r="E54" s="6">
        <f t="shared" si="25"/>
        <v>812.24499999999989</v>
      </c>
      <c r="G54" s="5">
        <f t="shared" si="26"/>
        <v>2012.60185</v>
      </c>
      <c r="H54" s="5">
        <f t="shared" si="27"/>
        <v>0</v>
      </c>
      <c r="I54" s="2">
        <f t="shared" si="28"/>
        <v>812.24499999999989</v>
      </c>
      <c r="J54" s="2">
        <f t="shared" si="29"/>
        <v>0</v>
      </c>
    </row>
    <row r="55" spans="1:20" x14ac:dyDescent="0.3">
      <c r="A55">
        <v>57</v>
      </c>
      <c r="B55">
        <v>34</v>
      </c>
      <c r="D55" s="6">
        <f t="shared" si="24"/>
        <v>2012.9549999999999</v>
      </c>
      <c r="E55" s="6">
        <f t="shared" si="25"/>
        <v>1200.71</v>
      </c>
      <c r="G55" s="5">
        <f t="shared" si="26"/>
        <v>2012.9549999999999</v>
      </c>
      <c r="H55" s="5">
        <f t="shared" si="27"/>
        <v>0</v>
      </c>
      <c r="I55" s="2">
        <f t="shared" si="28"/>
        <v>1200.71</v>
      </c>
      <c r="J55" s="2">
        <f t="shared" si="29"/>
        <v>0</v>
      </c>
    </row>
    <row r="56" spans="1:20" x14ac:dyDescent="0.3">
      <c r="A56">
        <v>142</v>
      </c>
      <c r="B56">
        <v>34</v>
      </c>
      <c r="D56" s="6">
        <f t="shared" si="24"/>
        <v>5014.7299999999996</v>
      </c>
      <c r="E56" s="6">
        <f t="shared" si="25"/>
        <v>1200.71</v>
      </c>
      <c r="G56" s="5">
        <f t="shared" si="26"/>
        <v>5014.7299999999996</v>
      </c>
      <c r="H56" s="5">
        <f t="shared" si="27"/>
        <v>0</v>
      </c>
      <c r="I56" s="2">
        <f t="shared" si="28"/>
        <v>1200.71</v>
      </c>
      <c r="J56" s="2">
        <f t="shared" si="29"/>
        <v>0</v>
      </c>
    </row>
    <row r="57" spans="1:20" x14ac:dyDescent="0.3">
      <c r="A57">
        <v>28317</v>
      </c>
      <c r="B57">
        <v>17</v>
      </c>
    </row>
    <row r="58" spans="1:20" x14ac:dyDescent="0.3">
      <c r="A58" t="s">
        <v>39</v>
      </c>
      <c r="K58" s="2" t="s">
        <v>35</v>
      </c>
    </row>
    <row r="62" spans="1:20" x14ac:dyDescent="0.3">
      <c r="A62" t="s">
        <v>40</v>
      </c>
      <c r="B62" t="s">
        <v>20</v>
      </c>
      <c r="K62" s="2" t="s">
        <v>42</v>
      </c>
      <c r="L62" s="2" t="s">
        <v>18</v>
      </c>
      <c r="P62" t="str">
        <f>A62</f>
        <v>Pool_elev_m</v>
      </c>
      <c r="Q62" t="str">
        <f>B62</f>
        <v>Release_cms</v>
      </c>
    </row>
    <row r="63" spans="1:20" x14ac:dyDescent="0.3">
      <c r="A63">
        <v>360</v>
      </c>
      <c r="B63">
        <v>28</v>
      </c>
      <c r="D63" s="6">
        <f>A63*3.28084</f>
        <v>1181.1024</v>
      </c>
      <c r="E63" s="6">
        <f t="shared" ref="E63" si="36">B63*35.315</f>
        <v>988.81999999999994</v>
      </c>
      <c r="G63" s="9">
        <f t="shared" ref="G63" si="37">D63</f>
        <v>1181.1024</v>
      </c>
      <c r="H63" s="9">
        <f t="shared" ref="H63" si="38">K63</f>
        <v>1180</v>
      </c>
      <c r="I63" s="2">
        <f t="shared" ref="I63" si="39">E63</f>
        <v>988.81999999999994</v>
      </c>
      <c r="J63" s="2">
        <f t="shared" ref="J63" si="40">L63</f>
        <v>1000</v>
      </c>
      <c r="K63" s="2">
        <v>1180</v>
      </c>
      <c r="L63" s="2">
        <v>1000</v>
      </c>
      <c r="M63" t="s">
        <v>44</v>
      </c>
      <c r="P63">
        <f>ROUND(K63/3.28084, 4)</f>
        <v>359.66399999999999</v>
      </c>
      <c r="Q63">
        <f>ROUND(L63/35.315, 4)</f>
        <v>28.316600000000001</v>
      </c>
      <c r="S63" s="4">
        <f>P63*3.28084</f>
        <v>1180.0000377599999</v>
      </c>
      <c r="T63" s="4">
        <f t="shared" ref="T63" si="41">35.315*Q63</f>
        <v>1000.000729</v>
      </c>
    </row>
    <row r="64" spans="1:20" x14ac:dyDescent="0.3">
      <c r="A64">
        <v>392</v>
      </c>
      <c r="B64">
        <v>105</v>
      </c>
      <c r="D64" s="6">
        <f t="shared" ref="D64:D65" si="42">A64*3.28084</f>
        <v>1286.0892799999999</v>
      </c>
      <c r="E64" s="6">
        <f t="shared" ref="E64:E65" si="43">B64*35.315</f>
        <v>3708.0749999999998</v>
      </c>
      <c r="G64" s="9">
        <f t="shared" ref="G64:G65" si="44">D64</f>
        <v>1286.0892799999999</v>
      </c>
      <c r="H64" s="9">
        <f t="shared" ref="H64:H65" si="45">K64</f>
        <v>1285</v>
      </c>
      <c r="I64" s="2">
        <f t="shared" ref="I64:I65" si="46">E64</f>
        <v>3708.0749999999998</v>
      </c>
      <c r="J64" s="2">
        <f t="shared" ref="J64:J65" si="47">L64</f>
        <v>3700</v>
      </c>
      <c r="K64" s="2">
        <v>1285</v>
      </c>
      <c r="L64" s="2">
        <v>3700</v>
      </c>
      <c r="M64" t="s">
        <v>45</v>
      </c>
      <c r="P64">
        <f t="shared" ref="P64:P65" si="48">ROUND(K64/3.28084, 4)</f>
        <v>391.66800000000001</v>
      </c>
      <c r="Q64">
        <f t="shared" ref="Q64:Q65" si="49">ROUND(L64/35.315, 4)</f>
        <v>104.7713</v>
      </c>
      <c r="S64" s="4">
        <f t="shared" ref="S64:S65" si="50">P64*3.28084</f>
        <v>1285.0000411200001</v>
      </c>
      <c r="T64" s="4">
        <f t="shared" ref="T64:T65" si="51">35.315*Q64</f>
        <v>3699.9984594999996</v>
      </c>
    </row>
    <row r="65" spans="1:20" x14ac:dyDescent="0.3">
      <c r="A65">
        <v>415</v>
      </c>
      <c r="B65">
        <v>105</v>
      </c>
      <c r="D65" s="6">
        <f t="shared" si="42"/>
        <v>1361.5486000000001</v>
      </c>
      <c r="E65" s="6">
        <f t="shared" si="43"/>
        <v>3708.0749999999998</v>
      </c>
      <c r="G65" s="9">
        <f t="shared" si="44"/>
        <v>1361.5486000000001</v>
      </c>
      <c r="H65" s="9">
        <f t="shared" si="45"/>
        <v>1362</v>
      </c>
      <c r="I65" s="2">
        <f t="shared" si="46"/>
        <v>3708.0749999999998</v>
      </c>
      <c r="J65" s="2">
        <f t="shared" si="47"/>
        <v>3700</v>
      </c>
      <c r="K65" s="2">
        <v>1362</v>
      </c>
      <c r="L65" s="2">
        <v>3700</v>
      </c>
      <c r="M65" t="s">
        <v>14</v>
      </c>
      <c r="P65">
        <f t="shared" si="48"/>
        <v>415.13760000000002</v>
      </c>
      <c r="Q65">
        <f t="shared" si="49"/>
        <v>104.7713</v>
      </c>
      <c r="S65" s="4">
        <f t="shared" si="50"/>
        <v>1362.000043584</v>
      </c>
      <c r="T65" s="4">
        <f t="shared" si="51"/>
        <v>3699.9984594999996</v>
      </c>
    </row>
    <row r="66" spans="1:20" x14ac:dyDescent="0.3">
      <c r="A66" t="s">
        <v>41</v>
      </c>
      <c r="K66" s="2" t="s">
        <v>43</v>
      </c>
    </row>
    <row r="70" spans="1:20" x14ac:dyDescent="0.3">
      <c r="A70" t="s">
        <v>0</v>
      </c>
      <c r="B70" t="s">
        <v>20</v>
      </c>
      <c r="G70"/>
      <c r="H70"/>
      <c r="I70" s="2" t="s">
        <v>0</v>
      </c>
      <c r="J70" s="2" t="s">
        <v>18</v>
      </c>
      <c r="K70" s="2" t="s">
        <v>47</v>
      </c>
      <c r="N70" s="2" t="s">
        <v>84</v>
      </c>
      <c r="O70" s="2" t="s">
        <v>85</v>
      </c>
      <c r="P70" t="str">
        <f>A70</f>
        <v>Date</v>
      </c>
      <c r="Q70" t="str">
        <f>B70</f>
        <v>Release_cms</v>
      </c>
    </row>
    <row r="71" spans="1:20" x14ac:dyDescent="0.3">
      <c r="A71">
        <v>1</v>
      </c>
      <c r="B71">
        <v>28</v>
      </c>
      <c r="D71">
        <f>A71</f>
        <v>1</v>
      </c>
      <c r="E71">
        <f>MONTH(D71)</f>
        <v>1</v>
      </c>
      <c r="F71">
        <f>DAY(D71)</f>
        <v>1</v>
      </c>
      <c r="G71" s="11">
        <f>I71</f>
        <v>43831</v>
      </c>
      <c r="H71" s="5">
        <f>B71*35.315</f>
        <v>988.81999999999994</v>
      </c>
      <c r="I71" s="3">
        <v>43831</v>
      </c>
      <c r="J71" s="2">
        <v>1000</v>
      </c>
      <c r="K71" s="2">
        <f>B71*3.28084</f>
        <v>91.863519999999994</v>
      </c>
      <c r="N71">
        <f>MONTH(I71)</f>
        <v>1</v>
      </c>
      <c r="O71">
        <f>DAY(I71)</f>
        <v>1</v>
      </c>
      <c r="P71" s="1">
        <f>DATE(0,N71,O71)</f>
        <v>1</v>
      </c>
      <c r="Q71">
        <f>ROUND(J71/35.315, 4)</f>
        <v>28.316600000000001</v>
      </c>
      <c r="S71" s="10">
        <f>P71</f>
        <v>1</v>
      </c>
      <c r="T71" s="4">
        <f t="shared" ref="T71" si="52">35.315*Q71</f>
        <v>1000.000729</v>
      </c>
    </row>
    <row r="72" spans="1:20" x14ac:dyDescent="0.3">
      <c r="A72">
        <v>32</v>
      </c>
      <c r="B72">
        <v>28</v>
      </c>
      <c r="D72">
        <f t="shared" ref="D72:D87" si="53">A72</f>
        <v>32</v>
      </c>
      <c r="E72">
        <f t="shared" ref="E72:E87" si="54">MONTH(D72)</f>
        <v>2</v>
      </c>
      <c r="F72">
        <f t="shared" ref="F72:F87" si="55">DAY(D72)</f>
        <v>1</v>
      </c>
      <c r="G72" s="11">
        <f t="shared" ref="G72:G87" si="56">I72</f>
        <v>43862</v>
      </c>
      <c r="H72" s="5">
        <f t="shared" ref="H72:H87" si="57">B72*35.315</f>
        <v>988.81999999999994</v>
      </c>
      <c r="I72" s="3">
        <v>43862</v>
      </c>
      <c r="J72" s="2">
        <v>1000</v>
      </c>
      <c r="N72">
        <f t="shared" ref="N72:N82" si="58">MONTH(I72)</f>
        <v>2</v>
      </c>
      <c r="O72">
        <f t="shared" ref="O72:O82" si="59">DAY(I72)</f>
        <v>1</v>
      </c>
      <c r="P72" s="1">
        <f t="shared" ref="P72:P82" si="60">DATE(0,N72,O72)</f>
        <v>32</v>
      </c>
      <c r="Q72">
        <f t="shared" ref="Q72:Q82" si="61">ROUND(J72/35.315, 4)</f>
        <v>28.316600000000001</v>
      </c>
      <c r="S72" s="10">
        <f t="shared" ref="S72:S82" si="62">P72</f>
        <v>32</v>
      </c>
      <c r="T72" s="4">
        <f t="shared" ref="T72:T82" si="63">35.315*Q72</f>
        <v>1000.000729</v>
      </c>
    </row>
    <row r="73" spans="1:20" x14ac:dyDescent="0.3">
      <c r="A73">
        <v>59.9</v>
      </c>
      <c r="B73">
        <v>28</v>
      </c>
      <c r="D73">
        <f t="shared" si="53"/>
        <v>59.9</v>
      </c>
      <c r="E73">
        <f t="shared" si="54"/>
        <v>2</v>
      </c>
      <c r="F73">
        <f t="shared" si="55"/>
        <v>28</v>
      </c>
      <c r="G73" s="11">
        <f t="shared" si="56"/>
        <v>43891</v>
      </c>
      <c r="H73" s="5">
        <f t="shared" si="57"/>
        <v>988.81999999999994</v>
      </c>
      <c r="I73" s="3">
        <v>43891</v>
      </c>
      <c r="J73" s="2">
        <v>900</v>
      </c>
      <c r="N73">
        <f t="shared" si="58"/>
        <v>3</v>
      </c>
      <c r="O73">
        <f t="shared" si="59"/>
        <v>1</v>
      </c>
      <c r="P73" s="1">
        <f t="shared" si="60"/>
        <v>61</v>
      </c>
      <c r="Q73">
        <f t="shared" si="61"/>
        <v>25.4849</v>
      </c>
      <c r="S73" s="10">
        <f t="shared" si="62"/>
        <v>61</v>
      </c>
      <c r="T73" s="4">
        <f t="shared" si="63"/>
        <v>899.99924349999992</v>
      </c>
    </row>
    <row r="74" spans="1:20" x14ac:dyDescent="0.3">
      <c r="A74">
        <v>60</v>
      </c>
      <c r="B74">
        <v>25</v>
      </c>
      <c r="D74">
        <f t="shared" si="53"/>
        <v>60</v>
      </c>
      <c r="E74">
        <f t="shared" si="54"/>
        <v>2</v>
      </c>
      <c r="F74">
        <f t="shared" si="55"/>
        <v>29</v>
      </c>
      <c r="G74" s="11">
        <f t="shared" si="56"/>
        <v>43922</v>
      </c>
      <c r="H74" s="5">
        <f t="shared" si="57"/>
        <v>882.875</v>
      </c>
      <c r="I74" s="3">
        <v>43922</v>
      </c>
      <c r="J74" s="2">
        <v>800</v>
      </c>
      <c r="N74">
        <f t="shared" si="58"/>
        <v>4</v>
      </c>
      <c r="O74">
        <f t="shared" si="59"/>
        <v>1</v>
      </c>
      <c r="P74" s="1">
        <f t="shared" si="60"/>
        <v>92</v>
      </c>
      <c r="Q74">
        <f t="shared" si="61"/>
        <v>22.653300000000002</v>
      </c>
      <c r="S74" s="10">
        <f t="shared" si="62"/>
        <v>92</v>
      </c>
      <c r="T74" s="4">
        <f t="shared" si="63"/>
        <v>800.00128949999998</v>
      </c>
    </row>
    <row r="75" spans="1:20" x14ac:dyDescent="0.3">
      <c r="A75">
        <v>90.9</v>
      </c>
      <c r="B75">
        <v>25</v>
      </c>
      <c r="D75">
        <f t="shared" si="53"/>
        <v>90.9</v>
      </c>
      <c r="E75">
        <f t="shared" si="54"/>
        <v>3</v>
      </c>
      <c r="F75">
        <f t="shared" si="55"/>
        <v>30</v>
      </c>
      <c r="G75" s="11">
        <f t="shared" si="56"/>
        <v>43952</v>
      </c>
      <c r="H75" s="5">
        <f t="shared" si="57"/>
        <v>882.875</v>
      </c>
      <c r="I75" s="3">
        <v>43952</v>
      </c>
      <c r="J75" s="2">
        <v>800</v>
      </c>
      <c r="N75">
        <f t="shared" si="58"/>
        <v>5</v>
      </c>
      <c r="O75">
        <f t="shared" si="59"/>
        <v>1</v>
      </c>
      <c r="P75" s="1">
        <f t="shared" si="60"/>
        <v>122</v>
      </c>
      <c r="Q75">
        <f t="shared" si="61"/>
        <v>22.653300000000002</v>
      </c>
      <c r="S75" s="10">
        <f t="shared" si="62"/>
        <v>122</v>
      </c>
      <c r="T75" s="4">
        <f t="shared" si="63"/>
        <v>800.00128949999998</v>
      </c>
    </row>
    <row r="76" spans="1:20" x14ac:dyDescent="0.3">
      <c r="A76">
        <v>91</v>
      </c>
      <c r="B76">
        <v>23</v>
      </c>
      <c r="D76">
        <f t="shared" si="53"/>
        <v>91</v>
      </c>
      <c r="E76">
        <f t="shared" si="54"/>
        <v>3</v>
      </c>
      <c r="F76">
        <f t="shared" si="55"/>
        <v>31</v>
      </c>
      <c r="G76" s="11">
        <f t="shared" si="56"/>
        <v>43983</v>
      </c>
      <c r="H76" s="5">
        <f t="shared" si="57"/>
        <v>812.24499999999989</v>
      </c>
      <c r="I76" s="3">
        <v>43983</v>
      </c>
      <c r="J76" s="2">
        <v>500</v>
      </c>
      <c r="N76">
        <f t="shared" si="58"/>
        <v>6</v>
      </c>
      <c r="O76">
        <f t="shared" si="59"/>
        <v>1</v>
      </c>
      <c r="P76" s="1">
        <f t="shared" si="60"/>
        <v>153</v>
      </c>
      <c r="Q76">
        <f t="shared" si="61"/>
        <v>14.158300000000001</v>
      </c>
      <c r="S76" s="10">
        <f t="shared" si="62"/>
        <v>153</v>
      </c>
      <c r="T76" s="4">
        <f t="shared" si="63"/>
        <v>500.00036449999999</v>
      </c>
    </row>
    <row r="77" spans="1:20" x14ac:dyDescent="0.3">
      <c r="A77">
        <v>121</v>
      </c>
      <c r="B77">
        <v>23</v>
      </c>
      <c r="D77">
        <f t="shared" si="53"/>
        <v>121</v>
      </c>
      <c r="E77">
        <f t="shared" si="54"/>
        <v>4</v>
      </c>
      <c r="F77">
        <f t="shared" si="55"/>
        <v>30</v>
      </c>
      <c r="G77" s="11">
        <f t="shared" si="56"/>
        <v>44013</v>
      </c>
      <c r="H77" s="5">
        <f t="shared" si="57"/>
        <v>812.24499999999989</v>
      </c>
      <c r="I77" s="3">
        <v>44013</v>
      </c>
      <c r="J77" s="2">
        <v>300</v>
      </c>
      <c r="N77">
        <f t="shared" si="58"/>
        <v>7</v>
      </c>
      <c r="O77">
        <f t="shared" si="59"/>
        <v>1</v>
      </c>
      <c r="P77" s="1">
        <f t="shared" si="60"/>
        <v>183</v>
      </c>
      <c r="Q77">
        <f t="shared" si="61"/>
        <v>8.4949999999999992</v>
      </c>
      <c r="S77" s="10">
        <f t="shared" si="62"/>
        <v>183</v>
      </c>
      <c r="T77" s="4">
        <f t="shared" si="63"/>
        <v>300.00092499999994</v>
      </c>
    </row>
    <row r="78" spans="1:20" x14ac:dyDescent="0.3">
      <c r="A78">
        <v>151.9</v>
      </c>
      <c r="B78">
        <v>23</v>
      </c>
      <c r="D78">
        <f t="shared" si="53"/>
        <v>151.9</v>
      </c>
      <c r="E78">
        <f t="shared" si="54"/>
        <v>5</v>
      </c>
      <c r="F78">
        <f t="shared" si="55"/>
        <v>30</v>
      </c>
      <c r="G78" s="11">
        <f t="shared" si="56"/>
        <v>44044</v>
      </c>
      <c r="H78" s="5">
        <f t="shared" si="57"/>
        <v>812.24499999999989</v>
      </c>
      <c r="I78" s="3">
        <v>44044</v>
      </c>
      <c r="J78" s="2">
        <v>300</v>
      </c>
      <c r="N78">
        <f t="shared" si="58"/>
        <v>8</v>
      </c>
      <c r="O78">
        <f t="shared" si="59"/>
        <v>1</v>
      </c>
      <c r="P78" s="1">
        <f t="shared" si="60"/>
        <v>214</v>
      </c>
      <c r="Q78">
        <f t="shared" si="61"/>
        <v>8.4949999999999992</v>
      </c>
      <c r="S78" s="10">
        <f t="shared" si="62"/>
        <v>214</v>
      </c>
      <c r="T78" s="4">
        <f t="shared" si="63"/>
        <v>300.00092499999994</v>
      </c>
    </row>
    <row r="79" spans="1:20" x14ac:dyDescent="0.3">
      <c r="A79">
        <v>152</v>
      </c>
      <c r="B79">
        <v>14</v>
      </c>
      <c r="D79">
        <f t="shared" si="53"/>
        <v>152</v>
      </c>
      <c r="E79">
        <f t="shared" si="54"/>
        <v>5</v>
      </c>
      <c r="F79">
        <f t="shared" si="55"/>
        <v>31</v>
      </c>
      <c r="G79" s="11">
        <f t="shared" si="56"/>
        <v>44075</v>
      </c>
      <c r="H79" s="5">
        <f t="shared" si="57"/>
        <v>494.40999999999997</v>
      </c>
      <c r="I79" s="3">
        <v>44075</v>
      </c>
      <c r="J79" s="2">
        <v>300</v>
      </c>
      <c r="N79">
        <f t="shared" si="58"/>
        <v>9</v>
      </c>
      <c r="O79">
        <f t="shared" si="59"/>
        <v>1</v>
      </c>
      <c r="P79" s="1">
        <f t="shared" si="60"/>
        <v>245</v>
      </c>
      <c r="Q79">
        <f t="shared" si="61"/>
        <v>8.4949999999999992</v>
      </c>
      <c r="S79" s="10">
        <f t="shared" si="62"/>
        <v>245</v>
      </c>
      <c r="T79" s="4">
        <f t="shared" si="63"/>
        <v>300.00092499999994</v>
      </c>
    </row>
    <row r="80" spans="1:20" x14ac:dyDescent="0.3">
      <c r="A80">
        <v>181.9</v>
      </c>
      <c r="B80">
        <v>14</v>
      </c>
      <c r="D80">
        <f t="shared" si="53"/>
        <v>181.9</v>
      </c>
      <c r="E80">
        <f t="shared" si="54"/>
        <v>6</v>
      </c>
      <c r="F80">
        <f t="shared" si="55"/>
        <v>29</v>
      </c>
      <c r="G80" s="11">
        <f t="shared" si="56"/>
        <v>44105</v>
      </c>
      <c r="H80" s="5">
        <f t="shared" si="57"/>
        <v>494.40999999999997</v>
      </c>
      <c r="I80" s="3">
        <v>44105</v>
      </c>
      <c r="J80" s="2">
        <v>300</v>
      </c>
      <c r="N80">
        <f t="shared" si="58"/>
        <v>10</v>
      </c>
      <c r="O80">
        <f t="shared" si="59"/>
        <v>1</v>
      </c>
      <c r="P80" s="1">
        <f t="shared" si="60"/>
        <v>275</v>
      </c>
      <c r="Q80">
        <f t="shared" si="61"/>
        <v>8.4949999999999992</v>
      </c>
      <c r="S80" s="10">
        <f t="shared" si="62"/>
        <v>275</v>
      </c>
      <c r="T80" s="4">
        <f t="shared" si="63"/>
        <v>300.00092499999994</v>
      </c>
    </row>
    <row r="81" spans="1:20" x14ac:dyDescent="0.3">
      <c r="A81">
        <v>182</v>
      </c>
      <c r="B81">
        <v>8</v>
      </c>
      <c r="D81">
        <f t="shared" si="53"/>
        <v>182</v>
      </c>
      <c r="E81">
        <f t="shared" si="54"/>
        <v>6</v>
      </c>
      <c r="F81">
        <f t="shared" si="55"/>
        <v>30</v>
      </c>
      <c r="G81" s="11">
        <f t="shared" si="56"/>
        <v>44136</v>
      </c>
      <c r="H81" s="5">
        <f t="shared" si="57"/>
        <v>282.52</v>
      </c>
      <c r="I81" s="3">
        <v>44136</v>
      </c>
      <c r="J81" s="2">
        <v>1000</v>
      </c>
      <c r="N81">
        <f t="shared" si="58"/>
        <v>11</v>
      </c>
      <c r="O81">
        <f t="shared" si="59"/>
        <v>1</v>
      </c>
      <c r="P81" s="1">
        <f t="shared" si="60"/>
        <v>306</v>
      </c>
      <c r="Q81">
        <f t="shared" si="61"/>
        <v>28.316600000000001</v>
      </c>
      <c r="S81" s="10">
        <f t="shared" si="62"/>
        <v>306</v>
      </c>
      <c r="T81" s="4">
        <f t="shared" si="63"/>
        <v>1000.000729</v>
      </c>
    </row>
    <row r="82" spans="1:20" x14ac:dyDescent="0.3">
      <c r="A82">
        <v>213</v>
      </c>
      <c r="B82">
        <v>8</v>
      </c>
      <c r="D82">
        <f t="shared" si="53"/>
        <v>213</v>
      </c>
      <c r="E82">
        <f t="shared" si="54"/>
        <v>7</v>
      </c>
      <c r="F82">
        <f t="shared" si="55"/>
        <v>31</v>
      </c>
      <c r="G82" s="11">
        <f t="shared" si="56"/>
        <v>44166</v>
      </c>
      <c r="H82" s="5">
        <f t="shared" si="57"/>
        <v>282.52</v>
      </c>
      <c r="I82" s="3">
        <v>44166</v>
      </c>
      <c r="J82" s="2">
        <v>1000</v>
      </c>
      <c r="N82">
        <f t="shared" si="58"/>
        <v>12</v>
      </c>
      <c r="O82">
        <f t="shared" si="59"/>
        <v>1</v>
      </c>
      <c r="P82" s="1">
        <f t="shared" si="60"/>
        <v>336</v>
      </c>
      <c r="Q82">
        <f t="shared" si="61"/>
        <v>28.316600000000001</v>
      </c>
      <c r="S82" s="10">
        <f t="shared" si="62"/>
        <v>336</v>
      </c>
      <c r="T82" s="4">
        <f t="shared" si="63"/>
        <v>1000.000729</v>
      </c>
    </row>
    <row r="83" spans="1:20" x14ac:dyDescent="0.3">
      <c r="A83">
        <v>244</v>
      </c>
      <c r="B83">
        <v>8</v>
      </c>
      <c r="D83">
        <f t="shared" si="53"/>
        <v>244</v>
      </c>
      <c r="E83">
        <f t="shared" si="54"/>
        <v>8</v>
      </c>
      <c r="F83">
        <f t="shared" si="55"/>
        <v>31</v>
      </c>
      <c r="G83" s="11">
        <f t="shared" si="56"/>
        <v>0</v>
      </c>
      <c r="H83" s="5">
        <f t="shared" si="57"/>
        <v>282.52</v>
      </c>
      <c r="I83" s="3"/>
    </row>
    <row r="84" spans="1:20" x14ac:dyDescent="0.3">
      <c r="A84">
        <v>274</v>
      </c>
      <c r="B84">
        <v>8</v>
      </c>
      <c r="D84">
        <f t="shared" si="53"/>
        <v>274</v>
      </c>
      <c r="E84">
        <f t="shared" si="54"/>
        <v>9</v>
      </c>
      <c r="F84">
        <f t="shared" si="55"/>
        <v>30</v>
      </c>
      <c r="G84" s="11">
        <f t="shared" si="56"/>
        <v>0</v>
      </c>
      <c r="H84" s="5">
        <f t="shared" si="57"/>
        <v>282.52</v>
      </c>
      <c r="I84" s="3"/>
    </row>
    <row r="85" spans="1:20" x14ac:dyDescent="0.3">
      <c r="A85">
        <v>304.89999999999998</v>
      </c>
      <c r="B85">
        <v>8</v>
      </c>
      <c r="D85">
        <f t="shared" si="53"/>
        <v>304.89999999999998</v>
      </c>
      <c r="E85">
        <f t="shared" si="54"/>
        <v>10</v>
      </c>
      <c r="F85">
        <f t="shared" si="55"/>
        <v>30</v>
      </c>
      <c r="G85" s="11">
        <f t="shared" si="56"/>
        <v>0</v>
      </c>
      <c r="H85" s="5">
        <f t="shared" si="57"/>
        <v>282.52</v>
      </c>
      <c r="I85" s="3"/>
    </row>
    <row r="86" spans="1:20" x14ac:dyDescent="0.3">
      <c r="A86">
        <v>305</v>
      </c>
      <c r="B86">
        <v>28</v>
      </c>
      <c r="D86">
        <f t="shared" si="53"/>
        <v>305</v>
      </c>
      <c r="E86">
        <f t="shared" si="54"/>
        <v>10</v>
      </c>
      <c r="F86">
        <f t="shared" si="55"/>
        <v>31</v>
      </c>
      <c r="G86" s="11">
        <f t="shared" si="56"/>
        <v>0</v>
      </c>
      <c r="H86" s="5">
        <f t="shared" si="57"/>
        <v>988.81999999999994</v>
      </c>
      <c r="I86" s="10"/>
    </row>
    <row r="87" spans="1:20" x14ac:dyDescent="0.3">
      <c r="A87">
        <v>335</v>
      </c>
      <c r="B87">
        <v>28</v>
      </c>
      <c r="D87">
        <f t="shared" si="53"/>
        <v>335</v>
      </c>
      <c r="E87">
        <f t="shared" si="54"/>
        <v>11</v>
      </c>
      <c r="F87">
        <f t="shared" si="55"/>
        <v>30</v>
      </c>
      <c r="G87" s="11">
        <f t="shared" si="56"/>
        <v>0</v>
      </c>
      <c r="H87" s="5">
        <f t="shared" si="57"/>
        <v>988.81999999999994</v>
      </c>
      <c r="I87" s="10"/>
    </row>
    <row r="88" spans="1:20" x14ac:dyDescent="0.3">
      <c r="A88" t="s">
        <v>46</v>
      </c>
      <c r="K88" s="2" t="s">
        <v>50</v>
      </c>
    </row>
    <row r="92" spans="1:20" x14ac:dyDescent="0.3">
      <c r="A92" t="s">
        <v>0</v>
      </c>
      <c r="B92" t="s">
        <v>20</v>
      </c>
      <c r="I92" s="2" t="s">
        <v>0</v>
      </c>
      <c r="J92" s="2" t="s">
        <v>18</v>
      </c>
      <c r="K92" s="2" t="s">
        <v>52</v>
      </c>
      <c r="N92" s="2" t="s">
        <v>84</v>
      </c>
      <c r="O92" s="2" t="s">
        <v>85</v>
      </c>
      <c r="P92" t="str">
        <f>A92</f>
        <v>Date</v>
      </c>
      <c r="Q92" t="str">
        <f>B92</f>
        <v>Release_cms</v>
      </c>
    </row>
    <row r="93" spans="1:20" x14ac:dyDescent="0.3">
      <c r="A93">
        <v>1</v>
      </c>
      <c r="B93">
        <v>1.417</v>
      </c>
      <c r="D93">
        <f t="shared" ref="D93:D94" si="64">A93</f>
        <v>1</v>
      </c>
      <c r="E93">
        <f t="shared" ref="E93:E94" si="65">MONTH(D93)</f>
        <v>1</v>
      </c>
      <c r="F93">
        <f t="shared" ref="F93:F94" si="66">DAY(D93)</f>
        <v>1</v>
      </c>
      <c r="G93" s="12">
        <f t="shared" ref="G93:G94" si="67">I93</f>
        <v>43831</v>
      </c>
      <c r="H93" s="9">
        <f t="shared" ref="H93:H94" si="68">B93*35.315</f>
        <v>50.041354999999996</v>
      </c>
      <c r="I93" s="3">
        <v>43831</v>
      </c>
      <c r="J93" s="2">
        <v>50</v>
      </c>
      <c r="K93" s="2" t="s">
        <v>53</v>
      </c>
      <c r="N93">
        <f>MONTH(I93)</f>
        <v>1</v>
      </c>
      <c r="O93">
        <f>DAY(I93)</f>
        <v>1</v>
      </c>
      <c r="P93" s="1">
        <f>DATE(0,N93,O93)</f>
        <v>1</v>
      </c>
      <c r="Q93">
        <f>ROUND(J93/35.315, 4)</f>
        <v>1.4157999999999999</v>
      </c>
      <c r="S93" s="10">
        <f>P93</f>
        <v>1</v>
      </c>
      <c r="T93" s="4">
        <f t="shared" ref="T93" si="69">35.315*Q93</f>
        <v>49.998976999999996</v>
      </c>
    </row>
    <row r="94" spans="1:20" x14ac:dyDescent="0.3">
      <c r="A94">
        <v>365</v>
      </c>
      <c r="B94">
        <v>1.417</v>
      </c>
      <c r="D94">
        <f t="shared" si="64"/>
        <v>365</v>
      </c>
      <c r="E94">
        <f t="shared" si="65"/>
        <v>12</v>
      </c>
      <c r="F94">
        <f t="shared" si="66"/>
        <v>30</v>
      </c>
      <c r="G94" s="12">
        <f t="shared" si="67"/>
        <v>0</v>
      </c>
      <c r="H94" s="9">
        <f t="shared" si="68"/>
        <v>50.041354999999996</v>
      </c>
      <c r="K94" s="2" t="s">
        <v>15</v>
      </c>
      <c r="P94" s="1"/>
      <c r="S94" s="10"/>
    </row>
    <row r="95" spans="1:20" x14ac:dyDescent="0.3">
      <c r="A95" t="s">
        <v>48</v>
      </c>
      <c r="K95" s="2" t="s">
        <v>54</v>
      </c>
    </row>
    <row r="96" spans="1:20" x14ac:dyDescent="0.3">
      <c r="A96" t="s">
        <v>49</v>
      </c>
      <c r="K96" s="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2099-1C04-42F3-87BE-C2C1225ECFBB}">
  <dimension ref="A2:E40"/>
  <sheetViews>
    <sheetView tabSelected="1" workbookViewId="0">
      <selection activeCell="A24" sqref="A24:E32"/>
    </sheetView>
  </sheetViews>
  <sheetFormatPr defaultRowHeight="14.4" x14ac:dyDescent="0.3"/>
  <cols>
    <col min="1" max="1" width="27.77734375" bestFit="1" customWidth="1"/>
    <col min="2" max="2" width="31.5546875" bestFit="1" customWidth="1"/>
    <col min="3" max="3" width="34.6640625" bestFit="1" customWidth="1"/>
    <col min="4" max="4" width="26.109375" bestFit="1" customWidth="1"/>
    <col min="5" max="5" width="7.44140625" bestFit="1" customWidth="1"/>
  </cols>
  <sheetData>
    <row r="2" spans="1:5" x14ac:dyDescent="0.3">
      <c r="A2" t="s">
        <v>69</v>
      </c>
      <c r="B2" t="s">
        <v>70</v>
      </c>
      <c r="C2" t="s">
        <v>71</v>
      </c>
      <c r="D2" t="s">
        <v>72</v>
      </c>
      <c r="E2" t="s">
        <v>73</v>
      </c>
    </row>
    <row r="3" spans="1:5" x14ac:dyDescent="0.3">
      <c r="A3">
        <v>0</v>
      </c>
      <c r="B3">
        <v>1</v>
      </c>
      <c r="C3">
        <v>2</v>
      </c>
      <c r="D3">
        <v>3</v>
      </c>
      <c r="E3">
        <v>4</v>
      </c>
    </row>
    <row r="4" spans="1:5" x14ac:dyDescent="0.3">
      <c r="A4" s="13" t="s">
        <v>64</v>
      </c>
      <c r="B4" s="13" t="s">
        <v>67</v>
      </c>
      <c r="C4" s="13" t="s">
        <v>66</v>
      </c>
      <c r="D4" s="13" t="s">
        <v>59</v>
      </c>
      <c r="E4" t="s">
        <v>55</v>
      </c>
    </row>
    <row r="5" spans="1:5" x14ac:dyDescent="0.3">
      <c r="A5" s="13" t="s">
        <v>65</v>
      </c>
      <c r="B5" s="13" t="s">
        <v>64</v>
      </c>
      <c r="C5" s="13" t="s">
        <v>63</v>
      </c>
      <c r="D5" s="13" t="s">
        <v>56</v>
      </c>
      <c r="E5" t="s">
        <v>55</v>
      </c>
    </row>
    <row r="6" spans="1:5" x14ac:dyDescent="0.3">
      <c r="A6" s="13" t="s">
        <v>62</v>
      </c>
      <c r="B6" s="13" t="s">
        <v>61</v>
      </c>
      <c r="C6" s="13" t="s">
        <v>61</v>
      </c>
      <c r="D6" s="13" t="s">
        <v>55</v>
      </c>
      <c r="E6" t="s">
        <v>55</v>
      </c>
    </row>
    <row r="7" spans="1:5" x14ac:dyDescent="0.3">
      <c r="A7" s="13" t="s">
        <v>55</v>
      </c>
      <c r="B7" s="13" t="s">
        <v>60</v>
      </c>
      <c r="C7" s="13" t="s">
        <v>59</v>
      </c>
      <c r="D7" s="13" t="s">
        <v>55</v>
      </c>
      <c r="E7" t="s">
        <v>55</v>
      </c>
    </row>
    <row r="8" spans="1:5" x14ac:dyDescent="0.3">
      <c r="A8" s="13" t="s">
        <v>55</v>
      </c>
      <c r="B8" s="13" t="s">
        <v>58</v>
      </c>
      <c r="C8" s="13" t="s">
        <v>58</v>
      </c>
      <c r="D8" s="13" t="s">
        <v>55</v>
      </c>
      <c r="E8" t="s">
        <v>55</v>
      </c>
    </row>
    <row r="9" spans="1:5" x14ac:dyDescent="0.3">
      <c r="A9" s="13" t="s">
        <v>55</v>
      </c>
      <c r="B9" s="13" t="s">
        <v>55</v>
      </c>
      <c r="C9" s="13" t="s">
        <v>57</v>
      </c>
      <c r="D9" s="13" t="s">
        <v>55</v>
      </c>
      <c r="E9" t="s">
        <v>55</v>
      </c>
    </row>
    <row r="10" spans="1:5" x14ac:dyDescent="0.3">
      <c r="A10" s="13" t="s">
        <v>55</v>
      </c>
      <c r="B10" s="13" t="s">
        <v>55</v>
      </c>
      <c r="C10" s="13" t="s">
        <v>56</v>
      </c>
      <c r="D10" s="13" t="s">
        <v>55</v>
      </c>
      <c r="E10" t="s">
        <v>55</v>
      </c>
    </row>
    <row r="11" spans="1:5" x14ac:dyDescent="0.3">
      <c r="A11" t="s">
        <v>68</v>
      </c>
    </row>
    <row r="14" spans="1:5" x14ac:dyDescent="0.3">
      <c r="A14" t="s">
        <v>69</v>
      </c>
      <c r="B14" t="s">
        <v>70</v>
      </c>
      <c r="C14" t="s">
        <v>71</v>
      </c>
      <c r="D14" t="s">
        <v>72</v>
      </c>
      <c r="E14" t="s">
        <v>73</v>
      </c>
    </row>
    <row r="15" spans="1:5" x14ac:dyDescent="0.3">
      <c r="A15" t="s">
        <v>74</v>
      </c>
      <c r="B15" t="s">
        <v>74</v>
      </c>
      <c r="C15" t="s">
        <v>52</v>
      </c>
      <c r="D15" t="s">
        <v>52</v>
      </c>
    </row>
    <row r="16" spans="1:5" x14ac:dyDescent="0.3">
      <c r="A16" t="s">
        <v>12</v>
      </c>
      <c r="B16" t="s">
        <v>34</v>
      </c>
      <c r="C16" t="s">
        <v>47</v>
      </c>
      <c r="D16" t="s">
        <v>78</v>
      </c>
    </row>
    <row r="17" spans="1:5" x14ac:dyDescent="0.3">
      <c r="A17" t="s">
        <v>34</v>
      </c>
      <c r="B17" t="s">
        <v>12</v>
      </c>
      <c r="C17" t="s">
        <v>34</v>
      </c>
    </row>
    <row r="18" spans="1:5" x14ac:dyDescent="0.3">
      <c r="A18" t="s">
        <v>75</v>
      </c>
      <c r="B18" t="s">
        <v>52</v>
      </c>
      <c r="C18" t="s">
        <v>78</v>
      </c>
    </row>
    <row r="19" spans="1:5" x14ac:dyDescent="0.3">
      <c r="B19" t="s">
        <v>76</v>
      </c>
      <c r="C19" t="s">
        <v>76</v>
      </c>
    </row>
    <row r="20" spans="1:5" x14ac:dyDescent="0.3">
      <c r="B20" t="s">
        <v>77</v>
      </c>
      <c r="C20" t="s">
        <v>79</v>
      </c>
    </row>
    <row r="21" spans="1:5" x14ac:dyDescent="0.3">
      <c r="C21" t="s">
        <v>80</v>
      </c>
    </row>
    <row r="22" spans="1:5" x14ac:dyDescent="0.3">
      <c r="A22" t="s">
        <v>81</v>
      </c>
    </row>
    <row r="24" spans="1:5" x14ac:dyDescent="0.3">
      <c r="A24" t="s">
        <v>69</v>
      </c>
      <c r="B24" t="s">
        <v>70</v>
      </c>
      <c r="C24" t="s">
        <v>71</v>
      </c>
      <c r="D24" t="s">
        <v>72</v>
      </c>
      <c r="E24" t="s">
        <v>73</v>
      </c>
    </row>
    <row r="25" spans="1:5" x14ac:dyDescent="0.3">
      <c r="A25">
        <v>0</v>
      </c>
      <c r="B25">
        <v>1</v>
      </c>
      <c r="C25">
        <v>2</v>
      </c>
      <c r="D25">
        <v>3</v>
      </c>
      <c r="E25">
        <v>4</v>
      </c>
    </row>
    <row r="26" spans="1:5" x14ac:dyDescent="0.3">
      <c r="A26" s="15" t="s">
        <v>64</v>
      </c>
      <c r="B26" s="15" t="s">
        <v>64</v>
      </c>
      <c r="C26" s="15" t="s">
        <v>63</v>
      </c>
      <c r="D26" s="15" t="s">
        <v>59</v>
      </c>
      <c r="E26" t="s">
        <v>55</v>
      </c>
    </row>
    <row r="27" spans="1:5" x14ac:dyDescent="0.3">
      <c r="A27" s="15" t="s">
        <v>65</v>
      </c>
      <c r="B27" s="15" t="s">
        <v>61</v>
      </c>
      <c r="C27" s="15" t="s">
        <v>66</v>
      </c>
      <c r="D27" s="15" t="s">
        <v>56</v>
      </c>
      <c r="E27" t="s">
        <v>55</v>
      </c>
    </row>
    <row r="28" spans="1:5" x14ac:dyDescent="0.3">
      <c r="A28" s="15" t="s">
        <v>62</v>
      </c>
      <c r="B28" s="15" t="s">
        <v>56</v>
      </c>
      <c r="C28" s="15" t="s">
        <v>61</v>
      </c>
      <c r="D28" s="15" t="s">
        <v>55</v>
      </c>
      <c r="E28" t="s">
        <v>55</v>
      </c>
    </row>
    <row r="29" spans="1:5" x14ac:dyDescent="0.3">
      <c r="A29" s="15" t="s">
        <v>55</v>
      </c>
      <c r="B29" s="15" t="s">
        <v>62</v>
      </c>
      <c r="C29" s="15" t="s">
        <v>59</v>
      </c>
      <c r="D29" s="15" t="s">
        <v>55</v>
      </c>
      <c r="E29" t="s">
        <v>55</v>
      </c>
    </row>
    <row r="30" spans="1:5" x14ac:dyDescent="0.3">
      <c r="A30" s="15" t="s">
        <v>55</v>
      </c>
      <c r="B30" s="15" t="s">
        <v>65</v>
      </c>
      <c r="C30" s="15" t="s">
        <v>65</v>
      </c>
      <c r="D30" s="15" t="s">
        <v>55</v>
      </c>
      <c r="E30" t="s">
        <v>55</v>
      </c>
    </row>
    <row r="31" spans="1:5" x14ac:dyDescent="0.3">
      <c r="A31" s="15" t="s">
        <v>55</v>
      </c>
      <c r="B31" s="15" t="s">
        <v>55</v>
      </c>
      <c r="C31" s="15" t="s">
        <v>57</v>
      </c>
      <c r="D31" s="15" t="s">
        <v>55</v>
      </c>
      <c r="E31" t="s">
        <v>55</v>
      </c>
    </row>
    <row r="32" spans="1:5" x14ac:dyDescent="0.3">
      <c r="A32" s="15" t="s">
        <v>55</v>
      </c>
      <c r="B32" s="15" t="s">
        <v>55</v>
      </c>
      <c r="C32" s="15" t="s">
        <v>56</v>
      </c>
      <c r="D32" s="15" t="s">
        <v>55</v>
      </c>
      <c r="E32" t="s">
        <v>55</v>
      </c>
    </row>
    <row r="34" spans="2:3" x14ac:dyDescent="0.3">
      <c r="B34" s="15" t="s">
        <v>56</v>
      </c>
      <c r="C34" s="15" t="s">
        <v>66</v>
      </c>
    </row>
    <row r="35" spans="2:3" x14ac:dyDescent="0.3">
      <c r="B35" s="15" t="s">
        <v>64</v>
      </c>
      <c r="C35" s="15" t="s">
        <v>63</v>
      </c>
    </row>
    <row r="36" spans="2:3" x14ac:dyDescent="0.3">
      <c r="B36" s="15" t="s">
        <v>61</v>
      </c>
      <c r="C36" s="15" t="s">
        <v>61</v>
      </c>
    </row>
    <row r="37" spans="2:3" x14ac:dyDescent="0.3">
      <c r="B37" s="15" t="s">
        <v>60</v>
      </c>
      <c r="C37" s="15" t="s">
        <v>59</v>
      </c>
    </row>
    <row r="38" spans="2:3" x14ac:dyDescent="0.3">
      <c r="B38" s="15" t="s">
        <v>58</v>
      </c>
      <c r="C38" s="15" t="s">
        <v>58</v>
      </c>
    </row>
    <row r="39" spans="2:3" x14ac:dyDescent="0.3">
      <c r="C39" s="15" t="s">
        <v>57</v>
      </c>
    </row>
    <row r="40" spans="2:3" x14ac:dyDescent="0.3">
      <c r="C40" s="1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Table 6.1 Cougar_rule_curve</vt:lpstr>
      <vt:lpstr>Table 6.1 CGR_buffer</vt:lpstr>
      <vt:lpstr>Fig. 6.1 v &lt;reservoir&gt;</vt:lpstr>
      <vt:lpstr>Fig. 5.2a and 5.2b</vt:lpstr>
      <vt:lpstr>Blue_River_rule_priorities</vt:lpstr>
      <vt:lpstr>Conservation Zone</vt:lpstr>
      <vt:lpstr>Buffer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Conklin</cp:lastModifiedBy>
  <dcterms:created xsi:type="dcterms:W3CDTF">2020-11-19T21:36:57Z</dcterms:created>
  <dcterms:modified xsi:type="dcterms:W3CDTF">2020-11-22T00:06:07Z</dcterms:modified>
</cp:coreProperties>
</file>