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4BB7321-A071-4592-B7B3-9C5D313B86F9}" xr6:coauthVersionLast="47" xr6:coauthVersionMax="47" xr10:uidLastSave="{00000000-0000-0000-0000-000000000000}"/>
  <bookViews>
    <workbookView xWindow="28680" yWindow="-7425" windowWidth="29040" windowHeight="1764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7" i="4" l="1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BJ9" i="4"/>
  <c r="AD9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BI5" i="4" l="1"/>
  <c r="Z5" i="4" l="1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<sst xmlns="http://schemas.openxmlformats.org/spreadsheetml/2006/main" count="22368" uniqueCount="186">
  <si>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</si>
  <si>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</si>
  <si>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</si>
  <si>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</si>
  <si>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</si>
  <si>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</si>
  <si>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</si>
  <si>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</si>
  <si>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</si>
  <si>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</si>
  <si>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</si>
  <si>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</si>
  <si>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</si>
  <si>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</si>
  <si>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</si>
  <si>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</si>
  <si>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</si>
  <si>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</si>
  <si>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</si>
  <si>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</si>
  <si>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</si>
  <si>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</si>
  <si>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</si>
  <si>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</si>
  <si>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</si>
  <si>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</si>
  <si>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</si>
  <si>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</si>
  <si>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</si>
  <si>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</si>
  <si>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</si>
  <si>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</si>
  <si>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</si>
  <si>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</si>
  <si>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</si>
  <si>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</si>
  <si>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</si>
  <si>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</si>
  <si>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</si>
  <si>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</si>
  <si>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</si>
  <si>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</si>
  <si>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</si>
  <si>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</si>
  <si>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</si>
  <si>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</si>
  <si>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</si>
  <si>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</si>
  <si>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</si>
  <si>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</si>
  <si>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</si>
  <si>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</si>
  <si>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</si>
  <si>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</si>
  <si>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</si>
  <si>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</si>
  <si>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</si>
  <si>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</si>
  <si>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</si>
  <si>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</si>
  <si>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</si>
  <si>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</si>
  <si>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</si>
  <si>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</si>
  <si>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</si>
  <si>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</si>
  <si>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</si>
  <si>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</si>
  <si>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</si>
  <si>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</si>
  <si>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</si>
  <si>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</si>
  <si>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</si>
  <si>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</si>
  <si>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</si>
  <si>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</si>
  <si>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</si>
  <si>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</si>
  <si>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</si>
  <si>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</si>
  <si>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</si>
  <si>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</si>
  <si>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</si>
  <si>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</si>
  <si>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</si>
  <si>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</si>
  <si>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</si>
  <si>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</si>
  <si>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</si>
  <si>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</si>
  <si>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</si>
  <si>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</si>
  <si>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</si>
  <si>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</si>
  <si>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</si>
  <si>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</si>
  <si>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</si>
  <si>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</si>
  <si>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</si>
  <si>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</si>
  <si>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</si>
  <si>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</si>
  <si>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</si>
  <si>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</si>
  <si>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</si>
  <si>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</si>
  <si>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</si>
  <si>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</si>
  <si>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</si>
  <si>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</si>
  <si>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</si>
  <si>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</si>
  <si>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</si>
  <si>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</si>
  <si>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</si>
  <si>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</si>
  <si>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</si>
  <si>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</si>
  <si>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</si>
  <si>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</si>
  <si>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</si>
  <si>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</si>
  <si>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</si>
  <si>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</si>
  <si>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</si>
  <si>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</si>
  <si>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</si>
  <si>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</si>
  <si>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</si>
  <si>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</si>
  <si>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</si>
  <si>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</si>
  <si>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</si>
  <si>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</si>
  <si>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</si>
  <si>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</si>
  <si>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</si>
  <si>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</si>
  <si>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</si>
  <si>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</si>
  <si>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</si>
  <si>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</si>
  <si>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</si>
  <si>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</si>
  <si>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</si>
  <si>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</si>
  <si>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</si>
  <si>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</si>
  <si>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</si>
  <si>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</si>
  <si>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</si>
  <si>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</si>
  <si>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</si>
  <si>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</si>
  <si>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</si>
  <si>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</si>
  <si>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</si>
  <si>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</si>
  <si>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</si>
  <si>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</si>
  <si>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</si>
  <si>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</si>
  <si>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</si>
  <si>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</si>
  <si>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</si>
  <si>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</si>
  <si>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</si>
  <si>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</si>
  <si>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</si>
  <si>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</si>
  <si>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</si>
  <si>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</si>
  <si>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</si>
  <si>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NS</t>
  </si>
  <si>
    <t>Skill statistics for the Middle Fork of the Willamette, monthly basis, 2010-18 unless otherwise noted</t>
  </si>
  <si>
    <t>COAST FORK WILLAMETTE R BLW COTTAGE GROVE DAM 23759308</t>
  </si>
  <si>
    <t>PEST C717+</t>
  </si>
  <si>
    <t>VG</t>
  </si>
  <si>
    <t>COASTFORKWILLAMETTERBLWCOTTAGEGROVEDAM23759308</t>
  </si>
  <si>
    <t>PESTcalib</t>
  </si>
  <si>
    <t>14154500</t>
  </si>
  <si>
    <t>ROW RIVER ABOVE PITCHER CREEK, NEAR DORENA</t>
  </si>
  <si>
    <t>abv DOR</t>
  </si>
  <si>
    <t>PEST C721+</t>
  </si>
  <si>
    <t>ROWRIVERABOVEPITCHERCREEKNEARDORENA23759452</t>
  </si>
  <si>
    <t>PEST C723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</si>
</sst>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 quotePrefix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CA12"/>
  <sheetViews>
    <sheetView tabSelected="1"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56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9" ht="45.6" x14ac:dyDescent="0.3">
      <c r="A1" t="s">
        <v>174</v>
      </c>
      <c r="C1" s="50"/>
      <c r="F1" s="56" t="s">
        <v>132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9" x14ac:dyDescent="0.3">
      <c r="A3" t="s">
        <v>54</v>
      </c>
      <c r="F3" s="56" t="s">
        <v>60</v>
      </c>
      <c r="L3" s="19" t="s">
        <v>60</v>
      </c>
      <c r="Q3" s="17" t="s">
        <v>60</v>
      </c>
      <c r="V3" s="18" t="s">
        <v>60</v>
      </c>
      <c r="AA3" s="66" t="s">
        <v>61</v>
      </c>
      <c r="AB3" s="66"/>
      <c r="AC3" s="72" t="s">
        <v>62</v>
      </c>
      <c r="AD3" s="72"/>
      <c r="AE3" s="70" t="s">
        <v>50</v>
      </c>
      <c r="AF3" s="70"/>
      <c r="AG3" s="69" t="s">
        <v>63</v>
      </c>
      <c r="AH3" s="69"/>
      <c r="AI3" s="73" t="s">
        <v>48</v>
      </c>
      <c r="AJ3" s="73"/>
      <c r="AK3" s="72" t="s">
        <v>62</v>
      </c>
      <c r="AL3" s="72"/>
      <c r="AM3" s="70" t="s">
        <v>50</v>
      </c>
      <c r="AN3" s="70"/>
      <c r="AO3" s="69" t="s">
        <v>63</v>
      </c>
      <c r="AP3" s="69"/>
      <c r="AR3" s="32" t="s">
        <v>53</v>
      </c>
      <c r="AS3" s="66" t="s">
        <v>48</v>
      </c>
      <c r="AT3" s="66"/>
      <c r="AU3" s="71" t="s">
        <v>62</v>
      </c>
      <c r="AV3" s="71"/>
      <c r="AW3" s="68" t="s">
        <v>50</v>
      </c>
      <c r="AX3" s="68"/>
      <c r="AY3" s="69" t="s">
        <v>63</v>
      </c>
      <c r="AZ3" s="69"/>
      <c r="BA3" s="66" t="s">
        <v>48</v>
      </c>
      <c r="BB3" s="66"/>
      <c r="BC3" s="67" t="s">
        <v>62</v>
      </c>
      <c r="BD3" s="67"/>
      <c r="BE3" s="68" t="s">
        <v>50</v>
      </c>
      <c r="BF3" s="68"/>
      <c r="BG3" s="69" t="s">
        <v>63</v>
      </c>
      <c r="BH3" s="69"/>
      <c r="BI3">
        <f>MIN(BI6:BI26)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9" x14ac:dyDescent="0.3">
      <c r="A4" s="3" t="s">
        <v>16</v>
      </c>
      <c r="B4" s="3" t="s">
        <v>55</v>
      </c>
      <c r="F4" s="56" t="s">
        <v>131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9" s="50" customFormat="1" x14ac:dyDescent="0.3">
      <c r="A5" s="55">
        <v>14153500</v>
      </c>
      <c r="B5" s="55">
        <v>23759308</v>
      </c>
      <c r="C5" s="50" t="s">
        <v>175</v>
      </c>
      <c r="D5" s="50" t="s">
        <v>176</v>
      </c>
      <c r="F5" s="57">
        <v>-8.4</v>
      </c>
      <c r="G5" s="51">
        <v>0.80300000000000005</v>
      </c>
      <c r="H5" s="51" t="str">
        <f t="shared" ref="H5" si="0">IF(G5&gt;0.8,"VG",IF(G5&gt;0.7,"G",IF(G5&gt;0.45,"S","NS")))</f>
        <v>VG</v>
      </c>
      <c r="I5" s="51" t="str">
        <f t="shared" ref="I5" si="1">AJ5</f>
        <v>G</v>
      </c>
      <c r="J5" s="51" t="str">
        <f t="shared" ref="J5" si="2">BB5</f>
        <v>S</v>
      </c>
      <c r="K5" s="51" t="str">
        <f t="shared" ref="K5" si="3">BT5</f>
        <v>G</v>
      </c>
      <c r="L5" s="52">
        <v>3.5400000000000001E-2</v>
      </c>
      <c r="M5" s="51" t="str">
        <f t="shared" ref="M5" si="4">IF(ABS(L5)&lt;5%,"VG",IF(ABS(L5)&lt;10%,"G",IF(ABS(L5)&lt;15%,"S","NS")))</f>
        <v>VG</v>
      </c>
      <c r="N5" s="51" t="str">
        <f t="shared" ref="N5" si="5">AO5</f>
        <v>G</v>
      </c>
      <c r="O5" s="51" t="str">
        <f t="shared" ref="O5" si="6">BD5</f>
        <v>VG</v>
      </c>
      <c r="P5" s="51" t="str">
        <f t="shared" ref="P5" si="7">BY5</f>
        <v>G</v>
      </c>
      <c r="Q5" s="51">
        <v>0.44400000000000001</v>
      </c>
      <c r="R5" s="51" t="str">
        <f t="shared" ref="R5" si="8">IF(Q5&lt;=0.5,"VG",IF(Q5&lt;=0.6,"G",IF(Q5&lt;=0.7,"S","NS")))</f>
        <v>VG</v>
      </c>
      <c r="S5" s="51" t="str">
        <f t="shared" ref="S5" si="9">AN5</f>
        <v>VG</v>
      </c>
      <c r="T5" s="51" t="str">
        <f t="shared" ref="T5" si="10">BF5</f>
        <v>G</v>
      </c>
      <c r="U5" s="51" t="str">
        <f t="shared" ref="U5" si="11">BX5</f>
        <v>VG</v>
      </c>
      <c r="V5" s="51">
        <v>0.82169999999999999</v>
      </c>
      <c r="W5" s="51" t="str">
        <f t="shared" ref="W5" si="12">IF(V5&gt;0.85,"VG",IF(V5&gt;0.75,"G",IF(V5&gt;0.6,"S","NS")))</f>
        <v>G</v>
      </c>
      <c r="X5" s="51" t="str">
        <f t="shared" ref="X5" si="13">AP5</f>
        <v>G</v>
      </c>
      <c r="Y5" s="51" t="str">
        <f t="shared" ref="Y5" si="14">BH5</f>
        <v>S</v>
      </c>
      <c r="Z5" s="51" t="str">
        <f t="shared" ref="Z5" si="15">BZ5</f>
        <v>G</v>
      </c>
      <c r="AA5" s="33">
        <v>0.74955292551727704</v>
      </c>
      <c r="AB5" s="33">
        <v>0.76346744667565303</v>
      </c>
      <c r="AC5" s="42">
        <v>1.091042041518</v>
      </c>
      <c r="AD5" s="42">
        <v>1.8854784895177901</v>
      </c>
      <c r="AE5" s="43">
        <v>0.50044687478564898</v>
      </c>
      <c r="AF5" s="43">
        <v>0.48634612502244401</v>
      </c>
      <c r="AG5" s="35">
        <v>0.76350058241902397</v>
      </c>
      <c r="AH5" s="35">
        <v>0.77832072084651605</v>
      </c>
      <c r="AI5" s="36" t="s">
        <v>68</v>
      </c>
      <c r="AJ5" s="36" t="s">
        <v>68</v>
      </c>
      <c r="AK5" s="40" t="s">
        <v>177</v>
      </c>
      <c r="AL5" s="40" t="s">
        <v>177</v>
      </c>
      <c r="AM5" s="41" t="s">
        <v>68</v>
      </c>
      <c r="AN5" s="41" t="s">
        <v>177</v>
      </c>
      <c r="AO5" s="3" t="s">
        <v>68</v>
      </c>
      <c r="AP5" s="3" t="s">
        <v>68</v>
      </c>
      <c r="AQ5"/>
      <c r="AR5" s="65" t="s">
        <v>178</v>
      </c>
      <c r="AS5" s="33">
        <v>0.65873514658685495</v>
      </c>
      <c r="AT5" s="33">
        <v>0.68481334961249196</v>
      </c>
      <c r="AU5" s="42">
        <v>-5.3197407190251598</v>
      </c>
      <c r="AV5" s="42">
        <v>-3.4121297294865802</v>
      </c>
      <c r="AW5" s="43">
        <v>0.58417878548706803</v>
      </c>
      <c r="AX5" s="43">
        <v>0.56141486477248503</v>
      </c>
      <c r="AY5" s="35">
        <v>0.66225845533943795</v>
      </c>
      <c r="AZ5" s="35">
        <v>0.68670287837822297</v>
      </c>
      <c r="BA5" s="36" t="s">
        <v>69</v>
      </c>
      <c r="BB5" s="36" t="s">
        <v>69</v>
      </c>
      <c r="BC5" s="40" t="s">
        <v>68</v>
      </c>
      <c r="BD5" s="40" t="s">
        <v>177</v>
      </c>
      <c r="BE5" s="41" t="s">
        <v>68</v>
      </c>
      <c r="BF5" s="41" t="s">
        <v>68</v>
      </c>
      <c r="BG5" s="3" t="s">
        <v>69</v>
      </c>
      <c r="BH5" s="3" t="s">
        <v>69</v>
      </c>
      <c r="BI5">
        <f t="shared" ref="BI5" si="16">IF(BJ5=AR5,1,0)</f>
        <v>1</v>
      </c>
      <c r="BJ5" t="s">
        <v>178</v>
      </c>
      <c r="BK5" s="35">
        <v>0.74390110392568598</v>
      </c>
      <c r="BL5" s="35">
        <v>0.760164863095115</v>
      </c>
      <c r="BM5" s="35">
        <v>-0.49041843191161799</v>
      </c>
      <c r="BN5" s="35">
        <v>0.51690484153390404</v>
      </c>
      <c r="BO5" s="35">
        <v>0.50606214645467695</v>
      </c>
      <c r="BP5" s="35">
        <v>0.48972965695869902</v>
      </c>
      <c r="BQ5" s="35">
        <v>0.75316335932570999</v>
      </c>
      <c r="BR5" s="35">
        <v>0.77067075324513201</v>
      </c>
      <c r="BS5" t="s">
        <v>68</v>
      </c>
      <c r="BT5" t="s">
        <v>68</v>
      </c>
      <c r="BU5" t="s">
        <v>177</v>
      </c>
      <c r="BV5" t="s">
        <v>177</v>
      </c>
      <c r="BW5" t="s">
        <v>68</v>
      </c>
      <c r="BX5" t="s">
        <v>177</v>
      </c>
      <c r="BY5" t="s">
        <v>68</v>
      </c>
      <c r="BZ5" t="s">
        <v>68</v>
      </c>
      <c r="CA5" s="50" t="s">
        <v>173</v>
      </c>
    </row>
    <row r="6" spans="1:79" s="50" customFormat="1" x14ac:dyDescent="0.3">
      <c r="A6" s="55">
        <v>14153500</v>
      </c>
      <c r="B6" s="55">
        <v>23759308</v>
      </c>
      <c r="C6" s="50" t="s">
        <v>175</v>
      </c>
      <c r="D6" s="50" t="s">
        <v>179</v>
      </c>
      <c r="F6" s="57">
        <v>-0.4</v>
      </c>
      <c r="G6" s="51">
        <v>0.80300000000000005</v>
      </c>
      <c r="H6" s="51" t="str">
        <f t="shared" ref="H6" si="17">IF(G6&gt;0.8,"VG",IF(G6&gt;0.7,"G",IF(G6&gt;0.45,"S","NS")))</f>
        <v>VG</v>
      </c>
      <c r="I6" s="51" t="str">
        <f t="shared" ref="I6" si="18">AJ6</f>
        <v>G</v>
      </c>
      <c r="J6" s="51" t="str">
        <f t="shared" ref="J6" si="19">BB6</f>
        <v>S</v>
      </c>
      <c r="K6" s="51" t="str">
        <f t="shared" ref="K6" si="20">BT6</f>
        <v>G</v>
      </c>
      <c r="L6" s="52">
        <v>1.6999999999999999E-3</v>
      </c>
      <c r="M6" s="51" t="str">
        <f t="shared" ref="M6" si="21">IF(ABS(L6)&lt;5%,"VG",IF(ABS(L6)&lt;10%,"G",IF(ABS(L6)&lt;15%,"S","NS")))</f>
        <v>VG</v>
      </c>
      <c r="N6" s="51" t="str">
        <f t="shared" ref="N6" si="22">AO6</f>
        <v>G</v>
      </c>
      <c r="O6" s="51" t="str">
        <f t="shared" ref="O6" si="23">BD6</f>
        <v>VG</v>
      </c>
      <c r="P6" s="51" t="str">
        <f t="shared" ref="P6" si="24">BY6</f>
        <v>G</v>
      </c>
      <c r="Q6" s="51">
        <v>0.443</v>
      </c>
      <c r="R6" s="51" t="str">
        <f t="shared" ref="R6" si="25">IF(Q6&lt;=0.5,"VG",IF(Q6&lt;=0.6,"G",IF(Q6&lt;=0.7,"S","NS")))</f>
        <v>VG</v>
      </c>
      <c r="S6" s="51" t="str">
        <f t="shared" ref="S6" si="26">AN6</f>
        <v>VG</v>
      </c>
      <c r="T6" s="51" t="str">
        <f t="shared" ref="T6" si="27">BF6</f>
        <v>G</v>
      </c>
      <c r="U6" s="51" t="str">
        <f t="shared" ref="U6" si="28">BX6</f>
        <v>VG</v>
      </c>
      <c r="V6" s="51">
        <v>0.81710000000000005</v>
      </c>
      <c r="W6" s="51" t="str">
        <f t="shared" ref="W6" si="29">IF(V6&gt;0.85,"VG",IF(V6&gt;0.75,"G",IF(V6&gt;0.6,"S","NS")))</f>
        <v>G</v>
      </c>
      <c r="X6" s="51" t="str">
        <f t="shared" ref="X6" si="30">AP6</f>
        <v>G</v>
      </c>
      <c r="Y6" s="51" t="str">
        <f t="shared" ref="Y6" si="31">BH6</f>
        <v>S</v>
      </c>
      <c r="Z6" s="51" t="str">
        <f t="shared" ref="Z6" si="32">BZ6</f>
        <v>G</v>
      </c>
      <c r="AA6" s="33">
        <v>0.74955292551727704</v>
      </c>
      <c r="AB6" s="33">
        <v>0.76346744667565303</v>
      </c>
      <c r="AC6" s="42">
        <v>1.091042041518</v>
      </c>
      <c r="AD6" s="42">
        <v>1.8854784895177901</v>
      </c>
      <c r="AE6" s="43">
        <v>0.50044687478564898</v>
      </c>
      <c r="AF6" s="43">
        <v>0.48634612502244401</v>
      </c>
      <c r="AG6" s="35">
        <v>0.76350058241902397</v>
      </c>
      <c r="AH6" s="35">
        <v>0.77832072084651605</v>
      </c>
      <c r="AI6" s="36" t="s">
        <v>68</v>
      </c>
      <c r="AJ6" s="36" t="s">
        <v>68</v>
      </c>
      <c r="AK6" s="40" t="s">
        <v>177</v>
      </c>
      <c r="AL6" s="40" t="s">
        <v>177</v>
      </c>
      <c r="AM6" s="41" t="s">
        <v>68</v>
      </c>
      <c r="AN6" s="41" t="s">
        <v>177</v>
      </c>
      <c r="AO6" s="3" t="s">
        <v>68</v>
      </c>
      <c r="AP6" s="3" t="s">
        <v>68</v>
      </c>
      <c r="AQ6"/>
      <c r="AR6" s="65" t="s">
        <v>178</v>
      </c>
      <c r="AS6" s="33">
        <v>0.65873514658685495</v>
      </c>
      <c r="AT6" s="33">
        <v>0.68481334961249196</v>
      </c>
      <c r="AU6" s="42">
        <v>-5.3197407190251598</v>
      </c>
      <c r="AV6" s="42">
        <v>-3.4121297294865802</v>
      </c>
      <c r="AW6" s="43">
        <v>0.58417878548706803</v>
      </c>
      <c r="AX6" s="43">
        <v>0.56141486477248503</v>
      </c>
      <c r="AY6" s="35">
        <v>0.66225845533943795</v>
      </c>
      <c r="AZ6" s="35">
        <v>0.68670287837822297</v>
      </c>
      <c r="BA6" s="36" t="s">
        <v>69</v>
      </c>
      <c r="BB6" s="36" t="s">
        <v>69</v>
      </c>
      <c r="BC6" s="40" t="s">
        <v>68</v>
      </c>
      <c r="BD6" s="40" t="s">
        <v>177</v>
      </c>
      <c r="BE6" s="41" t="s">
        <v>68</v>
      </c>
      <c r="BF6" s="41" t="s">
        <v>68</v>
      </c>
      <c r="BG6" s="3" t="s">
        <v>69</v>
      </c>
      <c r="BH6" s="3" t="s">
        <v>69</v>
      </c>
      <c r="BI6">
        <f t="shared" ref="BI6" si="33">IF(BJ6=AR6,1,0)</f>
        <v>1</v>
      </c>
      <c r="BJ6" t="s">
        <v>178</v>
      </c>
      <c r="BK6" s="35">
        <v>0.74390110392568598</v>
      </c>
      <c r="BL6" s="35">
        <v>0.760164863095115</v>
      </c>
      <c r="BM6" s="35">
        <v>-0.49041843191161799</v>
      </c>
      <c r="BN6" s="35">
        <v>0.51690484153390404</v>
      </c>
      <c r="BO6" s="35">
        <v>0.50606214645467695</v>
      </c>
      <c r="BP6" s="35">
        <v>0.48972965695869902</v>
      </c>
      <c r="BQ6" s="35">
        <v>0.75316335932570999</v>
      </c>
      <c r="BR6" s="35">
        <v>0.77067075324513201</v>
      </c>
      <c r="BS6" t="s">
        <v>68</v>
      </c>
      <c r="BT6" t="s">
        <v>68</v>
      </c>
      <c r="BU6" t="s">
        <v>177</v>
      </c>
      <c r="BV6" t="s">
        <v>177</v>
      </c>
      <c r="BW6" t="s">
        <v>68</v>
      </c>
      <c r="BX6" t="s">
        <v>177</v>
      </c>
      <c r="BY6" t="s">
        <v>68</v>
      </c>
      <c r="BZ6" t="s">
        <v>68</v>
      </c>
      <c r="CA6" s="50" t="s">
        <v>173</v>
      </c>
    </row>
    <row r="7" spans="1:79" s="50" customFormat="1" x14ac:dyDescent="0.3">
      <c r="A7" s="55">
        <v>14153500</v>
      </c>
      <c r="B7" s="55">
        <v>23759308</v>
      </c>
      <c r="C7" s="50" t="s">
        <v>175</v>
      </c>
      <c r="D7" s="50" t="s">
        <v>185</v>
      </c>
      <c r="F7" s="57">
        <v>6.7</v>
      </c>
      <c r="G7" s="51">
        <v>0.83799999999999997</v>
      </c>
      <c r="H7" s="51" t="str">
        <f t="shared" ref="H7" si="34">IF(G7&gt;0.8,"VG",IF(G7&gt;0.7,"G",IF(G7&gt;0.45,"S","NS")))</f>
        <v>VG</v>
      </c>
      <c r="I7" s="51" t="str">
        <f t="shared" ref="I7" si="35">AJ7</f>
        <v>G</v>
      </c>
      <c r="J7" s="51" t="str">
        <f t="shared" ref="J7" si="36">BB7</f>
        <v>S</v>
      </c>
      <c r="K7" s="51" t="str">
        <f t="shared" ref="K7" si="37">BT7</f>
        <v>G</v>
      </c>
      <c r="L7" s="52">
        <v>-2.64E-2</v>
      </c>
      <c r="M7" s="51" t="str">
        <f t="shared" ref="M7" si="38">IF(ABS(L7)&lt;5%,"VG",IF(ABS(L7)&lt;10%,"G",IF(ABS(L7)&lt;15%,"S","NS")))</f>
        <v>VG</v>
      </c>
      <c r="N7" s="51" t="str">
        <f t="shared" ref="N7" si="39">AO7</f>
        <v>G</v>
      </c>
      <c r="O7" s="51" t="str">
        <f t="shared" ref="O7" si="40">BD7</f>
        <v>VG</v>
      </c>
      <c r="P7" s="51" t="str">
        <f t="shared" ref="P7" si="41">BY7</f>
        <v>G</v>
      </c>
      <c r="Q7" s="51">
        <v>0.40200000000000002</v>
      </c>
      <c r="R7" s="51" t="str">
        <f t="shared" ref="R7" si="42">IF(Q7&lt;=0.5,"VG",IF(Q7&lt;=0.6,"G",IF(Q7&lt;=0.7,"S","NS")))</f>
        <v>VG</v>
      </c>
      <c r="S7" s="51" t="str">
        <f t="shared" ref="S7" si="43">AN7</f>
        <v>VG</v>
      </c>
      <c r="T7" s="51" t="str">
        <f t="shared" ref="T7" si="44">BF7</f>
        <v>G</v>
      </c>
      <c r="U7" s="51" t="str">
        <f t="shared" ref="U7" si="45">BX7</f>
        <v>VG</v>
      </c>
      <c r="V7" s="51">
        <v>0.84389999999999998</v>
      </c>
      <c r="W7" s="51" t="str">
        <f t="shared" ref="W7" si="46">IF(V7&gt;0.85,"VG",IF(V7&gt;0.75,"G",IF(V7&gt;0.6,"S","NS")))</f>
        <v>G</v>
      </c>
      <c r="X7" s="51" t="str">
        <f t="shared" ref="X7" si="47">AP7</f>
        <v>G</v>
      </c>
      <c r="Y7" s="51" t="str">
        <f t="shared" ref="Y7" si="48">BH7</f>
        <v>S</v>
      </c>
      <c r="Z7" s="51" t="str">
        <f t="shared" ref="Z7" si="49">BZ7</f>
        <v>G</v>
      </c>
      <c r="AA7" s="33">
        <v>0.74955292551727704</v>
      </c>
      <c r="AB7" s="33">
        <v>0.76346744667565303</v>
      </c>
      <c r="AC7" s="42">
        <v>1.091042041518</v>
      </c>
      <c r="AD7" s="42">
        <v>1.8854784895177901</v>
      </c>
      <c r="AE7" s="43">
        <v>0.50044687478564898</v>
      </c>
      <c r="AF7" s="43">
        <v>0.48634612502244401</v>
      </c>
      <c r="AG7" s="35">
        <v>0.76350058241902397</v>
      </c>
      <c r="AH7" s="35">
        <v>0.77832072084651605</v>
      </c>
      <c r="AI7" s="36" t="s">
        <v>68</v>
      </c>
      <c r="AJ7" s="36" t="s">
        <v>68</v>
      </c>
      <c r="AK7" s="40" t="s">
        <v>177</v>
      </c>
      <c r="AL7" s="40" t="s">
        <v>177</v>
      </c>
      <c r="AM7" s="41" t="s">
        <v>68</v>
      </c>
      <c r="AN7" s="41" t="s">
        <v>177</v>
      </c>
      <c r="AO7" s="3" t="s">
        <v>68</v>
      </c>
      <c r="AP7" s="3" t="s">
        <v>68</v>
      </c>
      <c r="AQ7"/>
      <c r="AR7" s="65" t="s">
        <v>178</v>
      </c>
      <c r="AS7" s="33">
        <v>0.65873514658685495</v>
      </c>
      <c r="AT7" s="33">
        <v>0.68481334961249196</v>
      </c>
      <c r="AU7" s="42">
        <v>-5.3197407190251598</v>
      </c>
      <c r="AV7" s="42">
        <v>-3.4121297294865802</v>
      </c>
      <c r="AW7" s="43">
        <v>0.58417878548706803</v>
      </c>
      <c r="AX7" s="43">
        <v>0.56141486477248503</v>
      </c>
      <c r="AY7" s="35">
        <v>0.66225845533943795</v>
      </c>
      <c r="AZ7" s="35">
        <v>0.68670287837822297</v>
      </c>
      <c r="BA7" s="36" t="s">
        <v>69</v>
      </c>
      <c r="BB7" s="36" t="s">
        <v>69</v>
      </c>
      <c r="BC7" s="40" t="s">
        <v>68</v>
      </c>
      <c r="BD7" s="40" t="s">
        <v>177</v>
      </c>
      <c r="BE7" s="41" t="s">
        <v>68</v>
      </c>
      <c r="BF7" s="41" t="s">
        <v>68</v>
      </c>
      <c r="BG7" s="3" t="s">
        <v>69</v>
      </c>
      <c r="BH7" s="3" t="s">
        <v>69</v>
      </c>
      <c r="BI7">
        <f t="shared" ref="BI7" si="50">IF(BJ7=AR7,1,0)</f>
        <v>1</v>
      </c>
      <c r="BJ7" t="s">
        <v>178</v>
      </c>
      <c r="BK7" s="35">
        <v>0.74390110392568598</v>
      </c>
      <c r="BL7" s="35">
        <v>0.760164863095115</v>
      </c>
      <c r="BM7" s="35">
        <v>-0.49041843191161799</v>
      </c>
      <c r="BN7" s="35">
        <v>0.51690484153390404</v>
      </c>
      <c r="BO7" s="35">
        <v>0.50606214645467695</v>
      </c>
      <c r="BP7" s="35">
        <v>0.48972965695869902</v>
      </c>
      <c r="BQ7" s="35">
        <v>0.75316335932570999</v>
      </c>
      <c r="BR7" s="35">
        <v>0.77067075324513201</v>
      </c>
      <c r="BS7" t="s">
        <v>68</v>
      </c>
      <c r="BT7" t="s">
        <v>68</v>
      </c>
      <c r="BU7" t="s">
        <v>177</v>
      </c>
      <c r="BV7" t="s">
        <v>177</v>
      </c>
      <c r="BW7" t="s">
        <v>68</v>
      </c>
      <c r="BX7" t="s">
        <v>177</v>
      </c>
      <c r="BY7" t="s">
        <v>68</v>
      </c>
      <c r="BZ7" t="s">
        <v>68</v>
      </c>
      <c r="CA7" s="50" t="s">
        <v>173</v>
      </c>
    </row>
    <row r="8" spans="1:79" s="50" customFormat="1" x14ac:dyDescent="0.3">
      <c r="A8" s="53"/>
      <c r="C8"/>
      <c r="D8" s="59"/>
      <c r="E8"/>
      <c r="F8" s="57"/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3"/>
      <c r="AB8" s="33"/>
      <c r="AC8" s="42"/>
      <c r="AD8" s="42"/>
      <c r="AE8" s="43"/>
      <c r="AF8" s="43"/>
      <c r="AG8" s="35"/>
      <c r="AH8" s="35"/>
      <c r="AI8" s="36"/>
      <c r="AJ8" s="36"/>
      <c r="AK8" s="40"/>
      <c r="AL8" s="40"/>
      <c r="AM8" s="41"/>
      <c r="AN8" s="41"/>
      <c r="AO8" s="3"/>
      <c r="AP8" s="3"/>
      <c r="AQ8"/>
      <c r="AR8"/>
      <c r="AS8" s="35"/>
      <c r="AT8" s="35"/>
      <c r="AU8" s="35"/>
      <c r="AV8" s="35"/>
      <c r="AW8" s="35"/>
      <c r="AX8" s="35"/>
      <c r="AY8" s="35"/>
      <c r="AZ8" s="35"/>
      <c r="BA8"/>
      <c r="BB8"/>
      <c r="BC8"/>
      <c r="BD8"/>
      <c r="BE8"/>
      <c r="BF8"/>
      <c r="BG8"/>
      <c r="BH8"/>
      <c r="BI8" s="55"/>
      <c r="BJ8" s="55"/>
      <c r="BK8" s="55"/>
      <c r="BN8" s="54"/>
      <c r="BO8" s="54"/>
      <c r="BP8" s="54"/>
      <c r="BQ8" s="54"/>
      <c r="BR8" s="54"/>
      <c r="BS8" s="54"/>
      <c r="BT8" s="54"/>
      <c r="BU8" s="54"/>
    </row>
    <row r="9" spans="1:79" s="50" customFormat="1" x14ac:dyDescent="0.3">
      <c r="A9" s="53" t="s">
        <v>180</v>
      </c>
      <c r="B9" s="50">
        <v>23759452</v>
      </c>
      <c r="C9" t="s">
        <v>181</v>
      </c>
      <c r="D9" s="59" t="s">
        <v>183</v>
      </c>
      <c r="E9" t="s">
        <v>182</v>
      </c>
      <c r="F9" s="57">
        <v>-43.344000000000001</v>
      </c>
      <c r="G9" s="51">
        <v>0.92400000000000004</v>
      </c>
      <c r="H9" s="51" t="str">
        <f t="shared" ref="H9" si="51">IF(G9&gt;0.8,"VG",IF(G9&gt;0.7,"G",IF(G9&gt;0.45,"S","NS")))</f>
        <v>VG</v>
      </c>
      <c r="I9" s="51" t="str">
        <f t="shared" ref="I9" si="52">AJ9</f>
        <v>VG</v>
      </c>
      <c r="J9" s="51" t="str">
        <f t="shared" ref="J9" si="53">BB9</f>
        <v>VG</v>
      </c>
      <c r="K9" s="51" t="str">
        <f t="shared" ref="K9" si="54">BT9</f>
        <v>VG</v>
      </c>
      <c r="L9" s="52">
        <v>8.0399999999999999E-2</v>
      </c>
      <c r="M9" s="51" t="str">
        <f t="shared" ref="M9" si="55">IF(ABS(L9)&lt;5%,"VG",IF(ABS(L9)&lt;10%,"G",IF(ABS(L9)&lt;15%,"S","NS")))</f>
        <v>G</v>
      </c>
      <c r="N9" s="51" t="str">
        <f t="shared" ref="N9" si="56">AO9</f>
        <v>VG</v>
      </c>
      <c r="O9" s="51" t="str">
        <f t="shared" ref="O9" si="57">BD9</f>
        <v>S</v>
      </c>
      <c r="P9" s="51" t="str">
        <f t="shared" ref="P9" si="58">BY9</f>
        <v>VG</v>
      </c>
      <c r="Q9" s="51">
        <v>0.27500000000000002</v>
      </c>
      <c r="R9" s="51" t="str">
        <f t="shared" ref="R9" si="59">IF(Q9&lt;=0.5,"VG",IF(Q9&lt;=0.6,"G",IF(Q9&lt;=0.7,"S","NS")))</f>
        <v>VG</v>
      </c>
      <c r="S9" s="51" t="str">
        <f t="shared" ref="S9" si="60">AN9</f>
        <v>VG</v>
      </c>
      <c r="T9" s="51" t="str">
        <f t="shared" ref="T9" si="61">BF9</f>
        <v>VG</v>
      </c>
      <c r="U9" s="51" t="str">
        <f t="shared" ref="U9" si="62">BX9</f>
        <v>VG</v>
      </c>
      <c r="V9" s="51">
        <v>0.93710000000000004</v>
      </c>
      <c r="W9" s="51" t="str">
        <f t="shared" ref="W9" si="63">IF(V9&gt;0.85,"VG",IF(V9&gt;0.75,"G",IF(V9&gt;0.6,"S","NS")))</f>
        <v>VG</v>
      </c>
      <c r="X9" s="51" t="str">
        <f t="shared" ref="X9" si="64">AP9</f>
        <v>VG</v>
      </c>
      <c r="Y9" s="51" t="str">
        <f t="shared" ref="Y9" si="65">BH9</f>
        <v>VG</v>
      </c>
      <c r="Z9" s="51" t="str">
        <f t="shared" ref="Z9" si="66">BZ9</f>
        <v>VG</v>
      </c>
      <c r="AA9" s="33">
        <v>0.86548437942496903</v>
      </c>
      <c r="AB9" s="33">
        <v>0.84501336044098196</v>
      </c>
      <c r="AC9" s="42">
        <v>15.036405250352599</v>
      </c>
      <c r="AD9" s="42">
        <f t="shared" ref="AD9" si="67">ABS(AC9)</f>
        <v>15.036405250352599</v>
      </c>
      <c r="AE9" s="42">
        <v>13.8076374394866</v>
      </c>
      <c r="AF9" s="43">
        <v>0.36676371218405801</v>
      </c>
      <c r="AG9" s="43">
        <v>0.39368342555792002</v>
      </c>
      <c r="AH9" s="35">
        <v>0.90745464563023004</v>
      </c>
      <c r="AI9" s="35">
        <v>0.88576482009661095</v>
      </c>
      <c r="AJ9" s="36" t="s">
        <v>177</v>
      </c>
      <c r="AK9" s="36" t="s">
        <v>177</v>
      </c>
      <c r="AL9" s="40" t="s">
        <v>173</v>
      </c>
      <c r="AM9" s="40" t="s">
        <v>69</v>
      </c>
      <c r="AN9" s="41" t="s">
        <v>177</v>
      </c>
      <c r="AO9" s="41" t="s">
        <v>177</v>
      </c>
      <c r="AP9" s="3" t="s">
        <v>177</v>
      </c>
      <c r="AQ9" s="3" t="s">
        <v>177</v>
      </c>
      <c r="AR9"/>
      <c r="AS9" s="65" t="s">
        <v>184</v>
      </c>
      <c r="AT9" s="33">
        <v>0.86130914802160596</v>
      </c>
      <c r="AU9" s="33">
        <v>0.85693704761447398</v>
      </c>
      <c r="AV9" s="42">
        <v>13.017012283530301</v>
      </c>
      <c r="AW9" s="42">
        <v>14.0734226920067</v>
      </c>
      <c r="AX9" s="43">
        <v>0.37241220707489497</v>
      </c>
      <c r="AY9" s="43">
        <v>0.378236635435445</v>
      </c>
      <c r="AZ9" s="35">
        <v>0.89222869811570804</v>
      </c>
      <c r="BA9" s="35">
        <v>0.89575604084504401</v>
      </c>
      <c r="BB9" s="36" t="s">
        <v>177</v>
      </c>
      <c r="BC9" s="36" t="s">
        <v>177</v>
      </c>
      <c r="BD9" s="40" t="s">
        <v>69</v>
      </c>
      <c r="BE9" s="40" t="s">
        <v>69</v>
      </c>
      <c r="BF9" s="41" t="s">
        <v>177</v>
      </c>
      <c r="BG9" s="41" t="s">
        <v>177</v>
      </c>
      <c r="BH9" s="3" t="s">
        <v>177</v>
      </c>
      <c r="BI9" s="3" t="s">
        <v>177</v>
      </c>
      <c r="BJ9">
        <f t="shared" ref="BJ9" si="68">IF(BK9=AS9,1,0)</f>
        <v>1</v>
      </c>
      <c r="BK9" t="s">
        <v>184</v>
      </c>
      <c r="BL9" s="35">
        <v>0.86460842722880404</v>
      </c>
      <c r="BM9" s="35">
        <v>0.86071786419410301</v>
      </c>
      <c r="BN9" s="35">
        <v>14.3957046232648</v>
      </c>
      <c r="BO9" s="35">
        <v>15.1655684529001</v>
      </c>
      <c r="BP9" s="35">
        <v>0.36795593862743398</v>
      </c>
      <c r="BQ9" s="35">
        <v>0.37320521942477902</v>
      </c>
      <c r="BR9" s="35">
        <v>0.90173048840588799</v>
      </c>
      <c r="BS9" s="35">
        <v>0.90511106778598605</v>
      </c>
      <c r="BT9" t="s">
        <v>177</v>
      </c>
      <c r="BU9" t="s">
        <v>177</v>
      </c>
      <c r="BV9" t="s">
        <v>69</v>
      </c>
      <c r="BW9" t="s">
        <v>173</v>
      </c>
      <c r="BX9" t="s">
        <v>177</v>
      </c>
      <c r="BY9" t="s">
        <v>177</v>
      </c>
      <c r="BZ9" t="s">
        <v>177</v>
      </c>
      <c r="CA9" t="s">
        <v>177</v>
      </c>
    </row>
    <row r="10" spans="1:79" s="50" customFormat="1" x14ac:dyDescent="0.3">
      <c r="A10" s="53"/>
      <c r="C10"/>
      <c r="D10" s="59"/>
      <c r="E10"/>
      <c r="F10" s="57"/>
      <c r="G10" s="51"/>
      <c r="H10" s="51"/>
      <c r="I10" s="51"/>
      <c r="J10" s="51"/>
      <c r="K10" s="51"/>
      <c r="L10" s="52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Q10"/>
      <c r="AR10"/>
      <c r="AS10" s="35"/>
      <c r="AT10" s="35"/>
      <c r="AU10" s="35"/>
      <c r="AV10" s="35"/>
      <c r="AW10" s="35"/>
      <c r="AX10" s="35"/>
      <c r="AY10" s="35"/>
      <c r="AZ10" s="35"/>
      <c r="BA10"/>
      <c r="BB10"/>
      <c r="BC10"/>
      <c r="BD10"/>
      <c r="BE10"/>
      <c r="BF10"/>
      <c r="BG10"/>
      <c r="BH10"/>
      <c r="BI10" s="55"/>
      <c r="BJ10" s="55"/>
      <c r="BK10" s="55"/>
      <c r="BN10" s="54"/>
      <c r="BO10" s="54"/>
      <c r="BP10" s="54"/>
      <c r="BQ10" s="54"/>
      <c r="BR10" s="54"/>
      <c r="BS10" s="54"/>
      <c r="BT10" s="54"/>
      <c r="BU10" s="54"/>
    </row>
    <row r="11" spans="1:79" x14ac:dyDescent="0.3">
      <c r="A11" s="32" t="s">
        <v>56</v>
      </c>
    </row>
    <row r="12" spans="1:79" x14ac:dyDescent="0.3">
      <c r="A12" s="3" t="s">
        <v>16</v>
      </c>
      <c r="B12" s="3" t="s">
        <v>55</v>
      </c>
      <c r="G12" s="16" t="s">
        <v>48</v>
      </c>
      <c r="L12" s="19" t="s">
        <v>49</v>
      </c>
      <c r="Q12" s="17" t="s">
        <v>50</v>
      </c>
      <c r="V12" s="18" t="s">
        <v>51</v>
      </c>
      <c r="AA12" s="36" t="s">
        <v>64</v>
      </c>
      <c r="AB12" s="36" t="s">
        <v>65</v>
      </c>
      <c r="AC12" s="37" t="s">
        <v>64</v>
      </c>
      <c r="AD12" s="37" t="s">
        <v>65</v>
      </c>
      <c r="AE12" s="38" t="s">
        <v>64</v>
      </c>
      <c r="AF12" s="38" t="s">
        <v>65</v>
      </c>
      <c r="AG12" s="3" t="s">
        <v>64</v>
      </c>
      <c r="AH12" s="3" t="s">
        <v>65</v>
      </c>
      <c r="AI12" s="39" t="s">
        <v>64</v>
      </c>
      <c r="AJ12" s="39" t="s">
        <v>65</v>
      </c>
      <c r="AK12" s="37" t="s">
        <v>64</v>
      </c>
      <c r="AL12" s="37" t="s">
        <v>65</v>
      </c>
      <c r="AM12" s="38" t="s">
        <v>64</v>
      </c>
      <c r="AN12" s="38" t="s">
        <v>65</v>
      </c>
      <c r="AO12" s="3" t="s">
        <v>64</v>
      </c>
      <c r="AP12" s="3" t="s">
        <v>65</v>
      </c>
      <c r="AS12" s="36" t="s">
        <v>66</v>
      </c>
      <c r="AT12" s="36" t="s">
        <v>67</v>
      </c>
      <c r="AU12" s="40" t="s">
        <v>66</v>
      </c>
      <c r="AV12" s="40" t="s">
        <v>67</v>
      </c>
      <c r="AW12" s="41" t="s">
        <v>66</v>
      </c>
      <c r="AX12" s="41" t="s">
        <v>67</v>
      </c>
      <c r="AY12" s="3" t="s">
        <v>66</v>
      </c>
      <c r="AZ12" s="3" t="s">
        <v>67</v>
      </c>
      <c r="BA12" s="36" t="s">
        <v>66</v>
      </c>
      <c r="BB12" s="36" t="s">
        <v>67</v>
      </c>
      <c r="BC12" s="40" t="s">
        <v>66</v>
      </c>
      <c r="BD12" s="40" t="s">
        <v>67</v>
      </c>
      <c r="BE12" s="41" t="s">
        <v>66</v>
      </c>
      <c r="BF12" s="41" t="s">
        <v>67</v>
      </c>
      <c r="BG12" s="3" t="s">
        <v>66</v>
      </c>
      <c r="BH12" s="3" t="s">
        <v>67</v>
      </c>
      <c r="BK12" s="35" t="s">
        <v>66</v>
      </c>
      <c r="BL12" s="35" t="s">
        <v>67</v>
      </c>
      <c r="BM12" s="35" t="s">
        <v>66</v>
      </c>
      <c r="BN12" s="35" t="s">
        <v>67</v>
      </c>
      <c r="BO12" s="35" t="s">
        <v>66</v>
      </c>
      <c r="BP12" s="35" t="s">
        <v>67</v>
      </c>
      <c r="BQ12" s="35" t="s">
        <v>66</v>
      </c>
      <c r="BR12" s="35" t="s">
        <v>67</v>
      </c>
      <c r="BS12" t="s">
        <v>66</v>
      </c>
      <c r="BT12" t="s">
        <v>67</v>
      </c>
      <c r="BU12" t="s">
        <v>66</v>
      </c>
      <c r="BV12" t="s">
        <v>67</v>
      </c>
      <c r="BW12" t="s">
        <v>66</v>
      </c>
      <c r="BX12" t="s">
        <v>67</v>
      </c>
      <c r="BY12" t="s">
        <v>66</v>
      </c>
      <c r="BZ12" t="s">
        <v>67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2" customWidth="1"/>
    <col min="9" max="9" width="12.33203125" customWidth="1"/>
    <col min="10" max="10" width="13.6640625" customWidth="1"/>
    <col min="14" max="14" width="8.6640625" customWidth="1"/>
    <col min="15" max="15" width="11.44140625" style="64" customWidth="1"/>
    <col min="16" max="16" width="53.33203125" customWidth="1"/>
  </cols>
  <sheetData>
    <row r="1" spans="1:17" ht="57.6" x14ac:dyDescent="0.3">
      <c r="A1" t="s">
        <v>133</v>
      </c>
      <c r="B1" t="s">
        <v>134</v>
      </c>
      <c r="C1" t="s">
        <v>160</v>
      </c>
      <c r="D1" t="s">
        <v>156</v>
      </c>
      <c r="E1" t="s">
        <v>161</v>
      </c>
      <c r="F1" t="s">
        <v>167</v>
      </c>
      <c r="G1" s="60" t="s">
        <v>170</v>
      </c>
      <c r="H1" s="60" t="s">
        <v>171</v>
      </c>
      <c r="I1" t="s">
        <v>154</v>
      </c>
      <c r="J1" t="s">
        <v>135</v>
      </c>
      <c r="K1" s="14" t="s">
        <v>150</v>
      </c>
      <c r="L1" t="s">
        <v>136</v>
      </c>
      <c r="M1" t="s">
        <v>137</v>
      </c>
      <c r="N1" s="14" t="s">
        <v>169</v>
      </c>
      <c r="O1" s="63" t="s">
        <v>168</v>
      </c>
      <c r="P1" t="s">
        <v>138</v>
      </c>
      <c r="Q1" t="s">
        <v>155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162</v>
      </c>
      <c r="F2" s="48">
        <v>508</v>
      </c>
      <c r="G2" s="61">
        <v>88119000</v>
      </c>
      <c r="H2" s="49">
        <f>G2/2589988</f>
        <v>34.022937558011854</v>
      </c>
      <c r="I2" s="48" t="s">
        <v>147</v>
      </c>
      <c r="J2" s="48" t="s">
        <v>148</v>
      </c>
      <c r="K2" s="48">
        <v>580131</v>
      </c>
      <c r="L2" s="48">
        <v>4912257</v>
      </c>
      <c r="M2" s="48" t="s">
        <v>149</v>
      </c>
      <c r="N2" s="48">
        <v>92.4</v>
      </c>
      <c r="O2" s="58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163</v>
      </c>
      <c r="F3" s="48">
        <v>229</v>
      </c>
      <c r="G3" s="61">
        <v>42488300</v>
      </c>
      <c r="H3" s="49">
        <f t="shared" ref="H3:H7" si="0">G3/2589988</f>
        <v>16.404825041660423</v>
      </c>
      <c r="I3" s="48" t="s">
        <v>139</v>
      </c>
      <c r="J3" s="48" t="s">
        <v>140</v>
      </c>
      <c r="K3" s="48">
        <v>576070</v>
      </c>
      <c r="L3" s="48">
        <v>4909277</v>
      </c>
      <c r="M3" s="48" t="s">
        <v>141</v>
      </c>
      <c r="N3" s="48">
        <v>15.6</v>
      </c>
      <c r="O3" s="58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164</v>
      </c>
      <c r="F4" s="48">
        <v>2229</v>
      </c>
      <c r="G4" s="61">
        <v>404283000</v>
      </c>
      <c r="H4" s="49">
        <f t="shared" si="0"/>
        <v>156.09454561179433</v>
      </c>
      <c r="I4" s="48" t="s">
        <v>142</v>
      </c>
      <c r="J4" s="48" t="s">
        <v>143</v>
      </c>
      <c r="K4" s="48">
        <v>562755</v>
      </c>
      <c r="L4" s="48">
        <v>4877200</v>
      </c>
      <c r="M4" s="48" t="s">
        <v>144</v>
      </c>
      <c r="N4" s="48">
        <v>160</v>
      </c>
      <c r="O4" s="58">
        <f t="shared" si="1"/>
        <v>1.0250198004862929</v>
      </c>
      <c r="P4" s="48" t="s">
        <v>5</v>
      </c>
      <c r="Q4" s="48" t="s">
        <v>157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165</v>
      </c>
      <c r="F5" s="48">
        <v>236</v>
      </c>
      <c r="G5" s="61">
        <v>63516000</v>
      </c>
      <c r="H5" s="49">
        <f t="shared" si="0"/>
        <v>24.523665746713885</v>
      </c>
      <c r="I5" s="48" t="s">
        <v>145</v>
      </c>
      <c r="J5" s="48" t="s">
        <v>146</v>
      </c>
      <c r="K5" s="48">
        <v>559476</v>
      </c>
      <c r="L5" s="48">
        <v>4895217</v>
      </c>
      <c r="M5" s="48" t="s">
        <v>152</v>
      </c>
      <c r="N5" s="48">
        <v>24.1</v>
      </c>
      <c r="O5" s="58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172</v>
      </c>
      <c r="F6" s="48">
        <v>763</v>
      </c>
      <c r="G6" s="61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151</v>
      </c>
      <c r="N6" s="48">
        <v>87.7</v>
      </c>
      <c r="O6" s="58">
        <f>N6/(H5+H6)</f>
        <v>0.99674810143801862</v>
      </c>
      <c r="P6" s="48" t="s">
        <v>10</v>
      </c>
      <c r="Q6" s="48" t="s">
        <v>153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166</v>
      </c>
      <c r="F7" s="48">
        <v>2088</v>
      </c>
      <c r="G7" s="61">
        <v>463631000</v>
      </c>
      <c r="H7" s="49">
        <f t="shared" si="0"/>
        <v>179.00893749314668</v>
      </c>
      <c r="I7" s="48" t="s">
        <v>158</v>
      </c>
      <c r="J7" s="48" t="s">
        <v>159</v>
      </c>
      <c r="K7" s="48">
        <v>503513</v>
      </c>
      <c r="L7" s="48">
        <v>4881993</v>
      </c>
      <c r="M7" s="48">
        <v>442.47</v>
      </c>
      <c r="N7" s="48">
        <v>177</v>
      </c>
      <c r="O7" s="58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71</v>
      </c>
      <c r="B2" s="14" t="s">
        <v>72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128</v>
      </c>
      <c r="M2" t="s">
        <v>129</v>
      </c>
      <c r="N2" s="14" t="s">
        <v>123</v>
      </c>
      <c r="O2" s="44" t="s">
        <v>105</v>
      </c>
      <c r="P2" t="s">
        <v>130</v>
      </c>
      <c r="Q2" s="14" t="s">
        <v>75</v>
      </c>
      <c r="R2" s="14" t="s">
        <v>71</v>
      </c>
      <c r="S2" s="14" t="s">
        <v>72</v>
      </c>
      <c r="T2" s="45" t="s">
        <v>76</v>
      </c>
      <c r="W2" s="3" t="s">
        <v>70</v>
      </c>
      <c r="X2" t="s">
        <v>106</v>
      </c>
      <c r="Y2" t="s">
        <v>104</v>
      </c>
      <c r="Z2" s="14" t="s">
        <v>124</v>
      </c>
      <c r="AA2" s="44" t="s">
        <v>47</v>
      </c>
      <c r="AB2" t="s">
        <v>125</v>
      </c>
      <c r="AC2" s="44" t="s">
        <v>47</v>
      </c>
      <c r="AD2" t="s">
        <v>126</v>
      </c>
      <c r="AE2" t="s">
        <v>127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73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71</v>
      </c>
      <c r="B17" s="14" t="s">
        <v>72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107</v>
      </c>
      <c r="B1" s="14" t="s">
        <v>75</v>
      </c>
      <c r="C1" s="14" t="s">
        <v>71</v>
      </c>
      <c r="D1" s="14" t="s">
        <v>108</v>
      </c>
      <c r="E1" s="14" t="s">
        <v>76</v>
      </c>
      <c r="F1" s="14" t="s">
        <v>77</v>
      </c>
      <c r="H1" s="14" t="s">
        <v>109</v>
      </c>
      <c r="I1" s="14" t="s">
        <v>110</v>
      </c>
      <c r="J1" s="14" t="s">
        <v>111</v>
      </c>
      <c r="K1" s="14" t="s">
        <v>112</v>
      </c>
      <c r="L1" s="14" t="s">
        <v>113</v>
      </c>
      <c r="M1" s="14" t="s">
        <v>114</v>
      </c>
      <c r="N1" s="14" t="s">
        <v>115</v>
      </c>
      <c r="O1" s="14" t="s">
        <v>116</v>
      </c>
      <c r="P1" s="14" t="s">
        <v>117</v>
      </c>
      <c r="Q1" s="14" t="s">
        <v>118</v>
      </c>
      <c r="R1" s="14" t="s">
        <v>121</v>
      </c>
      <c r="S1" s="14" t="s">
        <v>119</v>
      </c>
      <c r="T1" s="14" t="s">
        <v>120</v>
      </c>
      <c r="V1" s="14" t="s">
        <v>122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74</v>
      </c>
      <c r="B1" s="14" t="s">
        <v>75</v>
      </c>
      <c r="C1" s="14" t="s">
        <v>71</v>
      </c>
      <c r="D1" s="14" t="s">
        <v>72</v>
      </c>
      <c r="E1" s="14" t="s">
        <v>81</v>
      </c>
      <c r="F1" s="14" t="s">
        <v>82</v>
      </c>
      <c r="G1" s="14" t="s">
        <v>76</v>
      </c>
      <c r="H1" s="14" t="s">
        <v>77</v>
      </c>
      <c r="I1" s="14" t="s">
        <v>78</v>
      </c>
      <c r="J1" s="14" t="s">
        <v>77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  <c r="P1" s="14" t="s">
        <v>84</v>
      </c>
      <c r="Q1" s="14" t="s">
        <v>85</v>
      </c>
      <c r="R1" s="14" t="s">
        <v>86</v>
      </c>
      <c r="S1" s="14" t="s">
        <v>87</v>
      </c>
      <c r="T1" s="14" t="s">
        <v>88</v>
      </c>
      <c r="U1" s="14" t="s">
        <v>89</v>
      </c>
      <c r="V1" s="14" t="s">
        <v>90</v>
      </c>
      <c r="W1" s="14" t="s">
        <v>91</v>
      </c>
      <c r="X1" s="14" t="s">
        <v>92</v>
      </c>
      <c r="Y1" s="14" t="s">
        <v>93</v>
      </c>
      <c r="Z1" s="14" t="s">
        <v>94</v>
      </c>
      <c r="AA1" s="14" t="s">
        <v>95</v>
      </c>
      <c r="AB1" s="14" t="s">
        <v>96</v>
      </c>
      <c r="AC1" s="14" t="s">
        <v>97</v>
      </c>
      <c r="AD1" s="14" t="s">
        <v>98</v>
      </c>
      <c r="AE1" s="14" t="s">
        <v>99</v>
      </c>
      <c r="AF1" s="14" t="s">
        <v>100</v>
      </c>
      <c r="AG1" s="14" t="s">
        <v>101</v>
      </c>
      <c r="AH1" s="14" t="s">
        <v>102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103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2021-11-25T22:23:52Z</dcterms:modified>
</cp:coreProperties>
</file>