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BF13E60-04F8-4D0E-B576-054B93C5E2B9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BJ5" i="4"/>
  <c r="AD5" i="4"/>
  <c r="BJ6" i="4"/>
  <c r="AD6" i="4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<sst xmlns="http://schemas.openxmlformats.org/spreadsheetml/2006/main" count="22310" uniqueCount="182">
  <si>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</si>
  <si>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</si>
  <si>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</si>
  <si>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</si>
  <si>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</si>
  <si>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</si>
  <si>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</si>
  <si>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</si>
  <si>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</si>
  <si>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</si>
  <si>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</si>
  <si>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</si>
  <si>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</si>
  <si>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</si>
  <si>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</si>
  <si>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</si>
  <si>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</si>
  <si>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</si>
  <si>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</si>
  <si>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</si>
  <si>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</si>
  <si>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</si>
  <si>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</si>
  <si>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</si>
  <si>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</si>
  <si>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</si>
  <si>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</si>
  <si>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</si>
  <si>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</si>
  <si>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</si>
  <si>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</si>
  <si>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</si>
  <si>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</si>
  <si>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</si>
  <si>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</si>
  <si>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</si>
  <si>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</si>
  <si>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</si>
  <si>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</si>
  <si>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</si>
  <si>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</si>
  <si>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</si>
  <si>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</si>
  <si>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</si>
  <si>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</si>
  <si>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</si>
  <si>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</si>
  <si>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</si>
  <si>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</si>
  <si>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</si>
  <si>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</si>
  <si>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</si>
  <si>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</si>
  <si>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</si>
  <si>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</si>
  <si>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</si>
  <si>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</si>
  <si>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</si>
  <si>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</si>
  <si>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</si>
  <si>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</si>
  <si>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</si>
  <si>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</si>
  <si>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</si>
  <si>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</si>
  <si>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</si>
  <si>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</si>
  <si>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</si>
  <si>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</si>
  <si>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</si>
  <si>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</si>
  <si>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</si>
  <si>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</si>
  <si>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</si>
  <si>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</si>
  <si>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</si>
  <si>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</si>
  <si>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</si>
  <si>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</si>
  <si>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</si>
  <si>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</si>
  <si>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</si>
  <si>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</si>
  <si>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</si>
  <si>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</si>
  <si>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</si>
  <si>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</si>
  <si>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</si>
  <si>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</si>
  <si>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</si>
  <si>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</si>
  <si>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</si>
  <si>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</si>
  <si>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</si>
  <si>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</si>
  <si>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</si>
  <si>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</si>
  <si>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</si>
  <si>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</si>
  <si>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</si>
  <si>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</si>
  <si>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</si>
  <si>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</si>
  <si>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</si>
  <si>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</si>
  <si>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</si>
  <si>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</si>
  <si>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</si>
  <si>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</si>
  <si>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</si>
  <si>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</si>
  <si>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</si>
  <si>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</si>
  <si>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</si>
  <si>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</si>
  <si>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</si>
  <si>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</si>
  <si>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</si>
  <si>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</si>
  <si>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</si>
  <si>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</si>
  <si>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</si>
  <si>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</si>
  <si>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</si>
  <si>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</si>
  <si>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</si>
  <si>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</si>
  <si>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</si>
  <si>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</si>
  <si>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</si>
  <si>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</si>
  <si>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</si>
  <si>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</si>
  <si>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</si>
  <si>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</si>
  <si>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</si>
  <si>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</si>
  <si>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</si>
  <si>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</si>
  <si>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</si>
  <si>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</si>
  <si>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</si>
  <si>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</si>
  <si>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</si>
  <si>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</si>
  <si>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</si>
  <si>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</si>
  <si>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</si>
  <si>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</si>
  <si>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</si>
  <si>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</si>
  <si>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</si>
  <si>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</si>
  <si>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</si>
  <si>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</si>
  <si>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</si>
  <si>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</si>
  <si>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</si>
  <si>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</si>
  <si>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</si>
  <si>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</si>
  <si>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</si>
  <si>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</si>
  <si>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</si>
  <si>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</si>
  <si>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</si>
  <si>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</si>
  <si>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</si>
  <si>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</si>
  <si>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</si>
  <si>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</si>
  <si>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</si>
  <si>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the Middle Fork of the Willamette, monthly basis, 2010-18 unless otherwise noted</t>
  </si>
  <si>
    <t>VG</t>
  </si>
  <si>
    <t>LONGTOMRIVERNEARALVADORE23763139</t>
  </si>
  <si>
    <t xml:space="preserve"> LONG TOM RIVER NEAR ALVADORE 23763139</t>
  </si>
  <si>
    <t>14169000</t>
  </si>
  <si>
    <t>PEST C723+</t>
  </si>
  <si>
    <t>blw FRN</t>
  </si>
  <si>
    <t xml:space="preserve"> LONG TOM RIVER NEAR NOTI 23763161</t>
  </si>
  <si>
    <t>LONGTOMRIVERNEARNOTI23763161</t>
  </si>
  <si>
    <t>14166500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</si>
</sst>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 quotePrefix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9"/>
  <sheetViews>
    <sheetView tabSelected="1" workbookViewId="0">
      <pane ySplit="3" topLeftCell="A4" activePane="bottomLeft" state="frozen"/>
      <selection pane="bottomLeft" activeCell="W5" sqref="W5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6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172</v>
      </c>
      <c r="C1" s="50"/>
      <c r="F1" s="56" t="s">
        <v>131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6" t="s">
        <v>60</v>
      </c>
      <c r="L3" s="19" t="s">
        <v>60</v>
      </c>
      <c r="Q3" s="17" t="s">
        <v>60</v>
      </c>
      <c r="V3" s="18" t="s">
        <v>60</v>
      </c>
      <c r="AA3" s="67" t="s">
        <v>61</v>
      </c>
      <c r="AB3" s="67"/>
      <c r="AC3" s="66" t="s">
        <v>62</v>
      </c>
      <c r="AD3" s="66"/>
      <c r="AE3" s="68" t="s">
        <v>50</v>
      </c>
      <c r="AF3" s="68"/>
      <c r="AG3" s="69" t="s">
        <v>63</v>
      </c>
      <c r="AH3" s="69"/>
      <c r="AI3" s="70" t="s">
        <v>48</v>
      </c>
      <c r="AJ3" s="70"/>
      <c r="AK3" s="66" t="s">
        <v>62</v>
      </c>
      <c r="AL3" s="66"/>
      <c r="AM3" s="68" t="s">
        <v>50</v>
      </c>
      <c r="AN3" s="68"/>
      <c r="AO3" s="69" t="s">
        <v>63</v>
      </c>
      <c r="AP3" s="69"/>
      <c r="AR3" s="32" t="s">
        <v>53</v>
      </c>
      <c r="AS3" s="67" t="s">
        <v>48</v>
      </c>
      <c r="AT3" s="67"/>
      <c r="AU3" s="73" t="s">
        <v>62</v>
      </c>
      <c r="AV3" s="73"/>
      <c r="AW3" s="72" t="s">
        <v>50</v>
      </c>
      <c r="AX3" s="72"/>
      <c r="AY3" s="69" t="s">
        <v>63</v>
      </c>
      <c r="AZ3" s="69"/>
      <c r="BA3" s="67" t="s">
        <v>48</v>
      </c>
      <c r="BB3" s="67"/>
      <c r="BC3" s="71" t="s">
        <v>62</v>
      </c>
      <c r="BD3" s="71"/>
      <c r="BE3" s="72" t="s">
        <v>50</v>
      </c>
      <c r="BF3" s="72"/>
      <c r="BG3" s="69" t="s">
        <v>63</v>
      </c>
      <c r="BH3" s="69"/>
      <c r="BI3">
        <f>MIN(BI5:BI23)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6" t="s">
        <v>130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3" t="s">
        <v>181</v>
      </c>
      <c r="B5" s="50">
        <v>23763161</v>
      </c>
      <c r="C5" t="s">
        <v>179</v>
      </c>
      <c r="D5" s="59" t="s">
        <v>177</v>
      </c>
      <c r="E5"/>
      <c r="F5" s="57">
        <v>46.728999999999999</v>
      </c>
      <c r="G5" s="51">
        <v>0.89500000000000002</v>
      </c>
      <c r="H5" s="51" t="str">
        <f t="shared" ref="H5" si="0">IF(G5&gt;0.8,"VG",IF(G5&gt;0.7,"G",IF(G5&gt;0.45,"S","NS")))</f>
        <v>VG</v>
      </c>
      <c r="I5" s="51" t="str">
        <f t="shared" ref="I5" si="1">AJ5</f>
        <v>VG</v>
      </c>
      <c r="J5" s="51" t="str">
        <f t="shared" ref="J5" si="2">BB5</f>
        <v>VG</v>
      </c>
      <c r="K5" s="51" t="str">
        <f t="shared" ref="K5" si="3">BT5</f>
        <v>VG</v>
      </c>
      <c r="L5" s="52">
        <v>-0.1729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VG</v>
      </c>
      <c r="O5" s="51" t="str">
        <f t="shared" ref="O5" si="6">BD5</f>
        <v>VG</v>
      </c>
      <c r="P5" s="51" t="str">
        <f t="shared" ref="P5" si="7">BY5</f>
        <v>VG</v>
      </c>
      <c r="Q5" s="51">
        <v>0.31900000000000001</v>
      </c>
      <c r="R5" s="51" t="str">
        <f t="shared" ref="R5" si="8">IF(Q5&lt;=0.5,"VG",IF(Q5&lt;=0.6,"G",IF(Q5&lt;=0.7,"S","NS")))</f>
        <v>VG</v>
      </c>
      <c r="S5" s="51" t="str">
        <f t="shared" ref="S5" si="9">AN5</f>
        <v>VG</v>
      </c>
      <c r="T5" s="51" t="str">
        <f t="shared" ref="T5" si="10">BF5</f>
        <v>VG</v>
      </c>
      <c r="U5" s="51" t="str">
        <f t="shared" ref="U5" si="11">BX5</f>
        <v>VG</v>
      </c>
      <c r="V5" s="51">
        <v>0.94079999999999997</v>
      </c>
      <c r="W5" s="51" t="str">
        <f t="shared" ref="W5" si="12">IF(V5&gt;0.85,"VG",IF(V5&gt;0.75,"G",IF(V5&gt;0.6,"S","NS")))</f>
        <v>VG</v>
      </c>
      <c r="X5" s="51" t="str">
        <f t="shared" ref="X5" si="13">AP5</f>
        <v>VG</v>
      </c>
      <c r="Y5" s="51" t="str">
        <f t="shared" ref="Y5" si="14">BH5</f>
        <v>VG</v>
      </c>
      <c r="Z5" s="51" t="str">
        <f t="shared" ref="Z5" si="15">BZ5</f>
        <v>VG</v>
      </c>
      <c r="AA5" s="33">
        <v>0.952166104118218</v>
      </c>
      <c r="AB5" s="33">
        <v>0.93291215486430501</v>
      </c>
      <c r="AC5" s="42">
        <v>4.4445097045025799</v>
      </c>
      <c r="AD5" s="42">
        <f t="shared" ref="AD5" si="16">ABS(AC5)</f>
        <v>4.4445097045025799</v>
      </c>
      <c r="AE5" s="42">
        <v>3.24100201007957</v>
      </c>
      <c r="AF5" s="43">
        <v>0.218709615430556</v>
      </c>
      <c r="AG5" s="43">
        <v>0.25901321421057799</v>
      </c>
      <c r="AH5" s="35">
        <v>0.95421495284590796</v>
      </c>
      <c r="AI5" s="35">
        <v>0.93523595491394595</v>
      </c>
      <c r="AJ5" s="36" t="s">
        <v>173</v>
      </c>
      <c r="AK5" s="36" t="s">
        <v>173</v>
      </c>
      <c r="AL5" s="40" t="s">
        <v>173</v>
      </c>
      <c r="AM5" s="40" t="s">
        <v>173</v>
      </c>
      <c r="AN5" s="41" t="s">
        <v>173</v>
      </c>
      <c r="AO5" s="41" t="s">
        <v>173</v>
      </c>
      <c r="AP5" s="3" t="s">
        <v>173</v>
      </c>
      <c r="AQ5" s="3" t="s">
        <v>173</v>
      </c>
      <c r="AR5"/>
      <c r="AS5" s="65" t="s">
        <v>180</v>
      </c>
      <c r="AT5" s="33">
        <v>0.95973841530677395</v>
      </c>
      <c r="AU5" s="33">
        <v>0.96127376199792103</v>
      </c>
      <c r="AV5" s="42">
        <v>3.9604854360134598</v>
      </c>
      <c r="AW5" s="42">
        <v>4.6296048541836301</v>
      </c>
      <c r="AX5" s="43">
        <v>0.200652896049936</v>
      </c>
      <c r="AY5" s="43">
        <v>0.19678983205968401</v>
      </c>
      <c r="AZ5" s="35">
        <v>0.962688611630796</v>
      </c>
      <c r="BA5" s="35">
        <v>0.96629088390206896</v>
      </c>
      <c r="BB5" s="36" t="s">
        <v>173</v>
      </c>
      <c r="BC5" s="36" t="s">
        <v>173</v>
      </c>
      <c r="BD5" s="40" t="s">
        <v>173</v>
      </c>
      <c r="BE5" s="40" t="s">
        <v>173</v>
      </c>
      <c r="BF5" s="41" t="s">
        <v>173</v>
      </c>
      <c r="BG5" s="41" t="s">
        <v>173</v>
      </c>
      <c r="BH5" s="3" t="s">
        <v>173</v>
      </c>
      <c r="BI5" s="3" t="s">
        <v>173</v>
      </c>
      <c r="BJ5">
        <f t="shared" ref="BJ5" si="17">IF(BK5=AS5,1,0)</f>
        <v>1</v>
      </c>
      <c r="BK5" t="s">
        <v>180</v>
      </c>
      <c r="BL5" s="35">
        <v>0.95163556990503495</v>
      </c>
      <c r="BM5" s="35">
        <v>0.95395085183691697</v>
      </c>
      <c r="BN5" s="35">
        <v>4.0139102884507603</v>
      </c>
      <c r="BO5" s="35">
        <v>4.9988838837342602</v>
      </c>
      <c r="BP5" s="35">
        <v>0.21991914444851099</v>
      </c>
      <c r="BQ5" s="35">
        <v>0.21459065255290699</v>
      </c>
      <c r="BR5" s="35">
        <v>0.95317644958228698</v>
      </c>
      <c r="BS5" s="35">
        <v>0.95744027867445802</v>
      </c>
      <c r="BT5" t="s">
        <v>173</v>
      </c>
      <c r="BU5" t="s">
        <v>173</v>
      </c>
      <c r="BV5" t="s">
        <v>173</v>
      </c>
      <c r="BW5" t="s">
        <v>173</v>
      </c>
      <c r="BX5" t="s">
        <v>173</v>
      </c>
      <c r="BY5" t="s">
        <v>173</v>
      </c>
      <c r="BZ5" t="s">
        <v>173</v>
      </c>
      <c r="CA5" t="s">
        <v>173</v>
      </c>
    </row>
    <row r="6" spans="1:79" s="50" customFormat="1" x14ac:dyDescent="0.3">
      <c r="A6" s="53" t="s">
        <v>176</v>
      </c>
      <c r="B6" s="50">
        <v>23763139</v>
      </c>
      <c r="C6" t="s">
        <v>175</v>
      </c>
      <c r="D6" s="59" t="s">
        <v>177</v>
      </c>
      <c r="E6" t="s">
        <v>178</v>
      </c>
      <c r="F6" s="57">
        <v>164.9</v>
      </c>
      <c r="G6" s="51">
        <v>0.70799999999999996</v>
      </c>
      <c r="H6" s="51" t="str">
        <f t="shared" ref="H6" si="18">IF(G6&gt;0.8,"VG",IF(G6&gt;0.7,"G",IF(G6&gt;0.45,"S","NS")))</f>
        <v>G</v>
      </c>
      <c r="I6" s="51" t="str">
        <f t="shared" ref="I6" si="19">AJ6</f>
        <v>VG</v>
      </c>
      <c r="J6" s="51" t="str">
        <f t="shared" ref="J6" si="20">BB6</f>
        <v>VG</v>
      </c>
      <c r="K6" s="51" t="str">
        <f t="shared" ref="K6" si="21">BT6</f>
        <v>VG</v>
      </c>
      <c r="L6" s="52">
        <v>-0.254</v>
      </c>
      <c r="M6" s="51" t="str">
        <f t="shared" ref="M6" si="22">IF(ABS(L6)&lt;5%,"VG",IF(ABS(L6)&lt;10%,"G",IF(ABS(L6)&lt;15%,"S","NS")))</f>
        <v>NS</v>
      </c>
      <c r="N6" s="51" t="str">
        <f t="shared" ref="N6" si="23">AO6</f>
        <v>VG</v>
      </c>
      <c r="O6" s="51" t="str">
        <f t="shared" ref="O6" si="24">BD6</f>
        <v>VG</v>
      </c>
      <c r="P6" s="51" t="str">
        <f t="shared" ref="P6" si="25">BY6</f>
        <v>VG</v>
      </c>
      <c r="Q6" s="51">
        <v>0.51600000000000001</v>
      </c>
      <c r="R6" s="51" t="str">
        <f t="shared" ref="R6" si="26">IF(Q6&lt;=0.5,"VG",IF(Q6&lt;=0.6,"G",IF(Q6&lt;=0.7,"S","NS")))</f>
        <v>G</v>
      </c>
      <c r="S6" s="51" t="str">
        <f t="shared" ref="S6" si="27">AN6</f>
        <v>VG</v>
      </c>
      <c r="T6" s="51" t="str">
        <f t="shared" ref="T6" si="28">BF6</f>
        <v>VG</v>
      </c>
      <c r="U6" s="51" t="str">
        <f t="shared" ref="U6" si="29">BX6</f>
        <v>VG</v>
      </c>
      <c r="V6" s="51">
        <v>0.82689999999999997</v>
      </c>
      <c r="W6" s="51" t="str">
        <f t="shared" ref="W6" si="30">IF(V6&gt;0.85,"VG",IF(V6&gt;0.75,"G",IF(V6&gt;0.6,"S","NS")))</f>
        <v>G</v>
      </c>
      <c r="X6" s="51" t="str">
        <f t="shared" ref="X6" si="31">AP6</f>
        <v>VG</v>
      </c>
      <c r="Y6" s="51" t="str">
        <f t="shared" ref="Y6" si="32">BH6</f>
        <v>G</v>
      </c>
      <c r="Z6" s="51" t="str">
        <f t="shared" ref="Z6" si="33">BZ6</f>
        <v>VG</v>
      </c>
      <c r="AA6" s="33">
        <v>0.84314853547030599</v>
      </c>
      <c r="AB6" s="33">
        <v>0.811722142699289</v>
      </c>
      <c r="AC6" s="42">
        <v>3.81750660013325</v>
      </c>
      <c r="AD6" s="42">
        <f t="shared" ref="AD6" si="34">ABS(AC6)</f>
        <v>3.81750660013325</v>
      </c>
      <c r="AE6" s="42">
        <v>1.26608708854157</v>
      </c>
      <c r="AF6" s="43">
        <v>0.39604477591516601</v>
      </c>
      <c r="AG6" s="43">
        <v>0.43390996450958702</v>
      </c>
      <c r="AH6" s="35">
        <v>0.85373423914219504</v>
      </c>
      <c r="AI6" s="35">
        <v>0.81940238666047005</v>
      </c>
      <c r="AJ6" s="36" t="s">
        <v>173</v>
      </c>
      <c r="AK6" s="36" t="s">
        <v>173</v>
      </c>
      <c r="AL6" s="40" t="s">
        <v>173</v>
      </c>
      <c r="AM6" s="40" t="s">
        <v>173</v>
      </c>
      <c r="AN6" s="41" t="s">
        <v>173</v>
      </c>
      <c r="AO6" s="41" t="s">
        <v>173</v>
      </c>
      <c r="AP6" s="3" t="s">
        <v>173</v>
      </c>
      <c r="AQ6" s="3" t="s">
        <v>68</v>
      </c>
      <c r="AR6"/>
      <c r="AS6" s="65" t="s">
        <v>174</v>
      </c>
      <c r="AT6" s="33">
        <v>0.83129772364375099</v>
      </c>
      <c r="AU6" s="33">
        <v>0.83547983628335298</v>
      </c>
      <c r="AV6" s="42">
        <v>-3.5688850515000801</v>
      </c>
      <c r="AW6" s="42">
        <v>-2.13684792515346</v>
      </c>
      <c r="AX6" s="43">
        <v>0.41073382665206598</v>
      </c>
      <c r="AY6" s="43">
        <v>0.40561085256270801</v>
      </c>
      <c r="AZ6" s="35">
        <v>0.83881361868859805</v>
      </c>
      <c r="BA6" s="35">
        <v>0.84580885845025899</v>
      </c>
      <c r="BB6" s="36" t="s">
        <v>173</v>
      </c>
      <c r="BC6" s="36" t="s">
        <v>173</v>
      </c>
      <c r="BD6" s="40" t="s">
        <v>173</v>
      </c>
      <c r="BE6" s="40" t="s">
        <v>173</v>
      </c>
      <c r="BF6" s="41" t="s">
        <v>173</v>
      </c>
      <c r="BG6" s="41" t="s">
        <v>173</v>
      </c>
      <c r="BH6" s="3" t="s">
        <v>68</v>
      </c>
      <c r="BI6" s="3" t="s">
        <v>68</v>
      </c>
      <c r="BJ6">
        <f t="shared" ref="BJ6" si="35">IF(BK6=AS6,1,0)</f>
        <v>1</v>
      </c>
      <c r="BK6" t="s">
        <v>174</v>
      </c>
      <c r="BL6" s="35">
        <v>0.84537932855207598</v>
      </c>
      <c r="BM6" s="35">
        <v>0.84755478292580799</v>
      </c>
      <c r="BN6" s="35">
        <v>-3.8025498277489203E-2</v>
      </c>
      <c r="BO6" s="35">
        <v>0.57502175391562105</v>
      </c>
      <c r="BP6" s="35">
        <v>0.39321835085347201</v>
      </c>
      <c r="BQ6" s="35">
        <v>0.39044233514591098</v>
      </c>
      <c r="BR6" s="35">
        <v>0.85243231415230203</v>
      </c>
      <c r="BS6" s="35">
        <v>0.85769801646559596</v>
      </c>
      <c r="BT6" t="s">
        <v>173</v>
      </c>
      <c r="BU6" t="s">
        <v>173</v>
      </c>
      <c r="BV6" t="s">
        <v>173</v>
      </c>
      <c r="BW6" t="s">
        <v>173</v>
      </c>
      <c r="BX6" t="s">
        <v>173</v>
      </c>
      <c r="BY6" t="s">
        <v>173</v>
      </c>
      <c r="BZ6" t="s">
        <v>173</v>
      </c>
      <c r="CA6" t="s">
        <v>173</v>
      </c>
    </row>
    <row r="7" spans="1:79" s="50" customFormat="1" x14ac:dyDescent="0.3">
      <c r="A7" s="53"/>
      <c r="C7"/>
      <c r="D7" s="59"/>
      <c r="E7"/>
      <c r="F7" s="57"/>
      <c r="G7" s="51"/>
      <c r="H7" s="51"/>
      <c r="I7" s="51"/>
      <c r="J7" s="51"/>
      <c r="K7" s="51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9" x14ac:dyDescent="0.3">
      <c r="A8" s="32" t="s">
        <v>56</v>
      </c>
    </row>
    <row r="9" spans="1:79" x14ac:dyDescent="0.3">
      <c r="A9" s="3" t="s">
        <v>16</v>
      </c>
      <c r="B9" s="3" t="s">
        <v>55</v>
      </c>
      <c r="G9" s="16" t="s">
        <v>48</v>
      </c>
      <c r="L9" s="19" t="s">
        <v>49</v>
      </c>
      <c r="Q9" s="17" t="s">
        <v>50</v>
      </c>
      <c r="V9" s="18" t="s">
        <v>51</v>
      </c>
      <c r="AA9" s="36" t="s">
        <v>64</v>
      </c>
      <c r="AB9" s="36" t="s">
        <v>65</v>
      </c>
      <c r="AC9" s="37" t="s">
        <v>64</v>
      </c>
      <c r="AD9" s="37" t="s">
        <v>65</v>
      </c>
      <c r="AE9" s="38" t="s">
        <v>64</v>
      </c>
      <c r="AF9" s="38" t="s">
        <v>65</v>
      </c>
      <c r="AG9" s="3" t="s">
        <v>64</v>
      </c>
      <c r="AH9" s="3" t="s">
        <v>65</v>
      </c>
      <c r="AI9" s="39" t="s">
        <v>64</v>
      </c>
      <c r="AJ9" s="39" t="s">
        <v>65</v>
      </c>
      <c r="AK9" s="37" t="s">
        <v>64</v>
      </c>
      <c r="AL9" s="37" t="s">
        <v>65</v>
      </c>
      <c r="AM9" s="38" t="s">
        <v>64</v>
      </c>
      <c r="AN9" s="38" t="s">
        <v>65</v>
      </c>
      <c r="AO9" s="3" t="s">
        <v>64</v>
      </c>
      <c r="AP9" s="3" t="s">
        <v>65</v>
      </c>
      <c r="AS9" s="36" t="s">
        <v>66</v>
      </c>
      <c r="AT9" s="36" t="s">
        <v>67</v>
      </c>
      <c r="AU9" s="40" t="s">
        <v>66</v>
      </c>
      <c r="AV9" s="40" t="s">
        <v>67</v>
      </c>
      <c r="AW9" s="41" t="s">
        <v>66</v>
      </c>
      <c r="AX9" s="41" t="s">
        <v>67</v>
      </c>
      <c r="AY9" s="3" t="s">
        <v>66</v>
      </c>
      <c r="AZ9" s="3" t="s">
        <v>67</v>
      </c>
      <c r="BA9" s="36" t="s">
        <v>66</v>
      </c>
      <c r="BB9" s="36" t="s">
        <v>67</v>
      </c>
      <c r="BC9" s="40" t="s">
        <v>66</v>
      </c>
      <c r="BD9" s="40" t="s">
        <v>67</v>
      </c>
      <c r="BE9" s="41" t="s">
        <v>66</v>
      </c>
      <c r="BF9" s="41" t="s">
        <v>67</v>
      </c>
      <c r="BG9" s="3" t="s">
        <v>66</v>
      </c>
      <c r="BH9" s="3" t="s">
        <v>67</v>
      </c>
      <c r="BK9" s="35" t="s">
        <v>66</v>
      </c>
      <c r="BL9" s="35" t="s">
        <v>67</v>
      </c>
      <c r="BM9" s="35" t="s">
        <v>66</v>
      </c>
      <c r="BN9" s="35" t="s">
        <v>67</v>
      </c>
      <c r="BO9" s="35" t="s">
        <v>66</v>
      </c>
      <c r="BP9" s="35" t="s">
        <v>67</v>
      </c>
      <c r="BQ9" s="35" t="s">
        <v>66</v>
      </c>
      <c r="BR9" s="35" t="s">
        <v>67</v>
      </c>
      <c r="BS9" t="s">
        <v>66</v>
      </c>
      <c r="BT9" t="s">
        <v>67</v>
      </c>
      <c r="BU9" t="s">
        <v>66</v>
      </c>
      <c r="BV9" t="s">
        <v>67</v>
      </c>
      <c r="BW9" t="s">
        <v>66</v>
      </c>
      <c r="BX9" t="s">
        <v>67</v>
      </c>
      <c r="BY9" t="s">
        <v>66</v>
      </c>
      <c r="BZ9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2" customWidth="1"/>
    <col min="9" max="9" width="12.33203125" customWidth="1"/>
    <col min="10" max="10" width="13.6640625" customWidth="1"/>
    <col min="14" max="14" width="8.6640625" customWidth="1"/>
    <col min="15" max="15" width="11.44140625" style="64" customWidth="1"/>
    <col min="16" max="16" width="53.33203125" customWidth="1"/>
  </cols>
  <sheetData>
    <row r="1" spans="1:17" ht="57.6" x14ac:dyDescent="0.3">
      <c r="A1" t="s">
        <v>132</v>
      </c>
      <c r="B1" t="s">
        <v>133</v>
      </c>
      <c r="C1" t="s">
        <v>159</v>
      </c>
      <c r="D1" t="s">
        <v>155</v>
      </c>
      <c r="E1" t="s">
        <v>160</v>
      </c>
      <c r="F1" t="s">
        <v>166</v>
      </c>
      <c r="G1" s="60" t="s">
        <v>169</v>
      </c>
      <c r="H1" s="60" t="s">
        <v>170</v>
      </c>
      <c r="I1" t="s">
        <v>153</v>
      </c>
      <c r="J1" t="s">
        <v>134</v>
      </c>
      <c r="K1" s="14" t="s">
        <v>149</v>
      </c>
      <c r="L1" t="s">
        <v>135</v>
      </c>
      <c r="M1" t="s">
        <v>136</v>
      </c>
      <c r="N1" s="14" t="s">
        <v>168</v>
      </c>
      <c r="O1" s="63" t="s">
        <v>167</v>
      </c>
      <c r="P1" t="s">
        <v>137</v>
      </c>
      <c r="Q1" t="s">
        <v>154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161</v>
      </c>
      <c r="F2" s="48">
        <v>508</v>
      </c>
      <c r="G2" s="61">
        <v>88119000</v>
      </c>
      <c r="H2" s="49">
        <f>G2/2589988</f>
        <v>34.022937558011854</v>
      </c>
      <c r="I2" s="48" t="s">
        <v>146</v>
      </c>
      <c r="J2" s="48" t="s">
        <v>147</v>
      </c>
      <c r="K2" s="48">
        <v>580131</v>
      </c>
      <c r="L2" s="48">
        <v>4912257</v>
      </c>
      <c r="M2" s="48" t="s">
        <v>148</v>
      </c>
      <c r="N2" s="48">
        <v>92.4</v>
      </c>
      <c r="O2" s="58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162</v>
      </c>
      <c r="F3" s="48">
        <v>229</v>
      </c>
      <c r="G3" s="61">
        <v>42488300</v>
      </c>
      <c r="H3" s="49">
        <f t="shared" ref="H3:H7" si="0">G3/2589988</f>
        <v>16.404825041660423</v>
      </c>
      <c r="I3" s="48" t="s">
        <v>138</v>
      </c>
      <c r="J3" s="48" t="s">
        <v>139</v>
      </c>
      <c r="K3" s="48">
        <v>576070</v>
      </c>
      <c r="L3" s="48">
        <v>4909277</v>
      </c>
      <c r="M3" s="48" t="s">
        <v>140</v>
      </c>
      <c r="N3" s="48">
        <v>15.6</v>
      </c>
      <c r="O3" s="58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163</v>
      </c>
      <c r="F4" s="48">
        <v>2229</v>
      </c>
      <c r="G4" s="61">
        <v>404283000</v>
      </c>
      <c r="H4" s="49">
        <f t="shared" si="0"/>
        <v>156.09454561179433</v>
      </c>
      <c r="I4" s="48" t="s">
        <v>141</v>
      </c>
      <c r="J4" s="48" t="s">
        <v>142</v>
      </c>
      <c r="K4" s="48">
        <v>562755</v>
      </c>
      <c r="L4" s="48">
        <v>4877200</v>
      </c>
      <c r="M4" s="48" t="s">
        <v>143</v>
      </c>
      <c r="N4" s="48">
        <v>160</v>
      </c>
      <c r="O4" s="58">
        <f t="shared" si="1"/>
        <v>1.0250198004862929</v>
      </c>
      <c r="P4" s="48" t="s">
        <v>5</v>
      </c>
      <c r="Q4" s="48" t="s">
        <v>156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164</v>
      </c>
      <c r="F5" s="48">
        <v>236</v>
      </c>
      <c r="G5" s="61">
        <v>63516000</v>
      </c>
      <c r="H5" s="49">
        <f t="shared" si="0"/>
        <v>24.523665746713885</v>
      </c>
      <c r="I5" s="48" t="s">
        <v>144</v>
      </c>
      <c r="J5" s="48" t="s">
        <v>145</v>
      </c>
      <c r="K5" s="48">
        <v>559476</v>
      </c>
      <c r="L5" s="48">
        <v>4895217</v>
      </c>
      <c r="M5" s="48" t="s">
        <v>151</v>
      </c>
      <c r="N5" s="48">
        <v>24.1</v>
      </c>
      <c r="O5" s="58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171</v>
      </c>
      <c r="F6" s="48">
        <v>763</v>
      </c>
      <c r="G6" s="61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150</v>
      </c>
      <c r="N6" s="48">
        <v>87.7</v>
      </c>
      <c r="O6" s="58">
        <f>N6/(H5+H6)</f>
        <v>0.99674810143801862</v>
      </c>
      <c r="P6" s="48" t="s">
        <v>10</v>
      </c>
      <c r="Q6" s="48" t="s">
        <v>152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165</v>
      </c>
      <c r="F7" s="48">
        <v>2088</v>
      </c>
      <c r="G7" s="61">
        <v>463631000</v>
      </c>
      <c r="H7" s="49">
        <f t="shared" si="0"/>
        <v>179.00893749314668</v>
      </c>
      <c r="I7" s="48" t="s">
        <v>157</v>
      </c>
      <c r="J7" s="48" t="s">
        <v>158</v>
      </c>
      <c r="K7" s="48">
        <v>503513</v>
      </c>
      <c r="L7" s="48">
        <v>4881993</v>
      </c>
      <c r="M7" s="48">
        <v>442.47</v>
      </c>
      <c r="N7" s="48">
        <v>177</v>
      </c>
      <c r="O7" s="58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70</v>
      </c>
      <c r="B2" s="14" t="s">
        <v>71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127</v>
      </c>
      <c r="M2" t="s">
        <v>128</v>
      </c>
      <c r="N2" s="14" t="s">
        <v>122</v>
      </c>
      <c r="O2" s="44" t="s">
        <v>104</v>
      </c>
      <c r="P2" t="s">
        <v>129</v>
      </c>
      <c r="Q2" s="14" t="s">
        <v>74</v>
      </c>
      <c r="R2" s="14" t="s">
        <v>70</v>
      </c>
      <c r="S2" s="14" t="s">
        <v>71</v>
      </c>
      <c r="T2" s="45" t="s">
        <v>75</v>
      </c>
      <c r="W2" s="3" t="s">
        <v>69</v>
      </c>
      <c r="X2" t="s">
        <v>105</v>
      </c>
      <c r="Y2" t="s">
        <v>103</v>
      </c>
      <c r="Z2" s="14" t="s">
        <v>123</v>
      </c>
      <c r="AA2" s="44" t="s">
        <v>47</v>
      </c>
      <c r="AB2" t="s">
        <v>124</v>
      </c>
      <c r="AC2" s="44" t="s">
        <v>47</v>
      </c>
      <c r="AD2" t="s">
        <v>125</v>
      </c>
      <c r="AE2" t="s">
        <v>126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72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70</v>
      </c>
      <c r="B17" s="14" t="s">
        <v>71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106</v>
      </c>
      <c r="B1" s="14" t="s">
        <v>74</v>
      </c>
      <c r="C1" s="14" t="s">
        <v>70</v>
      </c>
      <c r="D1" s="14" t="s">
        <v>107</v>
      </c>
      <c r="E1" s="14" t="s">
        <v>75</v>
      </c>
      <c r="F1" s="14" t="s">
        <v>76</v>
      </c>
      <c r="H1" s="14" t="s">
        <v>108</v>
      </c>
      <c r="I1" s="14" t="s">
        <v>109</v>
      </c>
      <c r="J1" s="14" t="s">
        <v>110</v>
      </c>
      <c r="K1" s="14" t="s">
        <v>111</v>
      </c>
      <c r="L1" s="14" t="s">
        <v>112</v>
      </c>
      <c r="M1" s="14" t="s">
        <v>113</v>
      </c>
      <c r="N1" s="14" t="s">
        <v>114</v>
      </c>
      <c r="O1" s="14" t="s">
        <v>115</v>
      </c>
      <c r="P1" s="14" t="s">
        <v>116</v>
      </c>
      <c r="Q1" s="14" t="s">
        <v>117</v>
      </c>
      <c r="R1" s="14" t="s">
        <v>120</v>
      </c>
      <c r="S1" s="14" t="s">
        <v>118</v>
      </c>
      <c r="T1" s="14" t="s">
        <v>119</v>
      </c>
      <c r="V1" s="14" t="s">
        <v>121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73</v>
      </c>
      <c r="B1" s="14" t="s">
        <v>74</v>
      </c>
      <c r="C1" s="14" t="s">
        <v>70</v>
      </c>
      <c r="D1" s="14" t="s">
        <v>71</v>
      </c>
      <c r="E1" s="14" t="s">
        <v>80</v>
      </c>
      <c r="F1" s="14" t="s">
        <v>81</v>
      </c>
      <c r="G1" s="14" t="s">
        <v>75</v>
      </c>
      <c r="H1" s="14" t="s">
        <v>76</v>
      </c>
      <c r="I1" s="14" t="s">
        <v>77</v>
      </c>
      <c r="J1" s="14" t="s">
        <v>76</v>
      </c>
      <c r="K1" s="14" t="s">
        <v>78</v>
      </c>
      <c r="L1" s="14" t="s">
        <v>79</v>
      </c>
      <c r="M1" s="14" t="s">
        <v>80</v>
      </c>
      <c r="N1" s="14" t="s">
        <v>81</v>
      </c>
      <c r="O1" s="14" t="s">
        <v>82</v>
      </c>
      <c r="P1" s="14" t="s">
        <v>83</v>
      </c>
      <c r="Q1" s="14" t="s">
        <v>84</v>
      </c>
      <c r="R1" s="14" t="s">
        <v>85</v>
      </c>
      <c r="S1" s="14" t="s">
        <v>86</v>
      </c>
      <c r="T1" s="14" t="s">
        <v>87</v>
      </c>
      <c r="U1" s="14" t="s">
        <v>88</v>
      </c>
      <c r="V1" s="14" t="s">
        <v>89</v>
      </c>
      <c r="W1" s="14" t="s">
        <v>90</v>
      </c>
      <c r="X1" s="14" t="s">
        <v>91</v>
      </c>
      <c r="Y1" s="14" t="s">
        <v>92</v>
      </c>
      <c r="Z1" s="14" t="s">
        <v>93</v>
      </c>
      <c r="AA1" s="14" t="s">
        <v>94</v>
      </c>
      <c r="AB1" s="14" t="s">
        <v>95</v>
      </c>
      <c r="AC1" s="14" t="s">
        <v>96</v>
      </c>
      <c r="AD1" s="14" t="s">
        <v>97</v>
      </c>
      <c r="AE1" s="14" t="s">
        <v>98</v>
      </c>
      <c r="AF1" s="14" t="s">
        <v>99</v>
      </c>
      <c r="AG1" s="14" t="s">
        <v>100</v>
      </c>
      <c r="AH1" s="14" t="s">
        <v>101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102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2021-11-26T20:04:11Z</dcterms:modified>
</cp:coreProperties>
</file>