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A6A1864A-9AA3-41B7-B9FF-25A79CA0889B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5" i="4" l="1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Z13" i="4" l="1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Z5" i="4" l="1"/>
  <c r="Y5" i="4"/>
  <c r="X5" i="4"/>
  <c r="W5" i="4"/>
  <c r="AQ5" i="4" s="1"/>
  <c r="U5" i="4"/>
  <c r="T5" i="4"/>
  <c r="S5" i="4"/>
  <c r="R5" i="4"/>
  <c r="P5" i="4"/>
  <c r="O5" i="4"/>
  <c r="N5" i="4"/>
  <c r="M5" i="4"/>
  <c r="K5" i="4"/>
  <c r="J5" i="4"/>
  <c r="I5" i="4"/>
  <c r="H5" i="4"/>
  <c r="Z6" i="4"/>
  <c r="Y6" i="4"/>
  <c r="X6" i="4"/>
  <c r="W6" i="4"/>
  <c r="AQ6" i="4" s="1"/>
  <c r="U6" i="4"/>
  <c r="T6" i="4"/>
  <c r="S6" i="4"/>
  <c r="R6" i="4"/>
  <c r="P6" i="4"/>
  <c r="O6" i="4"/>
  <c r="N6" i="4"/>
  <c r="M6" i="4"/>
  <c r="K6" i="4"/>
  <c r="J6" i="4"/>
  <c r="I6" i="4"/>
  <c r="H6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<sst xmlns="http://schemas.openxmlformats.org/spreadsheetml/2006/main" count="22303" uniqueCount="189">
  <si>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</si>
  <si>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</si>
  <si>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</si>
  <si>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</si>
  <si>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</si>
  <si>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</si>
  <si>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</si>
  <si>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</si>
  <si>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</si>
  <si>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</si>
  <si>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</si>
  <si>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</si>
  <si>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</si>
  <si>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</si>
  <si>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</si>
  <si>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</si>
  <si>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</si>
  <si>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</si>
  <si>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</si>
  <si>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</si>
  <si>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</si>
  <si>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</si>
  <si>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</si>
  <si>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</si>
  <si>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</si>
  <si>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</si>
  <si>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</si>
  <si>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</si>
  <si>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</si>
  <si>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</si>
  <si>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</si>
  <si>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</si>
  <si>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</si>
  <si>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</si>
  <si>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</si>
  <si>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</si>
  <si>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</si>
  <si>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</si>
  <si>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</si>
  <si>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</si>
  <si>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</si>
  <si>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</si>
  <si>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</si>
  <si>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</si>
  <si>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</si>
  <si>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</si>
  <si>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</si>
  <si>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</si>
  <si>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</si>
  <si>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</si>
  <si>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</si>
  <si>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</si>
  <si>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</si>
  <si>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</si>
  <si>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</si>
  <si>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</si>
  <si>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</si>
  <si>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</si>
  <si>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</si>
  <si>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</si>
  <si>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</si>
  <si>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</si>
  <si>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</si>
  <si>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</si>
  <si>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</si>
  <si>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</si>
  <si>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</si>
  <si>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</si>
  <si>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</si>
  <si>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</si>
  <si>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</si>
  <si>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</si>
  <si>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</si>
  <si>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</si>
  <si>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</si>
  <si>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</si>
  <si>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</si>
  <si>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</si>
  <si>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</si>
  <si>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</si>
  <si>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</si>
  <si>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</si>
  <si>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</si>
  <si>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</si>
  <si>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</si>
  <si>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</si>
  <si>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</si>
  <si>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</si>
  <si>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</si>
  <si>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</si>
  <si>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</si>
  <si>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</si>
  <si>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</si>
  <si>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</si>
  <si>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</si>
  <si>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</si>
  <si>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</si>
  <si>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</si>
  <si>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</si>
  <si>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</si>
  <si>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</si>
  <si>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</si>
  <si>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</si>
  <si>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</si>
  <si>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</si>
  <si>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</si>
  <si>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</si>
  <si>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</si>
  <si>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</si>
  <si>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</si>
  <si>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</si>
  <si>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</si>
  <si>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</si>
  <si>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</si>
  <si>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</si>
  <si>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</si>
  <si>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</si>
  <si>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</si>
  <si>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</si>
  <si>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</si>
  <si>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</si>
  <si>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</si>
  <si>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</si>
  <si>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</si>
  <si>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</si>
  <si>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</si>
  <si>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</si>
  <si>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</si>
  <si>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</si>
  <si>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</si>
  <si>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</si>
  <si>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</si>
  <si>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</si>
  <si>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</si>
  <si>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</si>
  <si>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</si>
  <si>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</si>
  <si>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</si>
  <si>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</si>
  <si>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</si>
  <si>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</si>
  <si>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</si>
  <si>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</si>
  <si>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</si>
  <si>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</si>
  <si>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</si>
  <si>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</si>
  <si>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</si>
  <si>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</si>
  <si>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</si>
  <si>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</si>
  <si>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</si>
  <si>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</si>
  <si>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</si>
  <si>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</si>
  <si>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</si>
  <si>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</si>
  <si>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</si>
  <si>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</si>
  <si>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</si>
  <si>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</si>
  <si>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</si>
  <si>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</si>
  <si>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</si>
  <si>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</si>
  <si>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</si>
  <si>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</si>
  <si>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</si>
  <si>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</si>
  <si>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</si>
  <si>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</si>
  <si>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</si>
  <si>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</si>
  <si>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</si>
  <si>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Skill statistics for Willamette River  basin, monthly basis, 2010-18 unless otherwise noted</t>
  </si>
  <si>
    <t>USGS 14185900_flow_QUARTZVILLE CREEK NEAR CASCADIA, OR_23786019</t>
  </si>
  <si>
    <t>QUARTZVILLECREEKNEARCASCADIA23786019</t>
  </si>
  <si>
    <t>NS</t>
  </si>
  <si>
    <t>14185900</t>
  </si>
  <si>
    <t>C585</t>
  </si>
  <si>
    <t>C586</t>
  </si>
  <si>
    <t>USGS 14187000_flow_WILEY CREEK NEAR FOSTER  OR_23785721</t>
  </si>
  <si>
    <t>C586+</t>
  </si>
  <si>
    <t>USGS 14185000_flow_SOUTH SANTIAM RIVER BELOW CASCADIA  OR_23785793</t>
  </si>
  <si>
    <t>C592</t>
  </si>
  <si>
    <t>C593</t>
  </si>
  <si>
    <t>C593+dhPESTcalibration</t>
  </si>
  <si>
    <t>DH 10/23</t>
  </si>
  <si>
    <t>C615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</si>
</sst>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168" fontId="0" fillId="0" borderId="0" xfId="0" applyNumberFormat="1" applyFill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"/>
  <sheetViews>
    <sheetView tabSelected="1"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5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174</v>
      </c>
      <c r="C1" s="50"/>
      <c r="F1" s="57" t="s">
        <v>133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57" t="s">
        <v>60</v>
      </c>
      <c r="L3" s="19" t="s">
        <v>60</v>
      </c>
      <c r="Q3" s="17" t="s">
        <v>60</v>
      </c>
      <c r="V3" s="18" t="s">
        <v>60</v>
      </c>
      <c r="AA3" s="68" t="s">
        <v>61</v>
      </c>
      <c r="AB3" s="68"/>
      <c r="AC3" s="67" t="s">
        <v>62</v>
      </c>
      <c r="AD3" s="67"/>
      <c r="AE3" s="69" t="s">
        <v>50</v>
      </c>
      <c r="AF3" s="69"/>
      <c r="AG3" s="70" t="s">
        <v>63</v>
      </c>
      <c r="AH3" s="70"/>
      <c r="AI3" s="71" t="s">
        <v>48</v>
      </c>
      <c r="AJ3" s="71"/>
      <c r="AK3" s="67" t="s">
        <v>62</v>
      </c>
      <c r="AL3" s="67"/>
      <c r="AM3" s="69" t="s">
        <v>50</v>
      </c>
      <c r="AN3" s="69"/>
      <c r="AO3" s="70" t="s">
        <v>63</v>
      </c>
      <c r="AP3" s="70"/>
      <c r="AR3" s="32" t="s">
        <v>53</v>
      </c>
      <c r="AS3" s="68" t="s">
        <v>48</v>
      </c>
      <c r="AT3" s="68"/>
      <c r="AU3" s="74" t="s">
        <v>62</v>
      </c>
      <c r="AV3" s="74"/>
      <c r="AW3" s="73" t="s">
        <v>50</v>
      </c>
      <c r="AX3" s="73"/>
      <c r="AY3" s="70" t="s">
        <v>63</v>
      </c>
      <c r="AZ3" s="70"/>
      <c r="BA3" s="68" t="s">
        <v>48</v>
      </c>
      <c r="BB3" s="68"/>
      <c r="BC3" s="72" t="s">
        <v>62</v>
      </c>
      <c r="BD3" s="72"/>
      <c r="BE3" s="73" t="s">
        <v>50</v>
      </c>
      <c r="BF3" s="73"/>
      <c r="BG3" s="70" t="s">
        <v>63</v>
      </c>
      <c r="BH3" s="70"/>
      <c r="BI3">
        <f>MIN(BI5:BI32)</f>
        <v>0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57" t="s">
        <v>132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s="50" customFormat="1" x14ac:dyDescent="0.3">
      <c r="A5" s="53" t="s">
        <v>178</v>
      </c>
      <c r="B5" s="50">
        <v>23786019</v>
      </c>
      <c r="C5" s="56" t="s">
        <v>175</v>
      </c>
      <c r="D5" s="60" t="s">
        <v>179</v>
      </c>
      <c r="E5"/>
      <c r="F5" s="58">
        <v>-170</v>
      </c>
      <c r="G5" s="51">
        <v>0.79700000000000004</v>
      </c>
      <c r="H5" s="51" t="str">
        <f t="shared" ref="H5" si="0">IF(G5&gt;0.8,"VG",IF(G5&gt;0.7,"G",IF(G5&gt;0.45,"S","NS")))</f>
        <v>G</v>
      </c>
      <c r="I5" s="51" t="str">
        <f t="shared" ref="I5" si="1">AJ5</f>
        <v>S</v>
      </c>
      <c r="J5" s="51" t="str">
        <f t="shared" ref="J5" si="2">BB5</f>
        <v>G</v>
      </c>
      <c r="K5" s="51">
        <f t="shared" ref="K5" si="3">BT5</f>
        <v>0</v>
      </c>
      <c r="L5" s="52">
        <v>0.34920000000000001</v>
      </c>
      <c r="M5" s="51" t="str">
        <f t="shared" ref="M5" si="4">IF(ABS(L5)&lt;5%,"VG",IF(ABS(L5)&lt;10%,"G",IF(ABS(L5)&lt;15%,"S","NS")))</f>
        <v>NS</v>
      </c>
      <c r="N5" s="51" t="str">
        <f t="shared" ref="N5" si="5">AO5</f>
        <v>S</v>
      </c>
      <c r="O5" s="51" t="str">
        <f t="shared" ref="O5" si="6">BD5</f>
        <v>NS</v>
      </c>
      <c r="P5" s="51">
        <f t="shared" ref="P5" si="7">BY5</f>
        <v>0</v>
      </c>
      <c r="Q5" s="51">
        <v>0.43099999999999999</v>
      </c>
      <c r="R5" s="51" t="str">
        <f t="shared" ref="R5" si="8">IF(Q5&lt;=0.5,"VG",IF(Q5&lt;=0.6,"G",IF(Q5&lt;=0.7,"S","NS")))</f>
        <v>VG</v>
      </c>
      <c r="S5" s="51" t="str">
        <f t="shared" ref="S5" si="9">AN5</f>
        <v>S</v>
      </c>
      <c r="T5" s="51" t="str">
        <f t="shared" ref="T5" si="10">BF5</f>
        <v>G</v>
      </c>
      <c r="U5" s="51">
        <f t="shared" ref="U5" si="11">BX5</f>
        <v>0</v>
      </c>
      <c r="V5" s="51">
        <v>0.90610000000000002</v>
      </c>
      <c r="W5" s="51" t="str">
        <f t="shared" ref="W5" si="12">IF(V5&gt;0.85,"VG",IF(V5&gt;0.75,"G",IF(V5&gt;0.6,"S","NS")))</f>
        <v>VG</v>
      </c>
      <c r="X5" s="51" t="str">
        <f t="shared" ref="X5" si="13">AP5</f>
        <v>S</v>
      </c>
      <c r="Y5" s="51" t="str">
        <f t="shared" ref="Y5" si="14">BH5</f>
        <v>VG</v>
      </c>
      <c r="Z5" s="51">
        <f t="shared" ref="Z5" si="15">BZ5</f>
        <v>0</v>
      </c>
      <c r="AA5" s="33">
        <v>0.60014793272782696</v>
      </c>
      <c r="AB5" s="33">
        <v>0.62895628086103295</v>
      </c>
      <c r="AC5" s="42">
        <v>26.522742991621499</v>
      </c>
      <c r="AD5" s="42">
        <v>26.7350854211873</v>
      </c>
      <c r="AE5" s="43">
        <v>0.63233857012851402</v>
      </c>
      <c r="AF5" s="43">
        <v>0.60913358070210399</v>
      </c>
      <c r="AG5" s="35">
        <v>0.69837646362448202</v>
      </c>
      <c r="AH5" s="35">
        <v>0.72732780006646203</v>
      </c>
      <c r="AI5" s="36" t="s">
        <v>69</v>
      </c>
      <c r="AJ5" s="36" t="s">
        <v>69</v>
      </c>
      <c r="AK5" s="40" t="s">
        <v>177</v>
      </c>
      <c r="AL5" s="40" t="s">
        <v>177</v>
      </c>
      <c r="AM5" s="41" t="s">
        <v>69</v>
      </c>
      <c r="AN5" s="41" t="s">
        <v>69</v>
      </c>
      <c r="AO5" s="3" t="s">
        <v>69</v>
      </c>
      <c r="AP5" s="3" t="s">
        <v>69</v>
      </c>
      <c r="AQ5">
        <f>IF(AR5=W5,1,0)</f>
        <v>0</v>
      </c>
      <c r="AR5" t="s">
        <v>176</v>
      </c>
      <c r="AS5" s="35">
        <v>0.713977586369552</v>
      </c>
      <c r="AT5" s="35">
        <v>0.72883243744897697</v>
      </c>
      <c r="AU5" s="35">
        <v>31.3921498084033</v>
      </c>
      <c r="AV5" s="35">
        <v>30.208100843617299</v>
      </c>
      <c r="AW5" s="35">
        <v>0.53481063343060797</v>
      </c>
      <c r="AX5" s="35">
        <v>0.52073751790227596</v>
      </c>
      <c r="AY5" s="35">
        <v>0.89930645526755804</v>
      </c>
      <c r="AZ5" s="35">
        <v>0.90440074265773296</v>
      </c>
      <c r="BA5" t="s">
        <v>68</v>
      </c>
      <c r="BB5" t="s">
        <v>68</v>
      </c>
      <c r="BC5" t="s">
        <v>177</v>
      </c>
      <c r="BD5" t="s">
        <v>177</v>
      </c>
      <c r="BE5" t="s">
        <v>68</v>
      </c>
      <c r="BF5" t="s">
        <v>68</v>
      </c>
      <c r="BG5" t="s">
        <v>70</v>
      </c>
      <c r="BH5" t="s">
        <v>70</v>
      </c>
      <c r="BI5" s="55"/>
      <c r="BJ5" s="55"/>
      <c r="BK5" s="55"/>
      <c r="BN5" s="54"/>
      <c r="BO5" s="54"/>
      <c r="BP5" s="54"/>
      <c r="BQ5" s="54"/>
      <c r="BR5" s="54"/>
      <c r="BS5" s="54"/>
      <c r="BT5" s="54"/>
      <c r="BU5" s="54"/>
    </row>
    <row r="6" spans="1:78" s="50" customFormat="1" x14ac:dyDescent="0.3">
      <c r="A6" s="53" t="s">
        <v>178</v>
      </c>
      <c r="B6" s="50">
        <v>23786019</v>
      </c>
      <c r="C6" s="56" t="s">
        <v>175</v>
      </c>
      <c r="D6" s="60" t="s">
        <v>180</v>
      </c>
      <c r="E6"/>
      <c r="F6" s="58">
        <v>-93</v>
      </c>
      <c r="G6" s="51">
        <v>0.874</v>
      </c>
      <c r="H6" s="51" t="str">
        <f t="shared" ref="H6" si="16">IF(G6&gt;0.8,"VG",IF(G6&gt;0.7,"G",IF(G6&gt;0.45,"S","NS")))</f>
        <v>VG</v>
      </c>
      <c r="I6" s="51" t="str">
        <f t="shared" ref="I6" si="17">AJ6</f>
        <v>S</v>
      </c>
      <c r="J6" s="51" t="str">
        <f t="shared" ref="J6" si="18">BB6</f>
        <v>G</v>
      </c>
      <c r="K6" s="51">
        <f t="shared" ref="K6" si="19">BT6</f>
        <v>0</v>
      </c>
      <c r="L6" s="52">
        <v>0.1638</v>
      </c>
      <c r="M6" s="51" t="str">
        <f t="shared" ref="M6" si="20">IF(ABS(L6)&lt;5%,"VG",IF(ABS(L6)&lt;10%,"G",IF(ABS(L6)&lt;15%,"S","NS")))</f>
        <v>NS</v>
      </c>
      <c r="N6" s="51" t="str">
        <f t="shared" ref="N6" si="21">AO6</f>
        <v>S</v>
      </c>
      <c r="O6" s="51" t="str">
        <f t="shared" ref="O6" si="22">BD6</f>
        <v>NS</v>
      </c>
      <c r="P6" s="51">
        <f t="shared" ref="P6" si="23">BY6</f>
        <v>0</v>
      </c>
      <c r="Q6" s="51">
        <v>0.35</v>
      </c>
      <c r="R6" s="51" t="str">
        <f t="shared" ref="R6" si="24">IF(Q6&lt;=0.5,"VG",IF(Q6&lt;=0.6,"G",IF(Q6&lt;=0.7,"S","NS")))</f>
        <v>VG</v>
      </c>
      <c r="S6" s="51" t="str">
        <f t="shared" ref="S6" si="25">AN6</f>
        <v>S</v>
      </c>
      <c r="T6" s="51" t="str">
        <f t="shared" ref="T6" si="26">BF6</f>
        <v>G</v>
      </c>
      <c r="U6" s="51">
        <f t="shared" ref="U6" si="27">BX6</f>
        <v>0</v>
      </c>
      <c r="V6" s="51">
        <v>0.91890000000000005</v>
      </c>
      <c r="W6" s="51" t="str">
        <f t="shared" ref="W6" si="28">IF(V6&gt;0.85,"VG",IF(V6&gt;0.75,"G",IF(V6&gt;0.6,"S","NS")))</f>
        <v>VG</v>
      </c>
      <c r="X6" s="51" t="str">
        <f t="shared" ref="X6" si="29">AP6</f>
        <v>S</v>
      </c>
      <c r="Y6" s="51" t="str">
        <f t="shared" ref="Y6" si="30">BH6</f>
        <v>VG</v>
      </c>
      <c r="Z6" s="51">
        <f t="shared" ref="Z6" si="31">BZ6</f>
        <v>0</v>
      </c>
      <c r="AA6" s="33">
        <v>0.60014793272782696</v>
      </c>
      <c r="AB6" s="33">
        <v>0.62895628086103295</v>
      </c>
      <c r="AC6" s="42">
        <v>26.522742991621499</v>
      </c>
      <c r="AD6" s="42">
        <v>26.7350854211873</v>
      </c>
      <c r="AE6" s="43">
        <v>0.63233857012851402</v>
      </c>
      <c r="AF6" s="43">
        <v>0.60913358070210399</v>
      </c>
      <c r="AG6" s="35">
        <v>0.69837646362448202</v>
      </c>
      <c r="AH6" s="35">
        <v>0.72732780006646203</v>
      </c>
      <c r="AI6" s="36" t="s">
        <v>69</v>
      </c>
      <c r="AJ6" s="36" t="s">
        <v>69</v>
      </c>
      <c r="AK6" s="40" t="s">
        <v>177</v>
      </c>
      <c r="AL6" s="40" t="s">
        <v>177</v>
      </c>
      <c r="AM6" s="41" t="s">
        <v>69</v>
      </c>
      <c r="AN6" s="41" t="s">
        <v>69</v>
      </c>
      <c r="AO6" s="3" t="s">
        <v>69</v>
      </c>
      <c r="AP6" s="3" t="s">
        <v>69</v>
      </c>
      <c r="AQ6">
        <f>IF(AR6=W6,1,0)</f>
        <v>0</v>
      </c>
      <c r="AR6" t="s">
        <v>176</v>
      </c>
      <c r="AS6" s="35">
        <v>0.713977586369552</v>
      </c>
      <c r="AT6" s="35">
        <v>0.72883243744897697</v>
      </c>
      <c r="AU6" s="35">
        <v>31.3921498084033</v>
      </c>
      <c r="AV6" s="35">
        <v>30.208100843617299</v>
      </c>
      <c r="AW6" s="35">
        <v>0.53481063343060797</v>
      </c>
      <c r="AX6" s="35">
        <v>0.52073751790227596</v>
      </c>
      <c r="AY6" s="35">
        <v>0.89930645526755804</v>
      </c>
      <c r="AZ6" s="35">
        <v>0.90440074265773296</v>
      </c>
      <c r="BA6" t="s">
        <v>68</v>
      </c>
      <c r="BB6" t="s">
        <v>68</v>
      </c>
      <c r="BC6" t="s">
        <v>177</v>
      </c>
      <c r="BD6" t="s">
        <v>177</v>
      </c>
      <c r="BE6" t="s">
        <v>68</v>
      </c>
      <c r="BF6" t="s">
        <v>68</v>
      </c>
      <c r="BG6" t="s">
        <v>70</v>
      </c>
      <c r="BH6" t="s">
        <v>70</v>
      </c>
      <c r="BI6" s="55"/>
      <c r="BJ6" s="55"/>
      <c r="BK6" s="55"/>
      <c r="BN6" s="54"/>
      <c r="BO6" s="54"/>
      <c r="BP6" s="54"/>
      <c r="BQ6" s="54"/>
      <c r="BR6" s="54"/>
      <c r="BS6" s="54"/>
      <c r="BT6" s="54"/>
      <c r="BU6" s="54"/>
    </row>
    <row r="7" spans="1:78" s="50" customFormat="1" x14ac:dyDescent="0.3">
      <c r="A7" s="53"/>
      <c r="C7" s="56"/>
      <c r="D7" s="60"/>
      <c r="E7"/>
      <c r="F7" s="58"/>
      <c r="G7" s="51">
        <v>0.875</v>
      </c>
      <c r="H7" s="51"/>
      <c r="I7" s="51"/>
      <c r="J7" s="51"/>
      <c r="K7" s="51"/>
      <c r="L7" s="52">
        <v>0.15490000000000001</v>
      </c>
      <c r="M7" s="51"/>
      <c r="N7" s="51"/>
      <c r="O7" s="51"/>
      <c r="P7" s="51"/>
      <c r="Q7" s="51">
        <v>0.35</v>
      </c>
      <c r="R7" s="51"/>
      <c r="S7" s="51"/>
      <c r="T7" s="51"/>
      <c r="U7" s="51"/>
      <c r="V7" s="51">
        <v>0.91410000000000002</v>
      </c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8" s="50" customFormat="1" x14ac:dyDescent="0.3">
      <c r="A8" s="53"/>
      <c r="C8" s="56"/>
      <c r="D8" s="60"/>
      <c r="E8"/>
      <c r="F8" s="58"/>
      <c r="G8" s="51"/>
      <c r="H8" s="51"/>
      <c r="I8" s="51"/>
      <c r="J8" s="51"/>
      <c r="K8" s="51"/>
      <c r="L8" s="52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3"/>
      <c r="AB8" s="33"/>
      <c r="AC8" s="42"/>
      <c r="AD8" s="42"/>
      <c r="AE8" s="43"/>
      <c r="AF8" s="43"/>
      <c r="AG8" s="35"/>
      <c r="AH8" s="35"/>
      <c r="AI8" s="36"/>
      <c r="AJ8" s="36"/>
      <c r="AK8" s="40"/>
      <c r="AL8" s="40"/>
      <c r="AM8" s="41"/>
      <c r="AN8" s="41"/>
      <c r="AO8" s="3"/>
      <c r="AP8" s="3"/>
      <c r="AQ8"/>
      <c r="AR8"/>
      <c r="AS8" s="35"/>
      <c r="AT8" s="35"/>
      <c r="AU8" s="35"/>
      <c r="AV8" s="35"/>
      <c r="AW8" s="35"/>
      <c r="AX8" s="35"/>
      <c r="AY8" s="35"/>
      <c r="AZ8" s="35"/>
      <c r="BA8"/>
      <c r="BB8"/>
      <c r="BC8"/>
      <c r="BD8"/>
      <c r="BE8"/>
      <c r="BF8"/>
      <c r="BG8"/>
      <c r="BH8"/>
      <c r="BI8" s="55"/>
      <c r="BJ8" s="55"/>
      <c r="BK8" s="55"/>
      <c r="BN8" s="54"/>
      <c r="BO8" s="54"/>
      <c r="BP8" s="54"/>
      <c r="BQ8" s="54"/>
      <c r="BR8" s="54"/>
      <c r="BS8" s="54"/>
      <c r="BT8" s="54"/>
      <c r="BU8" s="54"/>
    </row>
    <row r="9" spans="1:78" s="50" customFormat="1" x14ac:dyDescent="0.3">
      <c r="A9" s="53"/>
      <c r="C9" s="56" t="s">
        <v>181</v>
      </c>
      <c r="D9" s="60" t="s">
        <v>182</v>
      </c>
      <c r="E9"/>
      <c r="F9" s="58">
        <v>-92.57</v>
      </c>
      <c r="G9" s="51">
        <v>0.51100000000000001</v>
      </c>
      <c r="H9" s="51"/>
      <c r="I9" s="51"/>
      <c r="J9" s="51"/>
      <c r="K9" s="51"/>
      <c r="L9" s="52">
        <v>-0.31590000000000001</v>
      </c>
      <c r="M9" s="51"/>
      <c r="N9" s="51"/>
      <c r="O9" s="51"/>
      <c r="P9" s="51"/>
      <c r="Q9" s="51">
        <v>0.629</v>
      </c>
      <c r="R9" s="51"/>
      <c r="S9" s="51"/>
      <c r="T9" s="51"/>
      <c r="U9" s="51"/>
      <c r="V9" s="51">
        <v>0.91320000000000001</v>
      </c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8" s="50" customFormat="1" x14ac:dyDescent="0.3">
      <c r="A10" s="53"/>
      <c r="C10" s="56" t="s">
        <v>181</v>
      </c>
      <c r="D10" s="60" t="s">
        <v>187</v>
      </c>
      <c r="E10"/>
      <c r="F10" s="58"/>
      <c r="G10" s="51">
        <v>0.95699999999999996</v>
      </c>
      <c r="H10" s="51"/>
      <c r="I10" s="51"/>
      <c r="J10" s="51"/>
      <c r="K10" s="51"/>
      <c r="L10" s="52">
        <v>-2.1700000000000001E-2</v>
      </c>
      <c r="M10" s="51"/>
      <c r="N10" s="51"/>
      <c r="O10" s="51"/>
      <c r="P10" s="51"/>
      <c r="Q10" s="51">
        <v>0.20799999999999999</v>
      </c>
      <c r="R10" s="51"/>
      <c r="S10" s="51"/>
      <c r="T10" s="51"/>
      <c r="U10" s="51"/>
      <c r="V10" s="51">
        <v>0.95799999999999996</v>
      </c>
      <c r="W10" s="51"/>
      <c r="X10" s="51"/>
      <c r="Y10" s="51"/>
      <c r="Z10" s="51"/>
      <c r="AA10" s="33"/>
      <c r="AB10" s="33"/>
      <c r="AC10" s="42"/>
      <c r="AD10" s="42"/>
      <c r="AE10" s="43"/>
      <c r="AF10" s="43"/>
      <c r="AG10" s="35"/>
      <c r="AH10" s="35"/>
      <c r="AI10" s="36"/>
      <c r="AJ10" s="36"/>
      <c r="AK10" s="40"/>
      <c r="AL10" s="40"/>
      <c r="AM10" s="41"/>
      <c r="AN10" s="41"/>
      <c r="AO10" s="3"/>
      <c r="AP10" s="3"/>
      <c r="AQ10"/>
      <c r="AR10"/>
      <c r="AS10" s="35"/>
      <c r="AT10" s="35"/>
      <c r="AU10" s="35"/>
      <c r="AV10" s="35"/>
      <c r="AW10" s="35"/>
      <c r="AX10" s="35"/>
      <c r="AY10" s="35"/>
      <c r="AZ10" s="35"/>
      <c r="BA10"/>
      <c r="BB10"/>
      <c r="BC10"/>
      <c r="BD10"/>
      <c r="BE10"/>
      <c r="BF10"/>
      <c r="BG10"/>
      <c r="BH10"/>
      <c r="BI10" s="55"/>
      <c r="BJ10" s="55"/>
      <c r="BK10" s="55"/>
      <c r="BN10" s="54"/>
      <c r="BO10" s="54"/>
      <c r="BP10" s="54"/>
      <c r="BQ10" s="54"/>
      <c r="BR10" s="54"/>
      <c r="BS10" s="54"/>
      <c r="BT10" s="54"/>
      <c r="BU10" s="54"/>
    </row>
    <row r="11" spans="1:78" s="50" customFormat="1" x14ac:dyDescent="0.3">
      <c r="A11" s="53"/>
      <c r="C11" s="56" t="s">
        <v>181</v>
      </c>
      <c r="D11" s="60" t="s">
        <v>188</v>
      </c>
      <c r="E11"/>
      <c r="F11" s="58">
        <v>4.45</v>
      </c>
      <c r="G11" s="51">
        <v>0.95699999999999996</v>
      </c>
      <c r="H11" s="51"/>
      <c r="I11" s="51"/>
      <c r="J11" s="51"/>
      <c r="K11" s="51"/>
      <c r="L11" s="52">
        <v>-2.1700000000000001E-2</v>
      </c>
      <c r="M11" s="51"/>
      <c r="N11" s="51"/>
      <c r="O11" s="51"/>
      <c r="P11" s="51"/>
      <c r="Q11" s="51">
        <v>0.20799999999999999</v>
      </c>
      <c r="R11" s="51"/>
      <c r="S11" s="51"/>
      <c r="T11" s="51"/>
      <c r="U11" s="51"/>
      <c r="V11" s="51">
        <v>0.95799999999999996</v>
      </c>
      <c r="W11" s="51"/>
      <c r="X11" s="51"/>
      <c r="Y11" s="51"/>
      <c r="Z11" s="51"/>
      <c r="AA11" s="33"/>
      <c r="AB11" s="33"/>
      <c r="AC11" s="42"/>
      <c r="AD11" s="42"/>
      <c r="AE11" s="43"/>
      <c r="AF11" s="43"/>
      <c r="AG11" s="35"/>
      <c r="AH11" s="35"/>
      <c r="AI11" s="36"/>
      <c r="AJ11" s="36"/>
      <c r="AK11" s="40"/>
      <c r="AL11" s="40"/>
      <c r="AM11" s="41"/>
      <c r="AN11" s="41"/>
      <c r="AO11" s="3"/>
      <c r="AP11" s="3"/>
      <c r="AQ11"/>
      <c r="AR11"/>
      <c r="AS11" s="35"/>
      <c r="AT11" s="35"/>
      <c r="AU11" s="35"/>
      <c r="AV11" s="35"/>
      <c r="AW11" s="35"/>
      <c r="AX11" s="35"/>
      <c r="AY11" s="35"/>
      <c r="AZ11" s="35"/>
      <c r="BA11"/>
      <c r="BB11"/>
      <c r="BC11"/>
      <c r="BD11"/>
      <c r="BE11"/>
      <c r="BF11"/>
      <c r="BG11"/>
      <c r="BH11"/>
      <c r="BI11" s="55"/>
      <c r="BJ11" s="55"/>
      <c r="BK11" s="55"/>
      <c r="BN11" s="54"/>
      <c r="BO11" s="54"/>
      <c r="BP11" s="54"/>
      <c r="BQ11" s="54"/>
      <c r="BR11" s="54"/>
      <c r="BS11" s="54"/>
      <c r="BT11" s="54"/>
      <c r="BU11" s="54"/>
    </row>
    <row r="12" spans="1:78" s="50" customFormat="1" x14ac:dyDescent="0.3">
      <c r="A12" s="53"/>
      <c r="C12" s="56"/>
      <c r="D12" s="60"/>
      <c r="E12"/>
      <c r="F12" s="58"/>
      <c r="G12" s="51"/>
      <c r="H12" s="51"/>
      <c r="I12" s="51"/>
      <c r="J12" s="51"/>
      <c r="K12" s="51"/>
      <c r="L12" s="52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33"/>
      <c r="AB12" s="33"/>
      <c r="AC12" s="42"/>
      <c r="AD12" s="42"/>
      <c r="AE12" s="43"/>
      <c r="AF12" s="43"/>
      <c r="AG12" s="35"/>
      <c r="AH12" s="35"/>
      <c r="AI12" s="36"/>
      <c r="AJ12" s="36"/>
      <c r="AK12" s="40"/>
      <c r="AL12" s="40"/>
      <c r="AM12" s="41"/>
      <c r="AN12" s="41"/>
      <c r="AO12" s="3"/>
      <c r="AP12" s="3"/>
      <c r="AQ12"/>
      <c r="AR12"/>
      <c r="AS12" s="35"/>
      <c r="AT12" s="35"/>
      <c r="AU12" s="35"/>
      <c r="AV12" s="35"/>
      <c r="AW12" s="35"/>
      <c r="AX12" s="35"/>
      <c r="AY12" s="35"/>
      <c r="AZ12" s="35"/>
      <c r="BA12"/>
      <c r="BB12"/>
      <c r="BC12"/>
      <c r="BD12"/>
      <c r="BE12"/>
      <c r="BF12"/>
      <c r="BG12"/>
      <c r="BH12"/>
      <c r="BI12" s="55"/>
      <c r="BJ12" s="55"/>
      <c r="BK12" s="55"/>
      <c r="BN12" s="54"/>
      <c r="BO12" s="54"/>
      <c r="BP12" s="54"/>
      <c r="BQ12" s="54"/>
      <c r="BR12" s="54"/>
      <c r="BS12" s="54"/>
      <c r="BT12" s="54"/>
      <c r="BU12" s="54"/>
    </row>
    <row r="13" spans="1:78" s="50" customFormat="1" x14ac:dyDescent="0.3">
      <c r="A13" s="53"/>
      <c r="C13" s="56" t="s">
        <v>183</v>
      </c>
      <c r="D13" s="60" t="s">
        <v>184</v>
      </c>
      <c r="E13"/>
      <c r="F13" s="58">
        <v>-92.7</v>
      </c>
      <c r="G13" s="51">
        <v>0.83799999999999997</v>
      </c>
      <c r="H13" s="51" t="str">
        <f t="shared" ref="H13" si="32">IF(G13&gt;0.8,"VG",IF(G13&gt;0.7,"G",IF(G13&gt;0.45,"S","NS")))</f>
        <v>VG</v>
      </c>
      <c r="I13" s="51">
        <f t="shared" ref="I13" si="33">AJ13</f>
        <v>0</v>
      </c>
      <c r="J13" s="51">
        <f t="shared" ref="J13" si="34">BB13</f>
        <v>0</v>
      </c>
      <c r="K13" s="51">
        <f t="shared" ref="K13" si="35">BT13</f>
        <v>0</v>
      </c>
      <c r="L13" s="52">
        <v>0.12759999999999999</v>
      </c>
      <c r="M13" s="51" t="str">
        <f t="shared" ref="M13" si="36">IF(ABS(L13)&lt;5%,"VG",IF(ABS(L13)&lt;10%,"G",IF(ABS(L13)&lt;15%,"S","NS")))</f>
        <v>S</v>
      </c>
      <c r="N13" s="51">
        <f t="shared" ref="N13" si="37">AO13</f>
        <v>0</v>
      </c>
      <c r="O13" s="51">
        <f t="shared" ref="O13" si="38">BD13</f>
        <v>0</v>
      </c>
      <c r="P13" s="51">
        <f t="shared" ref="P13" si="39">BY13</f>
        <v>0</v>
      </c>
      <c r="Q13" s="51">
        <v>0.39900000000000002</v>
      </c>
      <c r="R13" s="51" t="str">
        <f t="shared" ref="R13" si="40">IF(Q13&lt;=0.5,"VG",IF(Q13&lt;=0.6,"G",IF(Q13&lt;=0.7,"S","NS")))</f>
        <v>VG</v>
      </c>
      <c r="S13" s="51">
        <f t="shared" ref="S13" si="41">AN13</f>
        <v>0</v>
      </c>
      <c r="T13" s="51">
        <f t="shared" ref="T13" si="42">BF13</f>
        <v>0</v>
      </c>
      <c r="U13" s="51">
        <f t="shared" ref="U13" si="43">BX13</f>
        <v>0</v>
      </c>
      <c r="V13" s="51">
        <v>0.86119999999999997</v>
      </c>
      <c r="W13" s="51" t="str">
        <f t="shared" ref="W13" si="44">IF(V13&gt;0.85,"VG",IF(V13&gt;0.75,"G",IF(V13&gt;0.6,"S","NS")))</f>
        <v>VG</v>
      </c>
      <c r="X13" s="51">
        <f t="shared" ref="X13" si="45">AP13</f>
        <v>0</v>
      </c>
      <c r="Y13" s="51">
        <f t="shared" ref="Y13" si="46">BH13</f>
        <v>0</v>
      </c>
      <c r="Z13" s="51">
        <f t="shared" ref="Z13" si="47">BZ13</f>
        <v>0</v>
      </c>
      <c r="AA13" s="33"/>
      <c r="AB13" s="33"/>
      <c r="AC13" s="42"/>
      <c r="AD13" s="42"/>
      <c r="AE13" s="43"/>
      <c r="AF13" s="43"/>
      <c r="AG13" s="35"/>
      <c r="AH13" s="35"/>
      <c r="AI13" s="36"/>
      <c r="AJ13" s="36"/>
      <c r="AK13" s="40"/>
      <c r="AL13" s="40"/>
      <c r="AM13" s="41"/>
      <c r="AN13" s="41"/>
      <c r="AO13" s="3"/>
      <c r="AP13" s="3"/>
      <c r="AQ13"/>
      <c r="AR13"/>
      <c r="AS13" s="35"/>
      <c r="AT13" s="35"/>
      <c r="AU13" s="35"/>
      <c r="AV13" s="35"/>
      <c r="AW13" s="35"/>
      <c r="AX13" s="35"/>
      <c r="AY13" s="35"/>
      <c r="AZ13" s="35"/>
      <c r="BA13"/>
      <c r="BB13"/>
      <c r="BC13"/>
      <c r="BD13"/>
      <c r="BE13"/>
      <c r="BF13"/>
      <c r="BG13"/>
      <c r="BH13"/>
      <c r="BI13" s="55"/>
      <c r="BJ13" s="55"/>
      <c r="BK13" s="55"/>
      <c r="BN13" s="54"/>
      <c r="BO13" s="54"/>
      <c r="BP13" s="54"/>
      <c r="BQ13" s="54"/>
      <c r="BR13" s="54"/>
      <c r="BS13" s="54"/>
      <c r="BT13" s="54"/>
      <c r="BU13" s="54"/>
    </row>
    <row r="14" spans="1:78" s="50" customFormat="1" x14ac:dyDescent="0.3">
      <c r="A14" s="53"/>
      <c r="C14" s="56" t="s">
        <v>183</v>
      </c>
      <c r="D14" s="60" t="s">
        <v>185</v>
      </c>
      <c r="E14"/>
      <c r="F14" s="58">
        <v>-24.36</v>
      </c>
      <c r="G14" s="66">
        <v>0.91800000000000004</v>
      </c>
      <c r="H14" s="51" t="str">
        <f t="shared" ref="H14" si="48">IF(G14&gt;0.8,"VG",IF(G14&gt;0.7,"G",IF(G14&gt;0.45,"S","NS")))</f>
        <v>VG</v>
      </c>
      <c r="I14" s="51">
        <f t="shared" ref="I14" si="49">AJ14</f>
        <v>0</v>
      </c>
      <c r="J14" s="51">
        <f t="shared" ref="J14" si="50">BB14</f>
        <v>0</v>
      </c>
      <c r="K14" s="51">
        <f t="shared" ref="K14" si="51">BT14</f>
        <v>0</v>
      </c>
      <c r="L14" s="52">
        <v>3.0599999999999999E-2</v>
      </c>
      <c r="M14" s="51" t="str">
        <f t="shared" ref="M14" si="52">IF(ABS(L14)&lt;5%,"VG",IF(ABS(L14)&lt;10%,"G",IF(ABS(L14)&lt;15%,"S","NS")))</f>
        <v>VG</v>
      </c>
      <c r="N14" s="51">
        <f t="shared" ref="N14" si="53">AO14</f>
        <v>0</v>
      </c>
      <c r="O14" s="51">
        <f t="shared" ref="O14" si="54">BD14</f>
        <v>0</v>
      </c>
      <c r="P14" s="51">
        <f t="shared" ref="P14" si="55">BY14</f>
        <v>0</v>
      </c>
      <c r="Q14" s="66">
        <v>0.28699999999999998</v>
      </c>
      <c r="R14" s="51" t="str">
        <f t="shared" ref="R14" si="56">IF(Q14&lt;=0.5,"VG",IF(Q14&lt;=0.6,"G",IF(Q14&lt;=0.7,"S","NS")))</f>
        <v>VG</v>
      </c>
      <c r="S14" s="51">
        <f t="shared" ref="S14" si="57">AN14</f>
        <v>0</v>
      </c>
      <c r="T14" s="51">
        <f t="shared" ref="T14" si="58">BF14</f>
        <v>0</v>
      </c>
      <c r="U14" s="51">
        <f t="shared" ref="U14" si="59">BX14</f>
        <v>0</v>
      </c>
      <c r="V14" s="66">
        <v>0.91900000000000004</v>
      </c>
      <c r="W14" s="51" t="str">
        <f t="shared" ref="W14" si="60">IF(V14&gt;0.85,"VG",IF(V14&gt;0.75,"G",IF(V14&gt;0.6,"S","NS")))</f>
        <v>VG</v>
      </c>
      <c r="X14" s="51">
        <f t="shared" ref="X14" si="61">AP14</f>
        <v>0</v>
      </c>
      <c r="Y14" s="51">
        <f t="shared" ref="Y14" si="62">BH14</f>
        <v>0</v>
      </c>
      <c r="Z14" s="51">
        <f t="shared" ref="Z14" si="63">BZ14</f>
        <v>0</v>
      </c>
      <c r="AA14" s="33"/>
      <c r="AB14" s="33"/>
      <c r="AC14" s="42"/>
      <c r="AD14" s="42"/>
      <c r="AE14" s="43"/>
      <c r="AF14" s="43"/>
      <c r="AG14" s="35"/>
      <c r="AH14" s="35"/>
      <c r="AI14" s="36"/>
      <c r="AJ14" s="36"/>
      <c r="AK14" s="40"/>
      <c r="AL14" s="40"/>
      <c r="AM14" s="41"/>
      <c r="AN14" s="41"/>
      <c r="AO14" s="3"/>
      <c r="AP14" s="3"/>
      <c r="AQ14"/>
      <c r="AR14"/>
      <c r="AS14" s="35"/>
      <c r="AT14" s="35"/>
      <c r="AU14" s="35"/>
      <c r="AV14" s="35"/>
      <c r="AW14" s="35"/>
      <c r="AX14" s="35"/>
      <c r="AY14" s="35"/>
      <c r="AZ14" s="35"/>
      <c r="BA14"/>
      <c r="BB14"/>
      <c r="BC14"/>
      <c r="BD14"/>
      <c r="BE14"/>
      <c r="BF14"/>
      <c r="BG14"/>
      <c r="BH14"/>
      <c r="BI14" s="55"/>
      <c r="BJ14" s="55"/>
      <c r="BK14" s="55"/>
      <c r="BN14" s="54"/>
      <c r="BO14" s="54"/>
      <c r="BP14" s="54"/>
      <c r="BQ14" s="54"/>
      <c r="BR14" s="54"/>
      <c r="BS14" s="54"/>
      <c r="BT14" s="54"/>
      <c r="BU14" s="54"/>
    </row>
    <row r="15" spans="1:78" s="50" customFormat="1" x14ac:dyDescent="0.3">
      <c r="A15" s="53"/>
      <c r="C15" s="56" t="s">
        <v>183</v>
      </c>
      <c r="D15" s="60" t="s">
        <v>186</v>
      </c>
      <c r="E15"/>
      <c r="F15" s="58">
        <v>-27.323</v>
      </c>
      <c r="G15" s="66">
        <v>0.91700000000000004</v>
      </c>
      <c r="H15" s="51" t="str">
        <f t="shared" ref="H15" si="64">IF(G15&gt;0.8,"VG",IF(G15&gt;0.7,"G",IF(G15&gt;0.45,"S","NS")))</f>
        <v>VG</v>
      </c>
      <c r="I15" s="51">
        <f t="shared" ref="I15" si="65">AJ15</f>
        <v>0</v>
      </c>
      <c r="J15" s="51">
        <f t="shared" ref="J15" si="66">BB15</f>
        <v>0</v>
      </c>
      <c r="K15" s="51">
        <f t="shared" ref="K15" si="67">BT15</f>
        <v>0</v>
      </c>
      <c r="L15" s="52">
        <v>3.4500000000000003E-2</v>
      </c>
      <c r="M15" s="51" t="str">
        <f t="shared" ref="M15" si="68">IF(ABS(L15)&lt;5%,"VG",IF(ABS(L15)&lt;10%,"G",IF(ABS(L15)&lt;15%,"S","NS")))</f>
        <v>VG</v>
      </c>
      <c r="N15" s="51">
        <f t="shared" ref="N15" si="69">AO15</f>
        <v>0</v>
      </c>
      <c r="O15" s="51">
        <f t="shared" ref="O15" si="70">BD15</f>
        <v>0</v>
      </c>
      <c r="P15" s="51">
        <f t="shared" ref="P15" si="71">BY15</f>
        <v>0</v>
      </c>
      <c r="Q15" s="66">
        <v>0.28799999999999998</v>
      </c>
      <c r="R15" s="51" t="str">
        <f t="shared" ref="R15" si="72">IF(Q15&lt;=0.5,"VG",IF(Q15&lt;=0.6,"G",IF(Q15&lt;=0.7,"S","NS")))</f>
        <v>VG</v>
      </c>
      <c r="S15" s="51">
        <f t="shared" ref="S15" si="73">AN15</f>
        <v>0</v>
      </c>
      <c r="T15" s="51">
        <f t="shared" ref="T15" si="74">BF15</f>
        <v>0</v>
      </c>
      <c r="U15" s="51">
        <f t="shared" ref="U15" si="75">BX15</f>
        <v>0</v>
      </c>
      <c r="V15" s="66">
        <v>0.91820000000000002</v>
      </c>
      <c r="W15" s="51" t="str">
        <f t="shared" ref="W15" si="76">IF(V15&gt;0.85,"VG",IF(V15&gt;0.75,"G",IF(V15&gt;0.6,"S","NS")))</f>
        <v>VG</v>
      </c>
      <c r="X15" s="51">
        <f t="shared" ref="X15" si="77">AP15</f>
        <v>0</v>
      </c>
      <c r="Y15" s="51">
        <f t="shared" ref="Y15" si="78">BH15</f>
        <v>0</v>
      </c>
      <c r="Z15" s="51">
        <f t="shared" ref="Z15" si="79">BZ15</f>
        <v>0</v>
      </c>
      <c r="AA15" s="33"/>
      <c r="AB15" s="33"/>
      <c r="AC15" s="42"/>
      <c r="AD15" s="42"/>
      <c r="AE15" s="43"/>
      <c r="AF15" s="43"/>
      <c r="AG15" s="35"/>
      <c r="AH15" s="35"/>
      <c r="AI15" s="36"/>
      <c r="AJ15" s="36"/>
      <c r="AK15" s="40"/>
      <c r="AL15" s="40"/>
      <c r="AM15" s="41"/>
      <c r="AN15" s="41"/>
      <c r="AO15" s="3"/>
      <c r="AP15" s="3"/>
      <c r="AQ15"/>
      <c r="AR15"/>
      <c r="AS15" s="35"/>
      <c r="AT15" s="35"/>
      <c r="AU15" s="35"/>
      <c r="AV15" s="35"/>
      <c r="AW15" s="35"/>
      <c r="AX15" s="35"/>
      <c r="AY15" s="35"/>
      <c r="AZ15" s="35"/>
      <c r="BA15"/>
      <c r="BB15"/>
      <c r="BC15"/>
      <c r="BD15"/>
      <c r="BE15"/>
      <c r="BF15"/>
      <c r="BG15"/>
      <c r="BH15"/>
      <c r="BI15" s="55"/>
      <c r="BJ15" s="55"/>
      <c r="BK15" s="55"/>
      <c r="BN15" s="54"/>
      <c r="BO15" s="54"/>
      <c r="BP15" s="54"/>
      <c r="BQ15" s="54"/>
      <c r="BR15" s="54"/>
      <c r="BS15" s="54"/>
      <c r="BT15" s="54"/>
      <c r="BU15" s="54"/>
    </row>
    <row r="16" spans="1:78" s="50" customFormat="1" x14ac:dyDescent="0.3">
      <c r="A16" s="53"/>
      <c r="C16" s="56"/>
      <c r="D16" s="60"/>
      <c r="E16"/>
      <c r="F16" s="58"/>
      <c r="G16" s="51"/>
      <c r="H16" s="51"/>
      <c r="I16" s="51"/>
      <c r="J16" s="51"/>
      <c r="K16" s="51"/>
      <c r="L16" s="52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Q16"/>
      <c r="AR16"/>
      <c r="AS16" s="35"/>
      <c r="AT16" s="35"/>
      <c r="AU16" s="35"/>
      <c r="AV16" s="35"/>
      <c r="AW16" s="35"/>
      <c r="AX16" s="35"/>
      <c r="AY16" s="35"/>
      <c r="AZ16" s="35"/>
      <c r="BA16"/>
      <c r="BB16"/>
      <c r="BC16"/>
      <c r="BD16"/>
      <c r="BE16"/>
      <c r="BF16"/>
      <c r="BG16"/>
      <c r="BH16"/>
      <c r="BI16" s="55"/>
      <c r="BJ16" s="55"/>
      <c r="BK16" s="55"/>
      <c r="BN16" s="54"/>
      <c r="BO16" s="54"/>
      <c r="BP16" s="54"/>
      <c r="BQ16" s="54"/>
      <c r="BR16" s="54"/>
      <c r="BS16" s="54"/>
      <c r="BT16" s="54"/>
      <c r="BU16" s="54"/>
    </row>
    <row r="17" spans="1:78" x14ac:dyDescent="0.3">
      <c r="A17" s="32" t="s">
        <v>56</v>
      </c>
    </row>
    <row r="18" spans="1:78" x14ac:dyDescent="0.3">
      <c r="A18" s="3" t="s">
        <v>16</v>
      </c>
      <c r="B18" s="3" t="s">
        <v>55</v>
      </c>
      <c r="G18" s="16" t="s">
        <v>48</v>
      </c>
      <c r="L18" s="19" t="s">
        <v>49</v>
      </c>
      <c r="Q18" s="17" t="s">
        <v>50</v>
      </c>
      <c r="V18" s="18" t="s">
        <v>51</v>
      </c>
      <c r="AA18" s="36" t="s">
        <v>64</v>
      </c>
      <c r="AB18" s="36" t="s">
        <v>65</v>
      </c>
      <c r="AC18" s="37" t="s">
        <v>64</v>
      </c>
      <c r="AD18" s="37" t="s">
        <v>65</v>
      </c>
      <c r="AE18" s="38" t="s">
        <v>64</v>
      </c>
      <c r="AF18" s="38" t="s">
        <v>65</v>
      </c>
      <c r="AG18" s="3" t="s">
        <v>64</v>
      </c>
      <c r="AH18" s="3" t="s">
        <v>65</v>
      </c>
      <c r="AI18" s="39" t="s">
        <v>64</v>
      </c>
      <c r="AJ18" s="39" t="s">
        <v>65</v>
      </c>
      <c r="AK18" s="37" t="s">
        <v>64</v>
      </c>
      <c r="AL18" s="37" t="s">
        <v>65</v>
      </c>
      <c r="AM18" s="38" t="s">
        <v>64</v>
      </c>
      <c r="AN18" s="38" t="s">
        <v>65</v>
      </c>
      <c r="AO18" s="3" t="s">
        <v>64</v>
      </c>
      <c r="AP18" s="3" t="s">
        <v>65</v>
      </c>
      <c r="AS18" s="36" t="s">
        <v>66</v>
      </c>
      <c r="AT18" s="36" t="s">
        <v>67</v>
      </c>
      <c r="AU18" s="40" t="s">
        <v>66</v>
      </c>
      <c r="AV18" s="40" t="s">
        <v>67</v>
      </c>
      <c r="AW18" s="41" t="s">
        <v>66</v>
      </c>
      <c r="AX18" s="41" t="s">
        <v>67</v>
      </c>
      <c r="AY18" s="3" t="s">
        <v>66</v>
      </c>
      <c r="AZ18" s="3" t="s">
        <v>67</v>
      </c>
      <c r="BA18" s="36" t="s">
        <v>66</v>
      </c>
      <c r="BB18" s="36" t="s">
        <v>67</v>
      </c>
      <c r="BC18" s="40" t="s">
        <v>66</v>
      </c>
      <c r="BD18" s="40" t="s">
        <v>67</v>
      </c>
      <c r="BE18" s="41" t="s">
        <v>66</v>
      </c>
      <c r="BF18" s="41" t="s">
        <v>67</v>
      </c>
      <c r="BG18" s="3" t="s">
        <v>66</v>
      </c>
      <c r="BH18" s="3" t="s">
        <v>67</v>
      </c>
      <c r="BK18" s="35" t="s">
        <v>66</v>
      </c>
      <c r="BL18" s="35" t="s">
        <v>67</v>
      </c>
      <c r="BM18" s="35" t="s">
        <v>66</v>
      </c>
      <c r="BN18" s="35" t="s">
        <v>67</v>
      </c>
      <c r="BO18" s="35" t="s">
        <v>66</v>
      </c>
      <c r="BP18" s="35" t="s">
        <v>67</v>
      </c>
      <c r="BQ18" s="35" t="s">
        <v>66</v>
      </c>
      <c r="BR18" s="35" t="s">
        <v>67</v>
      </c>
      <c r="BS18" t="s">
        <v>66</v>
      </c>
      <c r="BT18" t="s">
        <v>67</v>
      </c>
      <c r="BU18" t="s">
        <v>66</v>
      </c>
      <c r="BV18" t="s">
        <v>67</v>
      </c>
      <c r="BW18" t="s">
        <v>66</v>
      </c>
      <c r="BX18" t="s">
        <v>67</v>
      </c>
      <c r="BY18" t="s">
        <v>66</v>
      </c>
      <c r="BZ18" t="s">
        <v>67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3" customWidth="1"/>
    <col min="9" max="9" width="12.33203125" customWidth="1"/>
    <col min="10" max="10" width="13.6640625" customWidth="1"/>
    <col min="14" max="14" width="8.6640625" customWidth="1"/>
    <col min="15" max="15" width="11.44140625" style="65" customWidth="1"/>
    <col min="16" max="16" width="53.33203125" customWidth="1"/>
  </cols>
  <sheetData>
    <row r="1" spans="1:17" ht="57.6" x14ac:dyDescent="0.3">
      <c r="A1" t="s">
        <v>134</v>
      </c>
      <c r="B1" t="s">
        <v>135</v>
      </c>
      <c r="C1" t="s">
        <v>161</v>
      </c>
      <c r="D1" t="s">
        <v>157</v>
      </c>
      <c r="E1" t="s">
        <v>162</v>
      </c>
      <c r="F1" t="s">
        <v>168</v>
      </c>
      <c r="G1" s="61" t="s">
        <v>171</v>
      </c>
      <c r="H1" s="61" t="s">
        <v>172</v>
      </c>
      <c r="I1" t="s">
        <v>155</v>
      </c>
      <c r="J1" t="s">
        <v>136</v>
      </c>
      <c r="K1" s="14" t="s">
        <v>151</v>
      </c>
      <c r="L1" t="s">
        <v>137</v>
      </c>
      <c r="M1" t="s">
        <v>138</v>
      </c>
      <c r="N1" s="14" t="s">
        <v>170</v>
      </c>
      <c r="O1" s="64" t="s">
        <v>169</v>
      </c>
      <c r="P1" t="s">
        <v>139</v>
      </c>
      <c r="Q1" t="s">
        <v>156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163</v>
      </c>
      <c r="F2" s="48">
        <v>508</v>
      </c>
      <c r="G2" s="62">
        <v>88119000</v>
      </c>
      <c r="H2" s="49">
        <f>G2/2589988</f>
        <v>34.022937558011854</v>
      </c>
      <c r="I2" s="48" t="s">
        <v>148</v>
      </c>
      <c r="J2" s="48" t="s">
        <v>149</v>
      </c>
      <c r="K2" s="48">
        <v>580131</v>
      </c>
      <c r="L2" s="48">
        <v>4912257</v>
      </c>
      <c r="M2" s="48" t="s">
        <v>150</v>
      </c>
      <c r="N2" s="48">
        <v>92.4</v>
      </c>
      <c r="O2" s="59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164</v>
      </c>
      <c r="F3" s="48">
        <v>229</v>
      </c>
      <c r="G3" s="62">
        <v>42488300</v>
      </c>
      <c r="H3" s="49">
        <f t="shared" ref="H3:H7" si="0">G3/2589988</f>
        <v>16.404825041660423</v>
      </c>
      <c r="I3" s="48" t="s">
        <v>140</v>
      </c>
      <c r="J3" s="48" t="s">
        <v>141</v>
      </c>
      <c r="K3" s="48">
        <v>576070</v>
      </c>
      <c r="L3" s="48">
        <v>4909277</v>
      </c>
      <c r="M3" s="48" t="s">
        <v>142</v>
      </c>
      <c r="N3" s="48">
        <v>15.6</v>
      </c>
      <c r="O3" s="59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165</v>
      </c>
      <c r="F4" s="48">
        <v>2229</v>
      </c>
      <c r="G4" s="62">
        <v>404283000</v>
      </c>
      <c r="H4" s="49">
        <f t="shared" si="0"/>
        <v>156.09454561179433</v>
      </c>
      <c r="I4" s="48" t="s">
        <v>143</v>
      </c>
      <c r="J4" s="48" t="s">
        <v>144</v>
      </c>
      <c r="K4" s="48">
        <v>562755</v>
      </c>
      <c r="L4" s="48">
        <v>4877200</v>
      </c>
      <c r="M4" s="48" t="s">
        <v>145</v>
      </c>
      <c r="N4" s="48">
        <v>160</v>
      </c>
      <c r="O4" s="59">
        <f t="shared" si="1"/>
        <v>1.0250198004862929</v>
      </c>
      <c r="P4" s="48" t="s">
        <v>5</v>
      </c>
      <c r="Q4" s="48" t="s">
        <v>158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166</v>
      </c>
      <c r="F5" s="48">
        <v>236</v>
      </c>
      <c r="G5" s="62">
        <v>63516000</v>
      </c>
      <c r="H5" s="49">
        <f t="shared" si="0"/>
        <v>24.523665746713885</v>
      </c>
      <c r="I5" s="48" t="s">
        <v>146</v>
      </c>
      <c r="J5" s="48" t="s">
        <v>147</v>
      </c>
      <c r="K5" s="48">
        <v>559476</v>
      </c>
      <c r="L5" s="48">
        <v>4895217</v>
      </c>
      <c r="M5" s="48" t="s">
        <v>153</v>
      </c>
      <c r="N5" s="48">
        <v>24.1</v>
      </c>
      <c r="O5" s="59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173</v>
      </c>
      <c r="F6" s="48">
        <v>763</v>
      </c>
      <c r="G6" s="62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152</v>
      </c>
      <c r="N6" s="48">
        <v>87.7</v>
      </c>
      <c r="O6" s="59">
        <f>N6/(H5+H6)</f>
        <v>0.99674810143801862</v>
      </c>
      <c r="P6" s="48" t="s">
        <v>10</v>
      </c>
      <c r="Q6" s="48" t="s">
        <v>154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167</v>
      </c>
      <c r="F7" s="48">
        <v>2088</v>
      </c>
      <c r="G7" s="62">
        <v>463631000</v>
      </c>
      <c r="H7" s="49">
        <f t="shared" si="0"/>
        <v>179.00893749314668</v>
      </c>
      <c r="I7" s="48" t="s">
        <v>159</v>
      </c>
      <c r="J7" s="48" t="s">
        <v>160</v>
      </c>
      <c r="K7" s="48">
        <v>503513</v>
      </c>
      <c r="L7" s="48">
        <v>4881993</v>
      </c>
      <c r="M7" s="48">
        <v>442.47</v>
      </c>
      <c r="N7" s="48">
        <v>177</v>
      </c>
      <c r="O7" s="59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72</v>
      </c>
      <c r="B2" s="14" t="s">
        <v>73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129</v>
      </c>
      <c r="M2" t="s">
        <v>130</v>
      </c>
      <c r="N2" s="14" t="s">
        <v>124</v>
      </c>
      <c r="O2" s="44" t="s">
        <v>106</v>
      </c>
      <c r="P2" t="s">
        <v>131</v>
      </c>
      <c r="Q2" s="14" t="s">
        <v>76</v>
      </c>
      <c r="R2" s="14" t="s">
        <v>72</v>
      </c>
      <c r="S2" s="14" t="s">
        <v>73</v>
      </c>
      <c r="T2" s="45" t="s">
        <v>77</v>
      </c>
      <c r="W2" s="3" t="s">
        <v>71</v>
      </c>
      <c r="X2" t="s">
        <v>107</v>
      </c>
      <c r="Y2" t="s">
        <v>105</v>
      </c>
      <c r="Z2" s="14" t="s">
        <v>125</v>
      </c>
      <c r="AA2" s="44" t="s">
        <v>47</v>
      </c>
      <c r="AB2" t="s">
        <v>126</v>
      </c>
      <c r="AC2" s="44" t="s">
        <v>47</v>
      </c>
      <c r="AD2" t="s">
        <v>127</v>
      </c>
      <c r="AE2" t="s">
        <v>128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74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72</v>
      </c>
      <c r="B17" s="14" t="s">
        <v>73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108</v>
      </c>
      <c r="B1" s="14" t="s">
        <v>76</v>
      </c>
      <c r="C1" s="14" t="s">
        <v>72</v>
      </c>
      <c r="D1" s="14" t="s">
        <v>109</v>
      </c>
      <c r="E1" s="14" t="s">
        <v>77</v>
      </c>
      <c r="F1" s="14" t="s">
        <v>78</v>
      </c>
      <c r="H1" s="14" t="s">
        <v>110</v>
      </c>
      <c r="I1" s="14" t="s">
        <v>111</v>
      </c>
      <c r="J1" s="14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4" t="s">
        <v>117</v>
      </c>
      <c r="P1" s="14" t="s">
        <v>118</v>
      </c>
      <c r="Q1" s="14" t="s">
        <v>119</v>
      </c>
      <c r="R1" s="14" t="s">
        <v>122</v>
      </c>
      <c r="S1" s="14" t="s">
        <v>120</v>
      </c>
      <c r="T1" s="14" t="s">
        <v>121</v>
      </c>
      <c r="V1" s="14" t="s">
        <v>123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75</v>
      </c>
      <c r="B1" s="14" t="s">
        <v>76</v>
      </c>
      <c r="C1" s="14" t="s">
        <v>72</v>
      </c>
      <c r="D1" s="14" t="s">
        <v>73</v>
      </c>
      <c r="E1" s="14" t="s">
        <v>82</v>
      </c>
      <c r="F1" s="14" t="s">
        <v>83</v>
      </c>
      <c r="G1" s="14" t="s">
        <v>77</v>
      </c>
      <c r="H1" s="14" t="s">
        <v>78</v>
      </c>
      <c r="I1" s="14" t="s">
        <v>79</v>
      </c>
      <c r="J1" s="14" t="s">
        <v>78</v>
      </c>
      <c r="K1" s="14" t="s">
        <v>80</v>
      </c>
      <c r="L1" s="14" t="s">
        <v>81</v>
      </c>
      <c r="M1" s="14" t="s">
        <v>82</v>
      </c>
      <c r="N1" s="14" t="s">
        <v>83</v>
      </c>
      <c r="O1" s="14" t="s">
        <v>84</v>
      </c>
      <c r="P1" s="14" t="s">
        <v>85</v>
      </c>
      <c r="Q1" s="14" t="s">
        <v>86</v>
      </c>
      <c r="R1" s="14" t="s">
        <v>87</v>
      </c>
      <c r="S1" s="14" t="s">
        <v>88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14" t="s">
        <v>101</v>
      </c>
      <c r="AG1" s="14" t="s">
        <v>102</v>
      </c>
      <c r="AH1" s="14" t="s">
        <v>103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104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2021-10-27T01:46:05Z</dcterms:modified>
</cp:coreProperties>
</file>