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35B4E70-32A5-4EA7-8F0B-3D5DAA4BAB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21" i="1" l="1"/>
  <c r="R21" i="1"/>
  <c r="P5" i="1"/>
  <c r="R5" i="1"/>
  <c r="P17" i="1"/>
  <c r="R17" i="1"/>
  <c r="P15" i="1"/>
  <c r="R15" i="1"/>
  <c r="P8" i="1"/>
  <c r="R8" i="1"/>
  <c r="P13" i="1"/>
  <c r="R13" i="1"/>
  <c r="P6" i="1"/>
  <c r="R6" i="1"/>
  <c r="P7" i="1"/>
  <c r="R7" i="1"/>
  <c r="P9" i="1"/>
  <c r="R9" i="1"/>
  <c r="P22" i="1"/>
  <c r="R22" i="1"/>
  <c r="P11" i="1"/>
  <c r="R11" i="1"/>
  <c r="P23" i="1"/>
  <c r="R23" i="1"/>
  <c r="P26" i="1"/>
  <c r="R26" i="1"/>
  <c r="P20" i="1"/>
  <c r="R20" i="1"/>
  <c r="P4" i="1"/>
  <c r="R4" i="1"/>
  <c r="P10" i="1"/>
  <c r="R10" i="1"/>
  <c r="P12" i="1"/>
  <c r="R12" i="1"/>
  <c r="P16" i="1"/>
  <c r="R16" i="1"/>
  <c r="P24" i="1"/>
  <c r="R24" i="1"/>
  <c r="P25" i="1"/>
  <c r="R25" i="1"/>
  <c r="P14" i="1"/>
  <c r="R14" i="1"/>
  <c r="P18" i="1"/>
  <c r="R18" i="1"/>
  <c r="P19" i="1"/>
  <c r="R19" i="1"/>
  <c r="P27" i="1"/>
  <c r="R27" i="1"/>
  <c r="K15" i="1"/>
  <c r="M15" i="1" s="1"/>
  <c r="K26" i="1"/>
  <c r="M26" i="1" s="1"/>
  <c r="K12" i="1"/>
  <c r="K17" i="1"/>
  <c r="M17" i="1" s="1"/>
  <c r="K5" i="1"/>
  <c r="M5" i="1" s="1"/>
  <c r="K6" i="1"/>
  <c r="M6" i="1" s="1"/>
  <c r="L13" i="1"/>
  <c r="N13" i="1" s="1"/>
  <c r="K23" i="1"/>
  <c r="M23" i="1" s="1"/>
  <c r="K24" i="1"/>
  <c r="M24" i="1" s="1"/>
  <c r="L11" i="1"/>
  <c r="N11" i="1" s="1"/>
  <c r="L20" i="1"/>
  <c r="N20" i="1" s="1"/>
  <c r="L8" i="1"/>
  <c r="N8" i="1" s="1"/>
  <c r="Q20" i="1"/>
  <c r="Q8" i="1"/>
  <c r="L25" i="1"/>
  <c r="N25" i="1" s="1"/>
  <c r="Q27" i="1"/>
  <c r="Q19" i="1"/>
  <c r="Q15" i="1"/>
  <c r="Q7" i="1"/>
  <c r="L21" i="1"/>
  <c r="N21" i="1" s="1"/>
  <c r="L9" i="1"/>
  <c r="N9" i="1" s="1"/>
  <c r="L7" i="1"/>
  <c r="N7" i="1" s="1"/>
  <c r="Q26" i="1"/>
  <c r="Q18" i="1"/>
  <c r="Q14" i="1"/>
  <c r="Q6" i="1"/>
  <c r="L17" i="1"/>
  <c r="N17" i="1" s="1"/>
  <c r="L5" i="1"/>
  <c r="N5" i="1" s="1"/>
  <c r="L4" i="1"/>
  <c r="N4" i="1" s="1"/>
  <c r="Q25" i="1"/>
  <c r="Q17" i="1"/>
  <c r="Q13" i="1"/>
  <c r="Q5" i="1"/>
  <c r="Q24" i="1"/>
  <c r="Q16" i="1"/>
  <c r="Q12" i="1"/>
  <c r="Q4" i="1"/>
  <c r="L26" i="1"/>
  <c r="N26" i="1" s="1"/>
  <c r="L24" i="1"/>
  <c r="N24" i="1" s="1"/>
  <c r="L12" i="1"/>
  <c r="N12" i="1" s="1"/>
  <c r="Q23" i="1"/>
  <c r="Q22" i="1"/>
  <c r="Q10" i="1"/>
  <c r="L27" i="1"/>
  <c r="N27" i="1" s="1"/>
  <c r="L18" i="1"/>
  <c r="N18" i="1" s="1"/>
  <c r="L16" i="1"/>
  <c r="N16" i="1" s="1"/>
  <c r="L10" i="1"/>
  <c r="N10" i="1" s="1"/>
  <c r="L19" i="1"/>
  <c r="N19" i="1" s="1"/>
  <c r="Q21" i="1"/>
  <c r="Q9" i="1"/>
  <c r="L23" i="1"/>
  <c r="N23" i="1" s="1"/>
  <c r="L15" i="1"/>
  <c r="N15" i="1" s="1"/>
  <c r="L6" i="1"/>
  <c r="N6" i="1" s="1"/>
  <c r="L14" i="1"/>
  <c r="N14" i="1" s="1"/>
  <c r="L22" i="1"/>
  <c r="N22" i="1" s="1"/>
  <c r="Q11" i="1"/>
  <c r="K10" i="1"/>
  <c r="K16" i="1"/>
  <c r="K18" i="1"/>
  <c r="K27" i="1"/>
  <c r="M27" i="1" s="1"/>
  <c r="K8" i="1"/>
  <c r="M8" i="1" s="1"/>
  <c r="K14" i="1"/>
  <c r="K20" i="1"/>
  <c r="K22" i="1"/>
  <c r="K7" i="1"/>
  <c r="K9" i="1"/>
  <c r="K21" i="1"/>
  <c r="K11" i="1"/>
  <c r="K13" i="1"/>
  <c r="K19" i="1"/>
  <c r="M19" i="1" s="1"/>
  <c r="K25" i="1"/>
  <c r="M4" i="1"/>
  <c r="P1" i="1" l="1"/>
  <c r="R2" i="1"/>
  <c r="B13" i="1" s="1"/>
  <c r="P2" i="1"/>
  <c r="O13" i="1"/>
  <c r="O4" i="1"/>
  <c r="B5" i="1"/>
  <c r="O17" i="1"/>
  <c r="O12" i="1"/>
  <c r="M13" i="1"/>
  <c r="O16" i="1"/>
  <c r="M12" i="1"/>
  <c r="O5" i="1"/>
  <c r="O20" i="1"/>
  <c r="O23" i="1"/>
  <c r="O18" i="1"/>
  <c r="M18" i="1"/>
  <c r="M20" i="1"/>
  <c r="O26" i="1"/>
  <c r="O15" i="1"/>
  <c r="O21" i="1"/>
  <c r="M21" i="1"/>
  <c r="O27" i="1"/>
  <c r="M7" i="1"/>
  <c r="O7" i="1"/>
  <c r="O14" i="1"/>
  <c r="M14" i="1"/>
  <c r="O19" i="1"/>
  <c r="O24" i="1"/>
  <c r="O9" i="1"/>
  <c r="O8" i="1"/>
  <c r="M11" i="1"/>
  <c r="O11" i="1"/>
  <c r="O10" i="1"/>
  <c r="M10" i="1"/>
  <c r="O6" i="1"/>
  <c r="M16" i="1"/>
  <c r="M9" i="1"/>
  <c r="O25" i="1"/>
  <c r="M25" i="1"/>
  <c r="O22" i="1"/>
  <c r="M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<sst xmlns="http://schemas.openxmlformats.org/spreadsheetml/2006/main" count="79" uniqueCount="63">
  <si>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</si>
  <si>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</si>
  <si>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</si>
  <si>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</si>
  <si>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</si>
  <si>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</si>
  <si>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</si>
  <si>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</si>
  <si>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</si>
  <si>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</si>
  <si>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</si>
  <si>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</si>
  <si>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</si>
  <si>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</si>
  <si>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</si>
  <si>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</si>
  <si>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</si>
  <si>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</si>
  <si>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</si>
  <si>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</si>
  <si>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</si>
  <si>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</si>
  <si>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</si>
  <si>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</si>
  <si>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</si>
  <si>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</si>
  <si>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</si>
  <si>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</si>
  <si>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</si>
  <si>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</si>
  <si>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</si>
  <si>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</si>
  <si>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</si>
  <si>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</si>
  <si>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</si>
  <si>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</si>
  <si>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</si>
  <si>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</si>
  <si>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</si>
  <si>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</si>
  <si>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</si>
  <si>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</si>
  <si>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</si>
  <si>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</si>
  <si>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</si>
  <si>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</si>
  <si>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</si>
  <si>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</si>
  <si>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</si>
  <si>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</si>
  <si>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</si>
  <si>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</si>
  <si>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</si>
  <si>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</si>
  <si>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</si>
  <si>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</si>
  <si>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</si>
  <si>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</si>
  <si>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</si>
  <si>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</si>
  <si>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</si>
  <si>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USGS_14178000_flow_NO SANTIAM R BLW BOULDER CRK  NR DETROIT  OR_23780591</t>
  </si>
  <si>
    <t xml:space="preserve"> Obs:..\Observations\NSantiam\USGS_14178000_flow_NO SANTIAM R BLW BOULDER CRK  NR DETROIT  OR_23780591.csv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</si>
</sst>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USGS_14178000_flow_NO SANTIAM R BLW BOULDER CRK  NR DETROIT  OR_23780591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calculator'!$H$4:$H$27</c:f>
              <c:numCache>
                <c:formatCode>General</c:formatCode>
                <c:ptCount val="24"/>
                <c:pt idx="0">
                  <c:v>1318.969116</c:v>
                </c:pt>
                <c:pt idx="1">
                  <c:v>654.81872599999997</c:v>
                </c:pt>
                <c:pt idx="2">
                  <c:v>1309.1667480000001</c:v>
                </c:pt>
                <c:pt idx="3">
                  <c:v>2291.9421390000002</c:v>
                </c:pt>
                <c:pt idx="4">
                  <c:v>1116.070923</c:v>
                </c:pt>
                <c:pt idx="5">
                  <c:v>641.40801999999996</c:v>
                </c:pt>
                <c:pt idx="6">
                  <c:v>464.63085899999999</c:v>
                </c:pt>
                <c:pt idx="7">
                  <c:v>389.180969</c:v>
                </c:pt>
                <c:pt idx="8">
                  <c:v>435.92251599999997</c:v>
                </c:pt>
                <c:pt idx="9">
                  <c:v>543.51409899999999</c:v>
                </c:pt>
                <c:pt idx="10">
                  <c:v>373.34747299999998</c:v>
                </c:pt>
                <c:pt idx="11">
                  <c:v>508.02227800000003</c:v>
                </c:pt>
                <c:pt idx="12">
                  <c:v>1263.4288329999999</c:v>
                </c:pt>
                <c:pt idx="13">
                  <c:v>1465.9085689999999</c:v>
                </c:pt>
                <c:pt idx="14">
                  <c:v>912.38482699999997</c:v>
                </c:pt>
                <c:pt idx="15">
                  <c:v>1197.2650149999999</c:v>
                </c:pt>
                <c:pt idx="16">
                  <c:v>999.23718299999996</c:v>
                </c:pt>
                <c:pt idx="17">
                  <c:v>679.75945999999999</c:v>
                </c:pt>
                <c:pt idx="18">
                  <c:v>423.25503500000002</c:v>
                </c:pt>
                <c:pt idx="19">
                  <c:v>356.11215199999998</c:v>
                </c:pt>
                <c:pt idx="20">
                  <c:v>336.58340500000003</c:v>
                </c:pt>
                <c:pt idx="21">
                  <c:v>439.83184799999998</c:v>
                </c:pt>
                <c:pt idx="22">
                  <c:v>772.81073000000004</c:v>
                </c:pt>
                <c:pt idx="23">
                  <c:v>1337.5745850000001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A-4999-8EBA-D93C2B40A7BC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Obs:..\Observations\NSantiam\USGS_14178000_flow_NO SANTIAM R BLW BOULDER CRK  NR DETROIT  OR_23780591.csv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calculator'!$I$4:$I$27</c:f>
              <c:numCache>
                <c:formatCode>General</c:formatCode>
                <c:ptCount val="24"/>
                <c:pt idx="0">
                  <c:v>1057.9149170000001</c:v>
                </c:pt>
                <c:pt idx="1">
                  <c:v>726.88659700000005</c:v>
                </c:pt>
                <c:pt idx="2">
                  <c:v>751.378784</c:v>
                </c:pt>
                <c:pt idx="3">
                  <c:v>2731.420654</c:v>
                </c:pt>
                <c:pt idx="4">
                  <c:v>1012.70343</c:v>
                </c:pt>
                <c:pt idx="5">
                  <c:v>639.75982699999997</c:v>
                </c:pt>
                <c:pt idx="6">
                  <c:v>461.15029900000002</c:v>
                </c:pt>
                <c:pt idx="7">
                  <c:v>373.73623700000002</c:v>
                </c:pt>
                <c:pt idx="8">
                  <c:v>386.91287199999999</c:v>
                </c:pt>
                <c:pt idx="9">
                  <c:v>432.39080799999999</c:v>
                </c:pt>
                <c:pt idx="10">
                  <c:v>381.75524899999999</c:v>
                </c:pt>
                <c:pt idx="11">
                  <c:v>536.34008800000004</c:v>
                </c:pt>
                <c:pt idx="12">
                  <c:v>1170.87085</c:v>
                </c:pt>
                <c:pt idx="13">
                  <c:v>1254.3043210000001</c:v>
                </c:pt>
                <c:pt idx="14">
                  <c:v>690.69152799999995</c:v>
                </c:pt>
                <c:pt idx="15">
                  <c:v>1226.988159</c:v>
                </c:pt>
                <c:pt idx="16">
                  <c:v>1157.6922609999999</c:v>
                </c:pt>
                <c:pt idx="17">
                  <c:v>827.918274</c:v>
                </c:pt>
                <c:pt idx="18">
                  <c:v>526.04125999999997</c:v>
                </c:pt>
                <c:pt idx="19">
                  <c:v>416.39163200000002</c:v>
                </c:pt>
                <c:pt idx="20">
                  <c:v>381.95684799999998</c:v>
                </c:pt>
                <c:pt idx="21">
                  <c:v>418.79754600000001</c:v>
                </c:pt>
                <c:pt idx="22">
                  <c:v>742.23394800000005</c:v>
                </c:pt>
                <c:pt idx="23">
                  <c:v>1301.7392580000001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A-4999-8EBA-D93C2B40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16160"/>
        <c:axId val="1595013248"/>
      </c:lineChart>
      <c:catAx>
        <c:axId val="15950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3248"/>
        <c:crosses val="autoZero"/>
        <c:auto val="1"/>
        <c:lblAlgn val="ctr"/>
        <c:lblOffset val="100"/>
        <c:noMultiLvlLbl val="0"/>
      </c:catAx>
      <c:valAx>
        <c:axId val="1595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2290762</xdr:rowOff>
    </xdr:from>
    <xdr:to>
      <xdr:col>16</xdr:col>
      <xdr:colOff>161925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CB931-B57E-4ADE-9808-996E5342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2"/>
  <sheetViews>
    <sheetView tabSelected="1" workbookViewId="0">
      <selection activeCell="H3" sqref="H3:I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837.24948883333343</v>
      </c>
      <c r="I1"/>
      <c r="J1"/>
      <c r="O1" s="15" t="s">
        <v>60</v>
      </c>
      <c r="P1" s="11">
        <f>SUM(P4:P27)</f>
        <v>773525.67325483949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25.965410874999861</v>
      </c>
      <c r="D2" t="s">
        <v>17</v>
      </c>
      <c r="E2"/>
      <c r="F2"/>
      <c r="G2"/>
      <c r="H2">
        <f>AVERAGE(H4:H27)</f>
        <v>842.96439616666669</v>
      </c>
      <c r="I2">
        <f>AVERAGE(I4:I27)</f>
        <v>816.99898529166683</v>
      </c>
      <c r="J2" s="4"/>
      <c r="K2" s="4"/>
      <c r="L2" s="4"/>
      <c r="M2" s="4"/>
      <c r="N2" s="4"/>
      <c r="O2" s="4"/>
      <c r="P2" s="4">
        <f>AVERAGE(P4:P27)</f>
        <v>32230.236385618311</v>
      </c>
      <c r="Q2" s="4"/>
      <c r="R2" s="4">
        <f>AVERAGE(R4:R27)</f>
        <v>117.05275720833329</v>
      </c>
      <c r="S2">
        <f>AVERAGE(S4:S27)</f>
        <v>8.6327376666666655</v>
      </c>
      <c r="T2">
        <f>AVERAGE(T4:T27)</f>
        <v>9.8286382083333326</v>
      </c>
      <c r="U2"/>
      <c r="V2"/>
    </row>
    <row r="3" spans="1:30" s="3" customFormat="1" ht="230.4" x14ac:dyDescent="0.3">
      <c r="A3" s="3" t="s">
        <v>4</v>
      </c>
      <c r="B3" s="9">
        <f>(I2-H2)/H2</f>
        <v>-3.0802500073640254E-2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0">
        <f>1-SUM(P4:P27)/SUM(M4:M27)</f>
        <v>0.87482661896324188</v>
      </c>
      <c r="C4" s="7" t="str">
        <f>IF(B4&gt;0.8,"VG",IF(B4&gt;0.7,"G",IF(B4&gt;0.45,"S","NS")))</f>
        <v>VG</v>
      </c>
      <c r="D4">
        <v>0</v>
      </c>
      <c r="E4">
        <v>2019</v>
      </c>
      <c r="F4">
        <v>1</v>
      </c>
      <c r="G4">
        <v>31</v>
      </c>
      <c r="H4">
        <v>1318.969116</v>
      </c>
      <c r="I4">
        <v>1057.9149170000001</v>
      </c>
      <c r="J4" s="2">
        <f>I4-H4</f>
        <v>-261.05419899999993</v>
      </c>
      <c r="K4" s="2">
        <f>I4-I$2</f>
        <v>240.91593170833323</v>
      </c>
      <c r="L4" s="2">
        <f>H4-H$2</f>
        <v>476.0047198333333</v>
      </c>
      <c r="M4" s="2">
        <f>K4*K4</f>
        <v>58040.486150894285</v>
      </c>
      <c r="N4" s="2">
        <f>L4*L4</f>
        <v>226580.49330361013</v>
      </c>
      <c r="O4" s="2">
        <f>K4*L4</f>
        <v>114677.12057621162</v>
      </c>
      <c r="P4" s="2">
        <f>J4*J4</f>
        <v>68149.294815531568</v>
      </c>
      <c r="Q4" s="2">
        <f>(I4-H$2)*(I4-H$2)</f>
        <v>46203.72640652128</v>
      </c>
      <c r="R4" s="2">
        <f>ABS(J4)</f>
        <v>261.05419899999993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SQRT(SUM(P4:P27))/SQRT(SUM(Q4:Q27))</f>
        <v>0.35333621499876455</v>
      </c>
      <c r="C5" s="7" t="str">
        <f>IF(B5&lt;=0.5,"VG",IF(B5&lt;=0.6,"G",IF(B5&lt;=0.7,"S","NS")))</f>
        <v>VG</v>
      </c>
      <c r="D5">
        <v>1</v>
      </c>
      <c r="E5">
        <v>2019</v>
      </c>
      <c r="F5">
        <v>2</v>
      </c>
      <c r="G5">
        <v>28</v>
      </c>
      <c r="H5">
        <v>654.81872599999997</v>
      </c>
      <c r="I5">
        <v>726.88659700000005</v>
      </c>
      <c r="J5" s="2">
        <f t="shared" ref="J5:J15" si="0">I5-H5</f>
        <v>72.067871000000082</v>
      </c>
      <c r="K5" s="2">
        <f t="shared" ref="K5:K15" si="1">I5-I$2</f>
        <v>-90.112388291666775</v>
      </c>
      <c r="L5" s="2">
        <f t="shared" ref="L5:L15" si="2">H5-H$2</f>
        <v>-188.14567016666672</v>
      </c>
      <c r="M5" s="2">
        <f t="shared" ref="M5:M15" si="3">K5*K5</f>
        <v>8120.2425236281233</v>
      </c>
      <c r="N5" s="2">
        <f t="shared" ref="N5:N15" si="4">L5*L5</f>
        <v>35398.793202464141</v>
      </c>
      <c r="O5" s="2">
        <f t="shared" ref="O5:O15" si="5">K5*L5</f>
        <v>16954.255685454536</v>
      </c>
      <c r="P5" s="2">
        <f t="shared" ref="P5:P15" si="6">J5*J5</f>
        <v>5193.778030472653</v>
      </c>
      <c r="Q5" s="2">
        <f t="shared" ref="Q5:Q15" si="7">(I5-H$2)*(I5-H$2)</f>
        <v>13474.055459376994</v>
      </c>
      <c r="R5" s="2">
        <f t="shared" ref="R5:R15" si="8">ABS(J5)</f>
        <v>72.067871000000082</v>
      </c>
      <c r="S5">
        <v>5.2818040000000002</v>
      </c>
      <c r="T5">
        <v>5.7384250000000003</v>
      </c>
      <c r="U5">
        <f t="shared" ref="U5:U15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0.87745510124463066</v>
      </c>
      <c r="C6" s="7" t="str">
        <f>IF(B6&gt;0.85,"VG",IF(B6&gt;0.75,"G",IF(B6&gt;0.6,"S","NS")))</f>
        <v>VG</v>
      </c>
      <c r="D6">
        <v>2</v>
      </c>
      <c r="E6">
        <v>2019</v>
      </c>
      <c r="F6">
        <v>3</v>
      </c>
      <c r="G6">
        <v>31</v>
      </c>
      <c r="H6">
        <v>1309.1667480000001</v>
      </c>
      <c r="I6">
        <v>751.378784</v>
      </c>
      <c r="J6" s="2">
        <f t="shared" si="0"/>
        <v>-557.7879640000001</v>
      </c>
      <c r="K6" s="2">
        <f t="shared" si="1"/>
        <v>-65.620201291666831</v>
      </c>
      <c r="L6" s="2">
        <f t="shared" si="2"/>
        <v>466.20235183333341</v>
      </c>
      <c r="M6" s="2">
        <f t="shared" si="3"/>
        <v>4306.010817558873</v>
      </c>
      <c r="N6" s="2">
        <f t="shared" si="4"/>
        <v>217344.6328549312</v>
      </c>
      <c r="O6" s="2">
        <f t="shared" si="5"/>
        <v>-30592.292169951819</v>
      </c>
      <c r="P6" s="2">
        <f t="shared" si="6"/>
        <v>311127.4127832654</v>
      </c>
      <c r="Q6" s="2">
        <f t="shared" si="7"/>
        <v>8387.9243559430852</v>
      </c>
      <c r="R6" s="2">
        <f t="shared" si="8"/>
        <v>557.7879640000001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842.96439616666669</v>
      </c>
      <c r="C7" s="2"/>
      <c r="D7">
        <v>3</v>
      </c>
      <c r="E7">
        <v>2019</v>
      </c>
      <c r="F7">
        <v>4</v>
      </c>
      <c r="G7">
        <v>30</v>
      </c>
      <c r="H7">
        <v>2291.9421390000002</v>
      </c>
      <c r="I7">
        <v>2731.420654</v>
      </c>
      <c r="J7" s="2">
        <f t="shared" si="0"/>
        <v>439.47851499999979</v>
      </c>
      <c r="K7" s="2">
        <f t="shared" si="1"/>
        <v>1914.4216687083331</v>
      </c>
      <c r="L7" s="2">
        <f t="shared" si="2"/>
        <v>1448.9777428333337</v>
      </c>
      <c r="M7" s="2">
        <f t="shared" si="3"/>
        <v>3665010.3256199984</v>
      </c>
      <c r="N7" s="2">
        <f t="shared" si="4"/>
        <v>2099536.4992263825</v>
      </c>
      <c r="O7" s="2">
        <f t="shared" si="5"/>
        <v>2773954.3883562246</v>
      </c>
      <c r="P7" s="2">
        <f t="shared" si="6"/>
        <v>193141.36514660504</v>
      </c>
      <c r="Q7" s="2">
        <f t="shared" si="7"/>
        <v>3566267.0377498777</v>
      </c>
      <c r="R7" s="2">
        <f t="shared" si="8"/>
        <v>439.47851499999979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_xlfn.STDEV.P(H4:H27)</f>
        <v>476.93214122539456</v>
      </c>
      <c r="C8" s="5"/>
      <c r="D8">
        <v>4</v>
      </c>
      <c r="E8">
        <v>2019</v>
      </c>
      <c r="F8">
        <v>5</v>
      </c>
      <c r="G8">
        <v>31</v>
      </c>
      <c r="H8">
        <v>1116.070923</v>
      </c>
      <c r="I8">
        <v>1012.70343</v>
      </c>
      <c r="J8" s="2">
        <f t="shared" si="0"/>
        <v>-103.36749299999997</v>
      </c>
      <c r="K8" s="2">
        <f t="shared" si="1"/>
        <v>195.7044447083332</v>
      </c>
      <c r="L8" s="2">
        <f t="shared" si="2"/>
        <v>273.10652683333331</v>
      </c>
      <c r="M8" s="2">
        <f t="shared" si="3"/>
        <v>38300.229678597047</v>
      </c>
      <c r="N8" s="2">
        <f t="shared" si="4"/>
        <v>74587.174998966206</v>
      </c>
      <c r="O8" s="2">
        <f t="shared" si="5"/>
        <v>53448.161180138995</v>
      </c>
      <c r="P8" s="2">
        <f t="shared" si="6"/>
        <v>10684.838609105042</v>
      </c>
      <c r="Q8" s="2">
        <f t="shared" si="7"/>
        <v>28811.339606673479</v>
      </c>
      <c r="R8" s="2">
        <f t="shared" si="8"/>
        <v>103.36749299999997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816.99898529166683</v>
      </c>
      <c r="C9" s="2"/>
      <c r="D9">
        <v>5</v>
      </c>
      <c r="E9">
        <v>2019</v>
      </c>
      <c r="F9">
        <v>6</v>
      </c>
      <c r="G9">
        <v>30</v>
      </c>
      <c r="H9">
        <v>641.40801999999996</v>
      </c>
      <c r="I9">
        <v>639.75982699999997</v>
      </c>
      <c r="J9" s="2">
        <f t="shared" si="0"/>
        <v>-1.648192999999992</v>
      </c>
      <c r="K9" s="2">
        <f t="shared" si="1"/>
        <v>-177.23915829166685</v>
      </c>
      <c r="L9" s="2">
        <f t="shared" si="2"/>
        <v>-201.55637616666672</v>
      </c>
      <c r="M9" s="2">
        <f t="shared" si="3"/>
        <v>31413.719231938539</v>
      </c>
      <c r="N9" s="2">
        <f t="shared" si="4"/>
        <v>40624.972773438858</v>
      </c>
      <c r="O9" s="2">
        <f t="shared" si="5"/>
        <v>35723.682460098593</v>
      </c>
      <c r="P9" s="2">
        <f t="shared" si="6"/>
        <v>2.7165401652489738</v>
      </c>
      <c r="Q9" s="2">
        <f t="shared" si="7"/>
        <v>41292.096930210639</v>
      </c>
      <c r="R9" s="2">
        <f t="shared" si="8"/>
        <v>1.648192999999992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_xlfn.STDEV.P(I4:I27)</f>
        <v>507.42954910553692</v>
      </c>
      <c r="D10">
        <v>6</v>
      </c>
      <c r="E10">
        <v>2019</v>
      </c>
      <c r="F10">
        <v>7</v>
      </c>
      <c r="G10">
        <v>31</v>
      </c>
      <c r="H10">
        <v>464.63085899999999</v>
      </c>
      <c r="I10">
        <v>461.15029900000002</v>
      </c>
      <c r="J10" s="2">
        <f t="shared" si="0"/>
        <v>-3.4805599999999686</v>
      </c>
      <c r="K10" s="2">
        <f t="shared" si="1"/>
        <v>-355.84868629166681</v>
      </c>
      <c r="L10" s="2">
        <f t="shared" si="2"/>
        <v>-378.3335371666667</v>
      </c>
      <c r="M10" s="2">
        <f t="shared" si="3"/>
        <v>126628.28753550509</v>
      </c>
      <c r="N10" s="2">
        <f t="shared" si="4"/>
        <v>143136.26534504158</v>
      </c>
      <c r="O10" s="2">
        <f t="shared" si="5"/>
        <v>134629.49218083784</v>
      </c>
      <c r="P10" s="2">
        <f t="shared" si="6"/>
        <v>12.114297913599781</v>
      </c>
      <c r="Q10" s="2">
        <f t="shared" si="7"/>
        <v>145782.00479519679</v>
      </c>
      <c r="R10" s="2">
        <f t="shared" si="8"/>
        <v>3.4805599999999686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179.52781507504153</v>
      </c>
      <c r="D11">
        <v>7</v>
      </c>
      <c r="E11">
        <v>2019</v>
      </c>
      <c r="F11">
        <v>8</v>
      </c>
      <c r="G11">
        <v>31</v>
      </c>
      <c r="H11">
        <v>389.180969</v>
      </c>
      <c r="I11">
        <v>373.73623700000002</v>
      </c>
      <c r="J11" s="2">
        <f t="shared" si="0"/>
        <v>-15.444731999999988</v>
      </c>
      <c r="K11" s="2">
        <f t="shared" si="1"/>
        <v>-443.26274829166681</v>
      </c>
      <c r="L11" s="2">
        <f t="shared" si="2"/>
        <v>-453.78342716666668</v>
      </c>
      <c r="M11" s="2">
        <f t="shared" si="3"/>
        <v>196481.86402308158</v>
      </c>
      <c r="N11" s="2">
        <f t="shared" si="4"/>
        <v>205919.39877112547</v>
      </c>
      <c r="O11" s="2">
        <f t="shared" si="5"/>
        <v>201145.28905510809</v>
      </c>
      <c r="P11" s="2">
        <f t="shared" si="6"/>
        <v>238.53974655182361</v>
      </c>
      <c r="Q11" s="2">
        <f t="shared" si="7"/>
        <v>220175.06535493868</v>
      </c>
      <c r="R11" s="2">
        <f t="shared" si="8"/>
        <v>15.444731999999988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SUM(O4:O27)/SQRT(SUM(M4:M27)*SUM(N4:N27))</f>
        <v>0.93672573427051242</v>
      </c>
      <c r="C12" s="6"/>
      <c r="D12">
        <v>8</v>
      </c>
      <c r="E12">
        <v>2019</v>
      </c>
      <c r="F12">
        <v>9</v>
      </c>
      <c r="G12">
        <v>30</v>
      </c>
      <c r="H12">
        <v>435.92251599999997</v>
      </c>
      <c r="I12">
        <v>386.91287199999999</v>
      </c>
      <c r="J12" s="2">
        <f t="shared" si="0"/>
        <v>-49.00964399999998</v>
      </c>
      <c r="K12" s="2">
        <f t="shared" si="1"/>
        <v>-430.08611329166683</v>
      </c>
      <c r="L12" s="2">
        <f t="shared" si="2"/>
        <v>-407.04188016666672</v>
      </c>
      <c r="M12" s="2">
        <f t="shared" si="3"/>
        <v>184974.06484633248</v>
      </c>
      <c r="N12" s="2">
        <f t="shared" si="4"/>
        <v>165683.09220961508</v>
      </c>
      <c r="O12" s="2">
        <f t="shared" si="5"/>
        <v>175063.06018781409</v>
      </c>
      <c r="P12" s="2">
        <f t="shared" si="6"/>
        <v>2401.9452050067339</v>
      </c>
      <c r="Q12" s="2">
        <f t="shared" si="7"/>
        <v>207982.99269473978</v>
      </c>
      <c r="R12" s="2">
        <f t="shared" si="8"/>
        <v>49.00964399999998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117.05275720833329</v>
      </c>
      <c r="D13">
        <v>9</v>
      </c>
      <c r="E13">
        <v>2019</v>
      </c>
      <c r="F13">
        <v>10</v>
      </c>
      <c r="G13">
        <v>31</v>
      </c>
      <c r="H13">
        <v>543.51409899999999</v>
      </c>
      <c r="I13">
        <v>432.39080799999999</v>
      </c>
      <c r="J13" s="2">
        <f t="shared" si="0"/>
        <v>-111.12329099999999</v>
      </c>
      <c r="K13" s="2">
        <f t="shared" si="1"/>
        <v>-384.60817729166683</v>
      </c>
      <c r="L13" s="2">
        <f t="shared" si="2"/>
        <v>-299.4502971666667</v>
      </c>
      <c r="M13" s="2">
        <f t="shared" si="3"/>
        <v>147923.45003961824</v>
      </c>
      <c r="N13" s="2">
        <f t="shared" si="4"/>
        <v>89670.480473204996</v>
      </c>
      <c r="O13" s="2">
        <f t="shared" si="5"/>
        <v>115171.03298271967</v>
      </c>
      <c r="P13" s="2">
        <f t="shared" si="6"/>
        <v>12348.38580267068</v>
      </c>
      <c r="Q13" s="2">
        <f t="shared" si="7"/>
        <v>168570.67130005162</v>
      </c>
      <c r="R13" s="2">
        <f t="shared" si="8"/>
        <v>111.12329099999999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2019</v>
      </c>
      <c r="F14">
        <v>11</v>
      </c>
      <c r="G14">
        <v>30</v>
      </c>
      <c r="H14">
        <v>373.34747299999998</v>
      </c>
      <c r="I14">
        <v>381.75524899999999</v>
      </c>
      <c r="J14" s="2">
        <f t="shared" si="0"/>
        <v>8.4077760000000126</v>
      </c>
      <c r="K14" s="2">
        <f t="shared" si="1"/>
        <v>-435.24373629166683</v>
      </c>
      <c r="L14" s="2">
        <f t="shared" si="2"/>
        <v>-469.61692316666671</v>
      </c>
      <c r="M14" s="2">
        <f t="shared" si="3"/>
        <v>189437.10998113002</v>
      </c>
      <c r="N14" s="2">
        <f t="shared" si="4"/>
        <v>220540.05452452693</v>
      </c>
      <c r="O14" s="2">
        <f t="shared" si="5"/>
        <v>204397.82426485664</v>
      </c>
      <c r="P14" s="2">
        <f t="shared" si="6"/>
        <v>70.690697266176215</v>
      </c>
      <c r="Q14" s="2">
        <f t="shared" si="7"/>
        <v>212713.87743020401</v>
      </c>
      <c r="R14" s="2">
        <f t="shared" si="8"/>
        <v>8.4077760000000126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0.35333621499876455</v>
      </c>
      <c r="D15">
        <v>11</v>
      </c>
      <c r="E15">
        <v>2019</v>
      </c>
      <c r="F15">
        <v>12</v>
      </c>
      <c r="G15">
        <v>31</v>
      </c>
      <c r="H15">
        <v>508.02227800000003</v>
      </c>
      <c r="I15">
        <v>536.34008800000004</v>
      </c>
      <c r="J15" s="2">
        <f t="shared" si="0"/>
        <v>28.317810000000009</v>
      </c>
      <c r="K15" s="2">
        <f t="shared" si="1"/>
        <v>-280.65889729166679</v>
      </c>
      <c r="L15" s="2">
        <f t="shared" si="2"/>
        <v>-334.94211816666666</v>
      </c>
      <c r="M15" s="2">
        <f t="shared" si="3"/>
        <v>78769.416628974373</v>
      </c>
      <c r="N15" s="2">
        <f t="shared" si="4"/>
        <v>112186.22252197329</v>
      </c>
      <c r="O15" s="2">
        <f t="shared" si="5"/>
        <v>94004.485541191825</v>
      </c>
      <c r="P15" s="2">
        <f t="shared" si="6"/>
        <v>801.89836319610049</v>
      </c>
      <c r="Q15" s="2">
        <f t="shared" si="7"/>
        <v>94018.466358686957</v>
      </c>
      <c r="R15" s="2">
        <f t="shared" si="8"/>
        <v>28.317810000000009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2020</v>
      </c>
      <c r="F16">
        <v>1</v>
      </c>
      <c r="G16">
        <v>31</v>
      </c>
      <c r="H16">
        <v>1263.4288329999999</v>
      </c>
      <c r="I16">
        <v>1170.87085</v>
      </c>
      <c r="J16" s="2">
        <f t="shared" ref="J16:J27" si="10">I16-H16</f>
        <v>-92.557982999999922</v>
      </c>
      <c r="K16" s="2">
        <f t="shared" ref="K16:K27" si="11">I16-I$2</f>
        <v>353.87186470833319</v>
      </c>
      <c r="L16" s="2">
        <f t="shared" ref="L16:L27" si="12">H16-H$2</f>
        <v>420.46443683333325</v>
      </c>
      <c r="M16" s="2">
        <f t="shared" ref="M16:M27" si="13">K16*K16</f>
        <v>125225.29663215287</v>
      </c>
      <c r="N16" s="2">
        <f t="shared" ref="N16:N27" si="14">L16*L16</f>
        <v>176790.34264157209</v>
      </c>
      <c r="O16" s="2">
        <f t="shared" ref="O16:O27" si="15">K16*L16</f>
        <v>148790.5343057508</v>
      </c>
      <c r="P16" s="2">
        <f t="shared" ref="P16:P27" si="16">J16*J16</f>
        <v>8566.9802170282746</v>
      </c>
      <c r="Q16" s="2">
        <f t="shared" ref="Q16:Q27" si="17">(I16-H$2)*(I16-H$2)</f>
        <v>107522.64246555197</v>
      </c>
      <c r="R16" s="2">
        <f t="shared" ref="R16:R27" si="18">ABS(J16)</f>
        <v>92.557982999999922</v>
      </c>
      <c r="S16">
        <v>4.4663490000000001</v>
      </c>
      <c r="T16">
        <v>5.4185150000000002</v>
      </c>
      <c r="U16">
        <f t="shared" ref="U16:U27" si="19">T16-S16</f>
        <v>0.95216600000000007</v>
      </c>
      <c r="V16"/>
    </row>
    <row r="17" spans="4:22" x14ac:dyDescent="0.3">
      <c r="D17">
        <v>13</v>
      </c>
      <c r="E17">
        <v>2020</v>
      </c>
      <c r="F17">
        <v>2</v>
      </c>
      <c r="G17">
        <v>29</v>
      </c>
      <c r="H17">
        <v>1465.9085689999999</v>
      </c>
      <c r="I17">
        <v>1254.3043210000001</v>
      </c>
      <c r="J17" s="2">
        <f t="shared" si="10"/>
        <v>-211.60424799999987</v>
      </c>
      <c r="K17" s="2">
        <f t="shared" si="11"/>
        <v>437.30533570833325</v>
      </c>
      <c r="L17" s="2">
        <f t="shared" si="12"/>
        <v>622.94417283333325</v>
      </c>
      <c r="M17" s="2">
        <f t="shared" si="13"/>
        <v>191235.95663897804</v>
      </c>
      <c r="N17" s="2">
        <f t="shared" si="14"/>
        <v>388059.44246700575</v>
      </c>
      <c r="O17" s="2">
        <f t="shared" si="15"/>
        <v>272416.81062843074</v>
      </c>
      <c r="P17" s="2">
        <f t="shared" si="16"/>
        <v>44776.357771645446</v>
      </c>
      <c r="Q17" s="2">
        <f t="shared" si="17"/>
        <v>169200.53376189235</v>
      </c>
      <c r="R17" s="2">
        <f t="shared" si="18"/>
        <v>211.60424799999987</v>
      </c>
      <c r="S17">
        <v>4.6956059999999997</v>
      </c>
      <c r="T17">
        <v>5.7108840000000001</v>
      </c>
      <c r="U17">
        <f t="shared" si="19"/>
        <v>1.0152780000000003</v>
      </c>
      <c r="V17"/>
    </row>
    <row r="18" spans="4:22" x14ac:dyDescent="0.3">
      <c r="D18">
        <v>14</v>
      </c>
      <c r="E18">
        <v>2020</v>
      </c>
      <c r="F18">
        <v>3</v>
      </c>
      <c r="G18">
        <v>31</v>
      </c>
      <c r="H18">
        <v>912.38482699999997</v>
      </c>
      <c r="I18">
        <v>690.69152799999995</v>
      </c>
      <c r="J18" s="2">
        <f t="shared" si="10"/>
        <v>-221.69329900000002</v>
      </c>
      <c r="K18" s="2">
        <f t="shared" si="11"/>
        <v>-126.30745729166688</v>
      </c>
      <c r="L18" s="2">
        <f t="shared" si="12"/>
        <v>69.420430833333285</v>
      </c>
      <c r="M18" s="2">
        <f t="shared" si="13"/>
        <v>15953.573767486252</v>
      </c>
      <c r="N18" s="2">
        <f t="shared" si="14"/>
        <v>4819.1962170856104</v>
      </c>
      <c r="O18" s="2">
        <f t="shared" si="15"/>
        <v>-8768.3181026503589</v>
      </c>
      <c r="P18" s="2">
        <f t="shared" si="16"/>
        <v>49147.918821503408</v>
      </c>
      <c r="Q18" s="2">
        <f t="shared" si="17"/>
        <v>23187.026379703068</v>
      </c>
      <c r="R18" s="2">
        <f t="shared" si="18"/>
        <v>221.69329900000002</v>
      </c>
      <c r="S18">
        <v>5.3733880000000003</v>
      </c>
      <c r="T18">
        <v>5.9636950000000004</v>
      </c>
      <c r="U18">
        <f t="shared" si="19"/>
        <v>0.59030700000000014</v>
      </c>
      <c r="V18"/>
    </row>
    <row r="19" spans="4:22" x14ac:dyDescent="0.3">
      <c r="D19">
        <v>15</v>
      </c>
      <c r="E19">
        <v>2020</v>
      </c>
      <c r="F19">
        <v>4</v>
      </c>
      <c r="G19">
        <v>30</v>
      </c>
      <c r="H19">
        <v>1197.2650149999999</v>
      </c>
      <c r="I19">
        <v>1226.988159</v>
      </c>
      <c r="J19" s="2">
        <f t="shared" si="10"/>
        <v>29.723144000000048</v>
      </c>
      <c r="K19" s="2">
        <f t="shared" si="11"/>
        <v>409.98917370833317</v>
      </c>
      <c r="L19" s="2">
        <f t="shared" si="12"/>
        <v>354.30061883333326</v>
      </c>
      <c r="M19" s="2">
        <f t="shared" si="13"/>
        <v>168091.1225580418</v>
      </c>
      <c r="N19" s="2">
        <f t="shared" si="14"/>
        <v>125528.9285056829</v>
      </c>
      <c r="O19" s="2">
        <f t="shared" si="15"/>
        <v>145259.41795982941</v>
      </c>
      <c r="P19" s="2">
        <f t="shared" si="16"/>
        <v>883.46528924473887</v>
      </c>
      <c r="Q19" s="2">
        <f t="shared" si="17"/>
        <v>147474.25042067224</v>
      </c>
      <c r="R19" s="2">
        <f t="shared" si="18"/>
        <v>29.723144000000048</v>
      </c>
      <c r="S19">
        <v>6.4953919999999998</v>
      </c>
      <c r="T19">
        <v>7.5892429999999997</v>
      </c>
      <c r="U19">
        <f t="shared" si="19"/>
        <v>1.0938509999999999</v>
      </c>
      <c r="V19"/>
    </row>
    <row r="20" spans="4:22" x14ac:dyDescent="0.3">
      <c r="D20">
        <v>16</v>
      </c>
      <c r="E20">
        <v>2020</v>
      </c>
      <c r="F20">
        <v>5</v>
      </c>
      <c r="G20">
        <v>31</v>
      </c>
      <c r="H20">
        <v>999.23718299999996</v>
      </c>
      <c r="I20">
        <v>1157.6922609999999</v>
      </c>
      <c r="J20" s="2">
        <f t="shared" si="10"/>
        <v>158.45507799999996</v>
      </c>
      <c r="K20" s="2">
        <f t="shared" si="11"/>
        <v>340.69327570833309</v>
      </c>
      <c r="L20" s="2">
        <f t="shared" si="12"/>
        <v>156.27278683333327</v>
      </c>
      <c r="M20" s="2">
        <f t="shared" si="13"/>
        <v>116071.90811287427</v>
      </c>
      <c r="N20" s="2">
        <f t="shared" si="14"/>
        <v>24421.18390465642</v>
      </c>
      <c r="O20" s="2">
        <f t="shared" si="15"/>
        <v>53241.087650318375</v>
      </c>
      <c r="P20" s="2">
        <f t="shared" si="16"/>
        <v>25108.01174398607</v>
      </c>
      <c r="Q20" s="2">
        <f t="shared" si="17"/>
        <v>99053.628902548866</v>
      </c>
      <c r="R20" s="2">
        <f t="shared" si="18"/>
        <v>158.45507799999996</v>
      </c>
      <c r="S20">
        <v>9.6104040000000008</v>
      </c>
      <c r="T20">
        <v>11.136310999999999</v>
      </c>
      <c r="U20">
        <f t="shared" si="19"/>
        <v>1.5259069999999983</v>
      </c>
      <c r="V20"/>
    </row>
    <row r="21" spans="4:22" x14ac:dyDescent="0.3">
      <c r="D21">
        <v>17</v>
      </c>
      <c r="E21">
        <v>2020</v>
      </c>
      <c r="F21">
        <v>6</v>
      </c>
      <c r="G21">
        <v>30</v>
      </c>
      <c r="H21">
        <v>679.75945999999999</v>
      </c>
      <c r="I21">
        <v>827.918274</v>
      </c>
      <c r="J21" s="2">
        <f t="shared" si="10"/>
        <v>148.15881400000001</v>
      </c>
      <c r="K21" s="2">
        <f t="shared" si="11"/>
        <v>10.91928870833317</v>
      </c>
      <c r="L21" s="2">
        <f t="shared" si="12"/>
        <v>-163.2049361666667</v>
      </c>
      <c r="M21" s="2">
        <f t="shared" si="13"/>
        <v>119.23086589593227</v>
      </c>
      <c r="N21" s="2">
        <f t="shared" si="14"/>
        <v>26635.851189165751</v>
      </c>
      <c r="O21" s="2">
        <f t="shared" si="15"/>
        <v>-1782.0818166289193</v>
      </c>
      <c r="P21" s="2">
        <f t="shared" si="16"/>
        <v>21951.034165886598</v>
      </c>
      <c r="Q21" s="2">
        <f t="shared" si="17"/>
        <v>226.38579225425877</v>
      </c>
      <c r="R21" s="2">
        <f t="shared" si="18"/>
        <v>148.15881400000001</v>
      </c>
      <c r="S21">
        <v>10.771552</v>
      </c>
      <c r="T21">
        <v>12.600471000000001</v>
      </c>
      <c r="U21">
        <f t="shared" si="19"/>
        <v>1.8289190000000008</v>
      </c>
      <c r="V21"/>
    </row>
    <row r="22" spans="4:22" x14ac:dyDescent="0.3">
      <c r="D22">
        <v>18</v>
      </c>
      <c r="E22">
        <v>2020</v>
      </c>
      <c r="F22">
        <v>7</v>
      </c>
      <c r="G22">
        <v>31</v>
      </c>
      <c r="H22">
        <v>423.25503500000002</v>
      </c>
      <c r="I22">
        <v>526.04125999999997</v>
      </c>
      <c r="J22" s="2">
        <f t="shared" si="10"/>
        <v>102.78622499999994</v>
      </c>
      <c r="K22" s="2">
        <f t="shared" si="11"/>
        <v>-290.95772529166686</v>
      </c>
      <c r="L22" s="2">
        <f t="shared" si="12"/>
        <v>-419.70936116666667</v>
      </c>
      <c r="M22" s="2">
        <f t="shared" si="13"/>
        <v>84656.397906901082</v>
      </c>
      <c r="N22" s="2">
        <f t="shared" si="14"/>
        <v>176155.94785093144</v>
      </c>
      <c r="O22" s="2">
        <f t="shared" si="15"/>
        <v>122117.68100867199</v>
      </c>
      <c r="P22" s="2">
        <f t="shared" si="16"/>
        <v>10565.008049750613</v>
      </c>
      <c r="Q22" s="2">
        <f t="shared" si="17"/>
        <v>100440.27423771558</v>
      </c>
      <c r="R22" s="2">
        <f t="shared" si="18"/>
        <v>102.78622499999994</v>
      </c>
      <c r="S22">
        <v>13.215975</v>
      </c>
      <c r="T22">
        <v>15.246349</v>
      </c>
      <c r="U22">
        <f t="shared" si="19"/>
        <v>2.0303740000000001</v>
      </c>
      <c r="V22"/>
    </row>
    <row r="23" spans="4:22" x14ac:dyDescent="0.3">
      <c r="D23">
        <v>19</v>
      </c>
      <c r="E23">
        <v>2020</v>
      </c>
      <c r="F23">
        <v>8</v>
      </c>
      <c r="G23">
        <v>31</v>
      </c>
      <c r="H23">
        <v>356.11215199999998</v>
      </c>
      <c r="I23">
        <v>416.39163200000002</v>
      </c>
      <c r="J23" s="2">
        <f t="shared" si="10"/>
        <v>60.279480000000035</v>
      </c>
      <c r="K23" s="2">
        <f t="shared" si="11"/>
        <v>-400.60735329166681</v>
      </c>
      <c r="L23" s="2">
        <f t="shared" si="12"/>
        <v>-486.85224416666671</v>
      </c>
      <c r="M23" s="2">
        <f t="shared" si="13"/>
        <v>160486.25151135435</v>
      </c>
      <c r="N23" s="2">
        <f t="shared" si="14"/>
        <v>237025.10765011967</v>
      </c>
      <c r="O23" s="2">
        <f t="shared" si="15"/>
        <v>195036.58897971667</v>
      </c>
      <c r="P23" s="2">
        <f t="shared" si="16"/>
        <v>3633.6157090704041</v>
      </c>
      <c r="Q23" s="2">
        <f t="shared" si="17"/>
        <v>181964.32312879062</v>
      </c>
      <c r="R23" s="2">
        <f t="shared" si="18"/>
        <v>60.279480000000035</v>
      </c>
      <c r="S23">
        <v>15.243527</v>
      </c>
      <c r="T23">
        <v>17.401871</v>
      </c>
      <c r="U23">
        <f t="shared" si="19"/>
        <v>2.1583439999999996</v>
      </c>
      <c r="V23"/>
    </row>
    <row r="24" spans="4:22" x14ac:dyDescent="0.3">
      <c r="D24">
        <v>20</v>
      </c>
      <c r="E24">
        <v>2020</v>
      </c>
      <c r="F24">
        <v>9</v>
      </c>
      <c r="G24">
        <v>30</v>
      </c>
      <c r="H24">
        <v>336.58340500000003</v>
      </c>
      <c r="I24">
        <v>381.95684799999998</v>
      </c>
      <c r="J24" s="2">
        <f t="shared" si="10"/>
        <v>45.373442999999952</v>
      </c>
      <c r="K24" s="2">
        <f t="shared" si="11"/>
        <v>-435.04213729166685</v>
      </c>
      <c r="L24" s="2">
        <f t="shared" si="12"/>
        <v>-506.38099116666666</v>
      </c>
      <c r="M24" s="2">
        <f t="shared" si="13"/>
        <v>189261.66121930152</v>
      </c>
      <c r="N24" s="2">
        <f t="shared" si="14"/>
        <v>256421.70821493573</v>
      </c>
      <c r="O24" s="2">
        <f t="shared" si="15"/>
        <v>220297.06868101933</v>
      </c>
      <c r="P24" s="2">
        <f t="shared" si="16"/>
        <v>2058.7493296742446</v>
      </c>
      <c r="Q24" s="2">
        <f t="shared" si="17"/>
        <v>212527.95946664154</v>
      </c>
      <c r="R24" s="2">
        <f t="shared" si="18"/>
        <v>45.373442999999952</v>
      </c>
      <c r="S24">
        <v>14.913529</v>
      </c>
      <c r="T24">
        <v>17.110749999999999</v>
      </c>
      <c r="U24">
        <f t="shared" si="19"/>
        <v>2.197220999999999</v>
      </c>
      <c r="V24"/>
    </row>
    <row r="25" spans="4:22" x14ac:dyDescent="0.3">
      <c r="D25">
        <v>21</v>
      </c>
      <c r="E25">
        <v>2020</v>
      </c>
      <c r="F25">
        <v>10</v>
      </c>
      <c r="G25">
        <v>31</v>
      </c>
      <c r="H25">
        <v>439.83184799999998</v>
      </c>
      <c r="I25">
        <v>418.79754600000001</v>
      </c>
      <c r="J25" s="2">
        <f t="shared" si="10"/>
        <v>-21.034301999999968</v>
      </c>
      <c r="K25" s="2">
        <f t="shared" si="11"/>
        <v>-398.20143929166682</v>
      </c>
      <c r="L25" s="2">
        <f t="shared" si="12"/>
        <v>-403.13254816666671</v>
      </c>
      <c r="M25" s="2">
        <f t="shared" si="13"/>
        <v>158564.38625395502</v>
      </c>
      <c r="N25" s="2">
        <f t="shared" si="14"/>
        <v>162515.85139134986</v>
      </c>
      <c r="O25" s="2">
        <f t="shared" si="15"/>
        <v>160527.96090528389</v>
      </c>
      <c r="P25" s="2">
        <f t="shared" si="16"/>
        <v>442.44186062720269</v>
      </c>
      <c r="Q25" s="2">
        <f t="shared" si="17"/>
        <v>179917.51678031145</v>
      </c>
      <c r="R25" s="2">
        <f t="shared" si="18"/>
        <v>21.034301999999968</v>
      </c>
      <c r="S25">
        <v>13.524543</v>
      </c>
      <c r="T25">
        <v>15.616877000000001</v>
      </c>
      <c r="U25">
        <f t="shared" si="19"/>
        <v>2.092334000000001</v>
      </c>
      <c r="V25"/>
    </row>
    <row r="26" spans="4:22" x14ac:dyDescent="0.3">
      <c r="D26">
        <v>22</v>
      </c>
      <c r="E26">
        <v>2020</v>
      </c>
      <c r="F26">
        <v>11</v>
      </c>
      <c r="G26">
        <v>30</v>
      </c>
      <c r="H26">
        <v>772.81073000000004</v>
      </c>
      <c r="I26">
        <v>742.23394800000005</v>
      </c>
      <c r="J26" s="2">
        <f t="shared" si="10"/>
        <v>-30.57678199999998</v>
      </c>
      <c r="K26" s="2">
        <f t="shared" si="11"/>
        <v>-74.765037291666772</v>
      </c>
      <c r="L26" s="2">
        <f t="shared" si="12"/>
        <v>-70.153666166666653</v>
      </c>
      <c r="M26" s="2">
        <f t="shared" si="13"/>
        <v>5589.8108012243229</v>
      </c>
      <c r="N26" s="2">
        <f t="shared" si="14"/>
        <v>4921.536876624109</v>
      </c>
      <c r="O26" s="2">
        <f t="shared" si="15"/>
        <v>5245.0414670979735</v>
      </c>
      <c r="P26" s="2">
        <f t="shared" si="16"/>
        <v>934.93959747552276</v>
      </c>
      <c r="Q26" s="2">
        <f t="shared" si="17"/>
        <v>10146.623187857513</v>
      </c>
      <c r="R26" s="2">
        <f t="shared" si="18"/>
        <v>30.57678199999998</v>
      </c>
      <c r="S26">
        <v>7.9147090000000002</v>
      </c>
      <c r="T26">
        <v>9.3853279999999994</v>
      </c>
      <c r="U26">
        <f t="shared" si="19"/>
        <v>1.4706189999999992</v>
      </c>
      <c r="V26"/>
    </row>
    <row r="27" spans="4:22" x14ac:dyDescent="0.3">
      <c r="D27">
        <v>23</v>
      </c>
      <c r="E27">
        <v>2020</v>
      </c>
      <c r="F27">
        <v>12</v>
      </c>
      <c r="G27">
        <v>31</v>
      </c>
      <c r="H27">
        <v>1337.5745850000001</v>
      </c>
      <c r="I27">
        <v>1301.7392580000001</v>
      </c>
      <c r="J27" s="2">
        <f t="shared" si="10"/>
        <v>-35.835327000000007</v>
      </c>
      <c r="K27" s="2">
        <f t="shared" si="11"/>
        <v>484.74027270833324</v>
      </c>
      <c r="L27" s="2">
        <f t="shared" si="12"/>
        <v>494.61018883333338</v>
      </c>
      <c r="M27" s="2">
        <f t="shared" si="13"/>
        <v>234973.13198534929</v>
      </c>
      <c r="N27" s="2">
        <f t="shared" si="14"/>
        <v>244639.2388977457</v>
      </c>
      <c r="O27" s="2">
        <f t="shared" si="15"/>
        <v>239757.47781939022</v>
      </c>
      <c r="P27" s="2">
        <f t="shared" si="16"/>
        <v>1284.1706611969294</v>
      </c>
      <c r="Q27" s="2">
        <f t="shared" si="17"/>
        <v>210474.37385019413</v>
      </c>
      <c r="R27" s="2">
        <f t="shared" si="18"/>
        <v>35.835327000000007</v>
      </c>
      <c r="S27">
        <v>4.2786520000000001</v>
      </c>
      <c r="T27">
        <v>4.3472080000000002</v>
      </c>
      <c r="U27">
        <f t="shared" si="19"/>
        <v>6.8556000000000061E-2</v>
      </c>
      <c r="V27"/>
    </row>
    <row r="28" spans="4:22" x14ac:dyDescent="0.3">
      <c r="H28"/>
      <c r="I28"/>
      <c r="S28"/>
      <c r="T28"/>
      <c r="U28"/>
      <c r="V28"/>
    </row>
    <row r="29" spans="4:22" x14ac:dyDescent="0.3">
      <c r="H29"/>
      <c r="I29"/>
      <c r="S29"/>
      <c r="T29"/>
      <c r="U29"/>
      <c r="V29"/>
    </row>
    <row r="30" spans="4:22" x14ac:dyDescent="0.3">
      <c r="H30"/>
      <c r="I30"/>
      <c r="S30"/>
      <c r="T30"/>
      <c r="U30"/>
      <c r="V30"/>
    </row>
    <row r="31" spans="4:22" x14ac:dyDescent="0.3">
      <c r="H31"/>
      <c r="I31"/>
      <c r="S31"/>
      <c r="T31"/>
      <c r="U31"/>
      <c r="V31"/>
    </row>
    <row r="32" spans="4:22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2021-07-08T14:42:43Z</dcterms:modified>
</cp:coreProperties>
</file>