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W3M.git\trunk\DataCW3M\Reservoirs\DataSources\"/>
    </mc:Choice>
  </mc:AlternateContent>
  <xr:revisionPtr revIDLastSave="0" documentId="13_ncr:1_{FD76AC80-820D-43E7-8C47-4DA913F562F4}" xr6:coauthVersionLast="45" xr6:coauthVersionMax="45" xr10:uidLastSave="{00000000-0000-0000-0000-000000000000}"/>
  <bookViews>
    <workbookView xWindow="28680" yWindow="-7425" windowWidth="29040" windowHeight="17640" firstSheet="1" activeTab="5" xr2:uid="{00000000-000D-0000-FFFF-FFFF00000000}"/>
  </bookViews>
  <sheets>
    <sheet name="Conservation Zone" sheetId="2" r:id="rId1"/>
    <sheet name="Table 6.1 Cougar_rule_curve" sheetId="1" r:id="rId2"/>
    <sheet name="Buffer Zone" sheetId="8" r:id="rId3"/>
    <sheet name="Table 6.1 CGR_buffer" sheetId="3" r:id="rId4"/>
    <sheet name="Fig. 6.1 v &lt;reservoir&gt;" sheetId="5" r:id="rId5"/>
    <sheet name="Fig. 6.2b and 6.2c" sheetId="6" r:id="rId6"/>
    <sheet name="Cougar_rule_prioritie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6" l="1"/>
  <c r="S7" i="6"/>
  <c r="Q111" i="6"/>
  <c r="P111" i="6"/>
  <c r="S106" i="6"/>
  <c r="S105" i="6"/>
  <c r="S104" i="6"/>
  <c r="P106" i="6"/>
  <c r="P105" i="6"/>
  <c r="P104" i="6"/>
  <c r="S48" i="6"/>
  <c r="S47" i="6"/>
  <c r="S46" i="6"/>
  <c r="S45" i="6"/>
  <c r="S44" i="6"/>
  <c r="P48" i="6"/>
  <c r="P47" i="6"/>
  <c r="P46" i="6"/>
  <c r="P45" i="6"/>
  <c r="P44" i="6"/>
  <c r="P8" i="6"/>
  <c r="P7" i="6"/>
  <c r="E12" i="5"/>
  <c r="E10" i="5"/>
  <c r="E9" i="5"/>
  <c r="P202" i="6" l="1"/>
  <c r="O202" i="6"/>
  <c r="N202" i="6"/>
  <c r="M202" i="6"/>
  <c r="L202" i="6"/>
  <c r="K202" i="6"/>
  <c r="J202" i="6"/>
  <c r="I202" i="6"/>
  <c r="H202" i="6"/>
  <c r="G202" i="6"/>
  <c r="F202" i="6"/>
  <c r="E202" i="6"/>
  <c r="D202" i="6"/>
  <c r="C202" i="6"/>
  <c r="P201" i="6"/>
  <c r="O201" i="6"/>
  <c r="N201" i="6"/>
  <c r="M201" i="6"/>
  <c r="L201" i="6"/>
  <c r="K201" i="6"/>
  <c r="J201" i="6"/>
  <c r="I201" i="6"/>
  <c r="H201" i="6"/>
  <c r="G201" i="6"/>
  <c r="F201" i="6"/>
  <c r="E201" i="6"/>
  <c r="D201" i="6"/>
  <c r="C201" i="6"/>
  <c r="P200" i="6"/>
  <c r="O200" i="6"/>
  <c r="N200" i="6"/>
  <c r="M200" i="6"/>
  <c r="L200" i="6"/>
  <c r="K200" i="6"/>
  <c r="J200" i="6"/>
  <c r="I200" i="6"/>
  <c r="H200" i="6"/>
  <c r="G200" i="6"/>
  <c r="F200" i="6"/>
  <c r="E200" i="6"/>
  <c r="D200" i="6"/>
  <c r="C200" i="6"/>
  <c r="P199" i="6"/>
  <c r="O199" i="6"/>
  <c r="N199" i="6"/>
  <c r="M199" i="6"/>
  <c r="L199" i="6"/>
  <c r="K199" i="6"/>
  <c r="J199" i="6"/>
  <c r="I199" i="6"/>
  <c r="H199" i="6"/>
  <c r="G199" i="6"/>
  <c r="F199" i="6"/>
  <c r="E199" i="6"/>
  <c r="D199" i="6"/>
  <c r="C199" i="6"/>
  <c r="P198" i="6"/>
  <c r="O198" i="6"/>
  <c r="N198" i="6"/>
  <c r="M198" i="6"/>
  <c r="L198" i="6"/>
  <c r="K198" i="6"/>
  <c r="J198" i="6"/>
  <c r="I198" i="6"/>
  <c r="H198" i="6"/>
  <c r="G198" i="6"/>
  <c r="F198" i="6"/>
  <c r="E198" i="6"/>
  <c r="D198" i="6"/>
  <c r="C198" i="6"/>
  <c r="P197" i="6"/>
  <c r="O197" i="6"/>
  <c r="N197" i="6"/>
  <c r="M197" i="6"/>
  <c r="L197" i="6"/>
  <c r="K197" i="6"/>
  <c r="J197" i="6"/>
  <c r="I197" i="6"/>
  <c r="H197" i="6"/>
  <c r="G197" i="6"/>
  <c r="F197" i="6"/>
  <c r="E197" i="6"/>
  <c r="D197" i="6"/>
  <c r="C197" i="6"/>
  <c r="P196" i="6"/>
  <c r="O196" i="6"/>
  <c r="N196" i="6"/>
  <c r="M196" i="6"/>
  <c r="L196" i="6"/>
  <c r="K196" i="6"/>
  <c r="J196" i="6"/>
  <c r="I196" i="6"/>
  <c r="H196" i="6"/>
  <c r="G196" i="6"/>
  <c r="F196" i="6"/>
  <c r="E196" i="6"/>
  <c r="D196" i="6"/>
  <c r="C196" i="6"/>
  <c r="P195" i="6"/>
  <c r="O195" i="6"/>
  <c r="N195" i="6"/>
  <c r="M195" i="6"/>
  <c r="L195" i="6"/>
  <c r="K195" i="6"/>
  <c r="J195" i="6"/>
  <c r="I195" i="6"/>
  <c r="H195" i="6"/>
  <c r="G195" i="6"/>
  <c r="F195" i="6"/>
  <c r="E195" i="6"/>
  <c r="D195" i="6"/>
  <c r="C195" i="6"/>
  <c r="P194" i="6"/>
  <c r="O194" i="6"/>
  <c r="N194" i="6"/>
  <c r="M194" i="6"/>
  <c r="L194" i="6"/>
  <c r="K194" i="6"/>
  <c r="J194" i="6"/>
  <c r="I194" i="6"/>
  <c r="H194" i="6"/>
  <c r="G194" i="6"/>
  <c r="F194" i="6"/>
  <c r="E194" i="6"/>
  <c r="D194" i="6"/>
  <c r="C194" i="6"/>
  <c r="P193" i="6"/>
  <c r="O193" i="6"/>
  <c r="N193" i="6"/>
  <c r="M193" i="6"/>
  <c r="L193" i="6"/>
  <c r="K193" i="6"/>
  <c r="J193" i="6"/>
  <c r="I193" i="6"/>
  <c r="H193" i="6"/>
  <c r="G193" i="6"/>
  <c r="F193" i="6"/>
  <c r="E193" i="6"/>
  <c r="D193" i="6"/>
  <c r="C193" i="6"/>
  <c r="P192" i="6"/>
  <c r="O192" i="6"/>
  <c r="N192" i="6"/>
  <c r="M192" i="6"/>
  <c r="L192" i="6"/>
  <c r="K192" i="6"/>
  <c r="J192" i="6"/>
  <c r="I192" i="6"/>
  <c r="H192" i="6"/>
  <c r="G192" i="6"/>
  <c r="F192" i="6"/>
  <c r="E192" i="6"/>
  <c r="D192" i="6"/>
  <c r="C192" i="6"/>
  <c r="P191" i="6"/>
  <c r="O191" i="6"/>
  <c r="N191" i="6"/>
  <c r="M191" i="6"/>
  <c r="L191" i="6"/>
  <c r="K191" i="6"/>
  <c r="J191" i="6"/>
  <c r="I191" i="6"/>
  <c r="H191" i="6"/>
  <c r="G191" i="6"/>
  <c r="F191" i="6"/>
  <c r="E191" i="6"/>
  <c r="D191" i="6"/>
  <c r="C191" i="6"/>
  <c r="P190" i="6"/>
  <c r="O190" i="6"/>
  <c r="N190" i="6"/>
  <c r="M190" i="6"/>
  <c r="L190" i="6"/>
  <c r="K190" i="6"/>
  <c r="J190" i="6"/>
  <c r="I190" i="6"/>
  <c r="H190" i="6"/>
  <c r="G190" i="6"/>
  <c r="F190" i="6"/>
  <c r="E190" i="6"/>
  <c r="D190" i="6"/>
  <c r="C190" i="6"/>
  <c r="P189" i="6"/>
  <c r="O189" i="6"/>
  <c r="N189" i="6"/>
  <c r="M189" i="6"/>
  <c r="L189" i="6"/>
  <c r="K189" i="6"/>
  <c r="J189" i="6"/>
  <c r="I189" i="6"/>
  <c r="H189" i="6"/>
  <c r="G189" i="6"/>
  <c r="F189" i="6"/>
  <c r="E189" i="6"/>
  <c r="D189" i="6"/>
  <c r="C189" i="6"/>
  <c r="P188" i="6"/>
  <c r="O188" i="6"/>
  <c r="N188" i="6"/>
  <c r="M188" i="6"/>
  <c r="L188" i="6"/>
  <c r="K188" i="6"/>
  <c r="J188" i="6"/>
  <c r="I188" i="6"/>
  <c r="H188" i="6"/>
  <c r="G188" i="6"/>
  <c r="F188" i="6"/>
  <c r="E188" i="6"/>
  <c r="D188" i="6"/>
  <c r="C188" i="6"/>
  <c r="P187" i="6"/>
  <c r="O187" i="6"/>
  <c r="N187" i="6"/>
  <c r="M187" i="6"/>
  <c r="L187" i="6"/>
  <c r="K187" i="6"/>
  <c r="J187" i="6"/>
  <c r="I187" i="6"/>
  <c r="H187" i="6"/>
  <c r="G187" i="6"/>
  <c r="F187" i="6"/>
  <c r="E187" i="6"/>
  <c r="D187" i="6"/>
  <c r="C187" i="6"/>
  <c r="B202" i="6"/>
  <c r="B201" i="6"/>
  <c r="B200" i="6"/>
  <c r="B199" i="6"/>
  <c r="B198" i="6"/>
  <c r="B197" i="6"/>
  <c r="B196" i="6"/>
  <c r="B195" i="6"/>
  <c r="B194" i="6"/>
  <c r="B193" i="6"/>
  <c r="B192" i="6"/>
  <c r="B191" i="6"/>
  <c r="B190" i="6"/>
  <c r="B189" i="6"/>
  <c r="B188" i="6"/>
  <c r="B187" i="6"/>
  <c r="P186" i="6"/>
  <c r="O186" i="6"/>
  <c r="N186" i="6"/>
  <c r="M186" i="6"/>
  <c r="L186" i="6"/>
  <c r="K186" i="6"/>
  <c r="J186" i="6"/>
  <c r="I186" i="6"/>
  <c r="H186" i="6"/>
  <c r="G186" i="6"/>
  <c r="F186" i="6"/>
  <c r="E186" i="6"/>
  <c r="D186" i="6"/>
  <c r="C186" i="6"/>
  <c r="B186" i="6"/>
  <c r="P161" i="6"/>
  <c r="O161" i="6"/>
  <c r="N161" i="6"/>
  <c r="M161" i="6"/>
  <c r="L161" i="6"/>
  <c r="K161" i="6"/>
  <c r="J161" i="6"/>
  <c r="I161" i="6"/>
  <c r="H161" i="6"/>
  <c r="G161" i="6"/>
  <c r="F161" i="6"/>
  <c r="E161" i="6"/>
  <c r="D161" i="6"/>
  <c r="C161" i="6"/>
  <c r="B161" i="6"/>
  <c r="P160" i="6"/>
  <c r="O160" i="6"/>
  <c r="N160" i="6"/>
  <c r="M160" i="6"/>
  <c r="L160" i="6"/>
  <c r="K160" i="6"/>
  <c r="J160" i="6"/>
  <c r="I160" i="6"/>
  <c r="H160" i="6"/>
  <c r="G160" i="6"/>
  <c r="F160" i="6"/>
  <c r="E160" i="6"/>
  <c r="D160" i="6"/>
  <c r="C160" i="6"/>
  <c r="B160" i="6"/>
  <c r="P159" i="6"/>
  <c r="O159" i="6"/>
  <c r="N159" i="6"/>
  <c r="M159" i="6"/>
  <c r="L159" i="6"/>
  <c r="K159" i="6"/>
  <c r="J159" i="6"/>
  <c r="I159" i="6"/>
  <c r="H159" i="6"/>
  <c r="G159" i="6"/>
  <c r="F159" i="6"/>
  <c r="E159" i="6"/>
  <c r="D159" i="6"/>
  <c r="C159" i="6"/>
  <c r="B159" i="6"/>
  <c r="P158" i="6"/>
  <c r="O158" i="6"/>
  <c r="N158" i="6"/>
  <c r="M158" i="6"/>
  <c r="L158" i="6"/>
  <c r="K158" i="6"/>
  <c r="J158" i="6"/>
  <c r="I158" i="6"/>
  <c r="H158" i="6"/>
  <c r="G158" i="6"/>
  <c r="F158" i="6"/>
  <c r="E158" i="6"/>
  <c r="D158" i="6"/>
  <c r="C158" i="6"/>
  <c r="B158" i="6"/>
  <c r="P157" i="6"/>
  <c r="O157" i="6"/>
  <c r="N157" i="6"/>
  <c r="M157" i="6"/>
  <c r="L157" i="6"/>
  <c r="K157" i="6"/>
  <c r="J157" i="6"/>
  <c r="I157" i="6"/>
  <c r="H157" i="6"/>
  <c r="G157" i="6"/>
  <c r="F157" i="6"/>
  <c r="E157" i="6"/>
  <c r="D157" i="6"/>
  <c r="C157" i="6"/>
  <c r="B157" i="6"/>
  <c r="P156" i="6"/>
  <c r="O156" i="6"/>
  <c r="N156" i="6"/>
  <c r="M156" i="6"/>
  <c r="L156" i="6"/>
  <c r="K156" i="6"/>
  <c r="J156" i="6"/>
  <c r="I156" i="6"/>
  <c r="H156" i="6"/>
  <c r="G156" i="6"/>
  <c r="F156" i="6"/>
  <c r="E156" i="6"/>
  <c r="D156" i="6"/>
  <c r="C156" i="6"/>
  <c r="B156" i="6"/>
  <c r="P155" i="6"/>
  <c r="O155" i="6"/>
  <c r="N155" i="6"/>
  <c r="M155" i="6"/>
  <c r="L155" i="6"/>
  <c r="K155" i="6"/>
  <c r="J155" i="6"/>
  <c r="I155" i="6"/>
  <c r="H155" i="6"/>
  <c r="G155" i="6"/>
  <c r="F155" i="6"/>
  <c r="E155" i="6"/>
  <c r="D155" i="6"/>
  <c r="C155" i="6"/>
  <c r="B155" i="6"/>
  <c r="P154" i="6"/>
  <c r="O154" i="6"/>
  <c r="N154" i="6"/>
  <c r="M154" i="6"/>
  <c r="L154" i="6"/>
  <c r="K154" i="6"/>
  <c r="J154" i="6"/>
  <c r="I154" i="6"/>
  <c r="H154" i="6"/>
  <c r="G154" i="6"/>
  <c r="F154" i="6"/>
  <c r="E154" i="6"/>
  <c r="D154" i="6"/>
  <c r="C154" i="6"/>
  <c r="B154" i="6"/>
  <c r="P153" i="6"/>
  <c r="O153" i="6"/>
  <c r="N153" i="6"/>
  <c r="M153" i="6"/>
  <c r="L153" i="6"/>
  <c r="K153" i="6"/>
  <c r="J153" i="6"/>
  <c r="I153" i="6"/>
  <c r="H153" i="6"/>
  <c r="G153" i="6"/>
  <c r="F153" i="6"/>
  <c r="E153" i="6"/>
  <c r="D153" i="6"/>
  <c r="C153" i="6"/>
  <c r="B153" i="6"/>
  <c r="P152" i="6"/>
  <c r="O152" i="6"/>
  <c r="N152" i="6"/>
  <c r="M152" i="6"/>
  <c r="L152" i="6"/>
  <c r="K152" i="6"/>
  <c r="J152" i="6"/>
  <c r="I152" i="6"/>
  <c r="H152" i="6"/>
  <c r="G152" i="6"/>
  <c r="F152" i="6"/>
  <c r="E152" i="6"/>
  <c r="D152" i="6"/>
  <c r="C152" i="6"/>
  <c r="B152" i="6"/>
  <c r="P151" i="6"/>
  <c r="O151" i="6"/>
  <c r="N151" i="6"/>
  <c r="M151" i="6"/>
  <c r="L151" i="6"/>
  <c r="K151" i="6"/>
  <c r="J151" i="6"/>
  <c r="I151" i="6"/>
  <c r="H151" i="6"/>
  <c r="G151" i="6"/>
  <c r="F151" i="6"/>
  <c r="E151" i="6"/>
  <c r="D151" i="6"/>
  <c r="C151" i="6"/>
  <c r="B151" i="6"/>
  <c r="P150" i="6"/>
  <c r="O150" i="6"/>
  <c r="N150" i="6"/>
  <c r="M150" i="6"/>
  <c r="L150" i="6"/>
  <c r="K150" i="6"/>
  <c r="J150" i="6"/>
  <c r="I150" i="6"/>
  <c r="H150" i="6"/>
  <c r="G150" i="6"/>
  <c r="F150" i="6"/>
  <c r="E150" i="6"/>
  <c r="D150" i="6"/>
  <c r="C150" i="6"/>
  <c r="B150" i="6"/>
  <c r="P149" i="6"/>
  <c r="O149" i="6"/>
  <c r="N149" i="6"/>
  <c r="M149" i="6"/>
  <c r="L149" i="6"/>
  <c r="K149" i="6"/>
  <c r="J149" i="6"/>
  <c r="I149" i="6"/>
  <c r="H149" i="6"/>
  <c r="G149" i="6"/>
  <c r="F149" i="6"/>
  <c r="E149" i="6"/>
  <c r="D149" i="6"/>
  <c r="C149" i="6"/>
  <c r="B149" i="6"/>
  <c r="P148" i="6"/>
  <c r="O148" i="6"/>
  <c r="N148" i="6"/>
  <c r="M148" i="6"/>
  <c r="L148" i="6"/>
  <c r="K148" i="6"/>
  <c r="J148" i="6"/>
  <c r="I148" i="6"/>
  <c r="H148" i="6"/>
  <c r="G148" i="6"/>
  <c r="F148" i="6"/>
  <c r="E148" i="6"/>
  <c r="D148" i="6"/>
  <c r="C148" i="6"/>
  <c r="B148" i="6"/>
  <c r="P147" i="6"/>
  <c r="O147" i="6"/>
  <c r="N147" i="6"/>
  <c r="M147" i="6"/>
  <c r="L147" i="6"/>
  <c r="K147" i="6"/>
  <c r="J147" i="6"/>
  <c r="I147" i="6"/>
  <c r="H147" i="6"/>
  <c r="G147" i="6"/>
  <c r="F147" i="6"/>
  <c r="E147" i="6"/>
  <c r="D147" i="6"/>
  <c r="C147" i="6"/>
  <c r="B147" i="6"/>
  <c r="P146" i="6"/>
  <c r="O146" i="6"/>
  <c r="N146" i="6"/>
  <c r="M146" i="6"/>
  <c r="L146" i="6"/>
  <c r="K146" i="6"/>
  <c r="J146" i="6"/>
  <c r="I146" i="6"/>
  <c r="H146" i="6"/>
  <c r="G146" i="6"/>
  <c r="F146" i="6"/>
  <c r="E146" i="6"/>
  <c r="D146" i="6"/>
  <c r="C146" i="6"/>
  <c r="B146" i="6"/>
  <c r="P145" i="6"/>
  <c r="O145" i="6"/>
  <c r="N145" i="6"/>
  <c r="M145" i="6"/>
  <c r="L145" i="6"/>
  <c r="K145" i="6"/>
  <c r="J145" i="6"/>
  <c r="I145" i="6"/>
  <c r="H145" i="6"/>
  <c r="G145" i="6"/>
  <c r="F145" i="6"/>
  <c r="E145" i="6"/>
  <c r="D145" i="6"/>
  <c r="C145" i="6"/>
  <c r="B145" i="6"/>
  <c r="P144" i="6"/>
  <c r="O144" i="6"/>
  <c r="N144" i="6"/>
  <c r="M144" i="6"/>
  <c r="L144" i="6"/>
  <c r="K144" i="6"/>
  <c r="J144" i="6"/>
  <c r="I144" i="6"/>
  <c r="H144" i="6"/>
  <c r="G144" i="6"/>
  <c r="F144" i="6"/>
  <c r="E144" i="6"/>
  <c r="D144" i="6"/>
  <c r="C144" i="6"/>
  <c r="B144" i="6"/>
  <c r="Q117" i="6"/>
  <c r="T117" i="6" s="1"/>
  <c r="P117" i="6"/>
  <c r="S117" i="6" s="1"/>
  <c r="J117" i="6"/>
  <c r="H117" i="6"/>
  <c r="E117" i="6"/>
  <c r="I117" i="6" s="1"/>
  <c r="D117" i="6"/>
  <c r="G117" i="6" s="1"/>
  <c r="Q116" i="6"/>
  <c r="T116" i="6" s="1"/>
  <c r="P116" i="6"/>
  <c r="S116" i="6" s="1"/>
  <c r="J116" i="6"/>
  <c r="H116" i="6"/>
  <c r="E116" i="6"/>
  <c r="I116" i="6" s="1"/>
  <c r="D116" i="6"/>
  <c r="G116" i="6" s="1"/>
  <c r="Q115" i="6"/>
  <c r="T115" i="6" s="1"/>
  <c r="P115" i="6"/>
  <c r="S115" i="6" s="1"/>
  <c r="J115" i="6"/>
  <c r="H115" i="6"/>
  <c r="E115" i="6"/>
  <c r="I115" i="6" s="1"/>
  <c r="D115" i="6"/>
  <c r="G115" i="6" s="1"/>
  <c r="Q114" i="6"/>
  <c r="T114" i="6" s="1"/>
  <c r="P114" i="6"/>
  <c r="S114" i="6" s="1"/>
  <c r="J114" i="6"/>
  <c r="H114" i="6"/>
  <c r="E114" i="6"/>
  <c r="I114" i="6" s="1"/>
  <c r="D114" i="6"/>
  <c r="G114" i="6" s="1"/>
  <c r="Q113" i="6"/>
  <c r="T113" i="6" s="1"/>
  <c r="P113" i="6"/>
  <c r="S113" i="6" s="1"/>
  <c r="J113" i="6"/>
  <c r="H113" i="6"/>
  <c r="E113" i="6"/>
  <c r="I113" i="6" s="1"/>
  <c r="D113" i="6"/>
  <c r="G113" i="6" s="1"/>
  <c r="Q112" i="6"/>
  <c r="T112" i="6" s="1"/>
  <c r="P112" i="6"/>
  <c r="S112" i="6" s="1"/>
  <c r="J112" i="6"/>
  <c r="H112" i="6"/>
  <c r="E112" i="6"/>
  <c r="I112" i="6" s="1"/>
  <c r="D112" i="6"/>
  <c r="G112" i="6" s="1"/>
  <c r="Q106" i="6"/>
  <c r="T106" i="6" s="1"/>
  <c r="J106" i="6"/>
  <c r="H106" i="6"/>
  <c r="E106" i="6"/>
  <c r="I106" i="6" s="1"/>
  <c r="D106" i="6"/>
  <c r="G106" i="6" s="1"/>
  <c r="Q105" i="6"/>
  <c r="T105" i="6" s="1"/>
  <c r="J105" i="6"/>
  <c r="H105" i="6"/>
  <c r="E105" i="6"/>
  <c r="I105" i="6" s="1"/>
  <c r="D105" i="6"/>
  <c r="G105" i="6" s="1"/>
  <c r="Q104" i="6"/>
  <c r="T104" i="6" s="1"/>
  <c r="J104" i="6"/>
  <c r="H104" i="6"/>
  <c r="E104" i="6"/>
  <c r="I104" i="6" s="1"/>
  <c r="D104" i="6"/>
  <c r="G104" i="6" s="1"/>
  <c r="Q103" i="6"/>
  <c r="P103" i="6"/>
  <c r="Q98" i="6"/>
  <c r="T98" i="6" s="1"/>
  <c r="P98" i="6"/>
  <c r="S98" i="6" s="1"/>
  <c r="J98" i="6"/>
  <c r="H98" i="6"/>
  <c r="E98" i="6"/>
  <c r="I98" i="6" s="1"/>
  <c r="D98" i="6"/>
  <c r="G98" i="6" s="1"/>
  <c r="Q97" i="6"/>
  <c r="T97" i="6" s="1"/>
  <c r="P97" i="6"/>
  <c r="S97" i="6" s="1"/>
  <c r="J97" i="6"/>
  <c r="H97" i="6"/>
  <c r="E97" i="6"/>
  <c r="I97" i="6" s="1"/>
  <c r="D97" i="6"/>
  <c r="G97" i="6" s="1"/>
  <c r="Q96" i="6"/>
  <c r="T96" i="6" s="1"/>
  <c r="P96" i="6"/>
  <c r="S96" i="6" s="1"/>
  <c r="J96" i="6"/>
  <c r="H96" i="6"/>
  <c r="E96" i="6"/>
  <c r="I96" i="6" s="1"/>
  <c r="D96" i="6"/>
  <c r="G96" i="6" s="1"/>
  <c r="Q95" i="6"/>
  <c r="T95" i="6" s="1"/>
  <c r="P95" i="6"/>
  <c r="S95" i="6" s="1"/>
  <c r="J95" i="6"/>
  <c r="H95" i="6"/>
  <c r="E95" i="6"/>
  <c r="I95" i="6" s="1"/>
  <c r="D95" i="6"/>
  <c r="G95" i="6" s="1"/>
  <c r="Q94" i="6"/>
  <c r="T94" i="6" s="1"/>
  <c r="P94" i="6"/>
  <c r="S94" i="6" s="1"/>
  <c r="J94" i="6"/>
  <c r="H94" i="6"/>
  <c r="E94" i="6"/>
  <c r="I94" i="6" s="1"/>
  <c r="D94" i="6"/>
  <c r="G94" i="6" s="1"/>
  <c r="Q93" i="6"/>
  <c r="T93" i="6" s="1"/>
  <c r="P93" i="6"/>
  <c r="S93" i="6" s="1"/>
  <c r="J93" i="6"/>
  <c r="H93" i="6"/>
  <c r="E93" i="6"/>
  <c r="I93" i="6" s="1"/>
  <c r="D93" i="6"/>
  <c r="G93" i="6" s="1"/>
  <c r="Q92" i="6"/>
  <c r="T92" i="6" s="1"/>
  <c r="P92" i="6"/>
  <c r="S92" i="6" s="1"/>
  <c r="J92" i="6"/>
  <c r="H92" i="6"/>
  <c r="E92" i="6"/>
  <c r="I92" i="6" s="1"/>
  <c r="D92" i="6"/>
  <c r="G92" i="6" s="1"/>
  <c r="Q91" i="6"/>
  <c r="T91" i="6" s="1"/>
  <c r="P91" i="6"/>
  <c r="S91" i="6" s="1"/>
  <c r="J91" i="6"/>
  <c r="H91" i="6"/>
  <c r="E91" i="6"/>
  <c r="I91" i="6" s="1"/>
  <c r="D91" i="6"/>
  <c r="G91" i="6" s="1"/>
  <c r="Q83" i="6"/>
  <c r="T83" i="6" s="1"/>
  <c r="P83" i="6"/>
  <c r="S83" i="6" s="1"/>
  <c r="J83" i="6"/>
  <c r="H83" i="6"/>
  <c r="E83" i="6"/>
  <c r="I83" i="6" s="1"/>
  <c r="D83" i="6"/>
  <c r="G83" i="6" s="1"/>
  <c r="Q85" i="6"/>
  <c r="T85" i="6" s="1"/>
  <c r="P85" i="6"/>
  <c r="S85" i="6" s="1"/>
  <c r="J85" i="6"/>
  <c r="H85" i="6"/>
  <c r="E85" i="6"/>
  <c r="I85" i="6" s="1"/>
  <c r="D85" i="6"/>
  <c r="G85" i="6" s="1"/>
  <c r="Q84" i="6"/>
  <c r="T84" i="6" s="1"/>
  <c r="P84" i="6"/>
  <c r="S84" i="6" s="1"/>
  <c r="J84" i="6"/>
  <c r="H84" i="6"/>
  <c r="E84" i="6"/>
  <c r="I84" i="6" s="1"/>
  <c r="D84" i="6"/>
  <c r="G84" i="6" s="1"/>
  <c r="Q82" i="6"/>
  <c r="T82" i="6" s="1"/>
  <c r="P82" i="6"/>
  <c r="S82" i="6" s="1"/>
  <c r="J82" i="6"/>
  <c r="H82" i="6"/>
  <c r="E82" i="6"/>
  <c r="I82" i="6" s="1"/>
  <c r="D82" i="6"/>
  <c r="G82" i="6" s="1"/>
  <c r="Q81" i="6"/>
  <c r="P81" i="6"/>
  <c r="H76" i="6"/>
  <c r="G76" i="6"/>
  <c r="D76" i="6"/>
  <c r="F76" i="6" s="1"/>
  <c r="Q75" i="6"/>
  <c r="T75" i="6" s="1"/>
  <c r="O75" i="6"/>
  <c r="N75" i="6"/>
  <c r="H75" i="6"/>
  <c r="G75" i="6"/>
  <c r="D75" i="6"/>
  <c r="E75" i="6" s="1"/>
  <c r="Q74" i="6"/>
  <c r="P74" i="6"/>
  <c r="L56" i="6"/>
  <c r="L57" i="6" s="1"/>
  <c r="K56" i="6"/>
  <c r="K57" i="6" s="1"/>
  <c r="K58" i="6" s="1"/>
  <c r="E69" i="6"/>
  <c r="I69" i="6" s="1"/>
  <c r="D69" i="6"/>
  <c r="G69" i="6" s="1"/>
  <c r="E68" i="6"/>
  <c r="I68" i="6" s="1"/>
  <c r="D68" i="6"/>
  <c r="G68" i="6" s="1"/>
  <c r="E67" i="6"/>
  <c r="I67" i="6" s="1"/>
  <c r="D67" i="6"/>
  <c r="G67" i="6" s="1"/>
  <c r="E66" i="6"/>
  <c r="I66" i="6" s="1"/>
  <c r="D66" i="6"/>
  <c r="G66" i="6" s="1"/>
  <c r="E65" i="6"/>
  <c r="I65" i="6" s="1"/>
  <c r="D65" i="6"/>
  <c r="G65" i="6" s="1"/>
  <c r="E64" i="6"/>
  <c r="I64" i="6" s="1"/>
  <c r="D64" i="6"/>
  <c r="G64" i="6" s="1"/>
  <c r="E63" i="6"/>
  <c r="I63" i="6" s="1"/>
  <c r="D63" i="6"/>
  <c r="G63" i="6" s="1"/>
  <c r="E62" i="6"/>
  <c r="I62" i="6" s="1"/>
  <c r="D62" i="6"/>
  <c r="G62" i="6" s="1"/>
  <c r="E61" i="6"/>
  <c r="I61" i="6" s="1"/>
  <c r="D61" i="6"/>
  <c r="G61" i="6" s="1"/>
  <c r="E60" i="6"/>
  <c r="I60" i="6" s="1"/>
  <c r="D60" i="6"/>
  <c r="G60" i="6" s="1"/>
  <c r="E59" i="6"/>
  <c r="I59" i="6" s="1"/>
  <c r="D59" i="6"/>
  <c r="G59" i="6" s="1"/>
  <c r="E58" i="6"/>
  <c r="I58" i="6" s="1"/>
  <c r="D58" i="6"/>
  <c r="G58" i="6" s="1"/>
  <c r="E57" i="6"/>
  <c r="I57" i="6" s="1"/>
  <c r="D57" i="6"/>
  <c r="G57" i="6" s="1"/>
  <c r="P56" i="6"/>
  <c r="S56" i="6" s="1"/>
  <c r="H56" i="6"/>
  <c r="E56" i="6"/>
  <c r="I56" i="6" s="1"/>
  <c r="D56" i="6"/>
  <c r="G56" i="6" s="1"/>
  <c r="Q55" i="6"/>
  <c r="T55" i="6" s="1"/>
  <c r="P55" i="6"/>
  <c r="S55" i="6" s="1"/>
  <c r="J55" i="6"/>
  <c r="H55" i="6"/>
  <c r="E55" i="6"/>
  <c r="I55" i="6" s="1"/>
  <c r="D55" i="6"/>
  <c r="G55" i="6" s="1"/>
  <c r="Q54" i="6"/>
  <c r="T54" i="6" s="1"/>
  <c r="P54" i="6"/>
  <c r="S54" i="6" s="1"/>
  <c r="J54" i="6"/>
  <c r="H54" i="6"/>
  <c r="E54" i="6"/>
  <c r="I54" i="6" s="1"/>
  <c r="D54" i="6"/>
  <c r="G54" i="6" s="1"/>
  <c r="Q53" i="6"/>
  <c r="P53" i="6"/>
  <c r="J48" i="6"/>
  <c r="Q48" i="6"/>
  <c r="T48" i="6" s="1"/>
  <c r="J47" i="6"/>
  <c r="Q47" i="6"/>
  <c r="T47" i="6" s="1"/>
  <c r="J46" i="6"/>
  <c r="Q46" i="6"/>
  <c r="T46" i="6" s="1"/>
  <c r="J45" i="6"/>
  <c r="Q45" i="6"/>
  <c r="T45" i="6" s="1"/>
  <c r="J44" i="6"/>
  <c r="Q44" i="6"/>
  <c r="T44" i="6" s="1"/>
  <c r="K31" i="6"/>
  <c r="H31" i="6" s="1"/>
  <c r="Q43" i="6"/>
  <c r="T43" i="6" s="1"/>
  <c r="Q42" i="6"/>
  <c r="T42" i="6" s="1"/>
  <c r="Q41" i="6"/>
  <c r="T41" i="6" s="1"/>
  <c r="Q40" i="6"/>
  <c r="T40" i="6" s="1"/>
  <c r="Q39" i="6"/>
  <c r="T39" i="6" s="1"/>
  <c r="Q38" i="6"/>
  <c r="T38" i="6" s="1"/>
  <c r="Q37" i="6"/>
  <c r="T37" i="6" s="1"/>
  <c r="Q36" i="6"/>
  <c r="T36" i="6" s="1"/>
  <c r="Q35" i="6"/>
  <c r="T35" i="6" s="1"/>
  <c r="Q34" i="6"/>
  <c r="T34" i="6" s="1"/>
  <c r="Q33" i="6"/>
  <c r="T33" i="6" s="1"/>
  <c r="Q32" i="6"/>
  <c r="T32" i="6" s="1"/>
  <c r="Q31" i="6"/>
  <c r="T31" i="6" s="1"/>
  <c r="Q30" i="6"/>
  <c r="T30" i="6" s="1"/>
  <c r="P30" i="6"/>
  <c r="S30" i="6" s="1"/>
  <c r="Q29" i="6"/>
  <c r="T29" i="6" s="1"/>
  <c r="P29" i="6"/>
  <c r="S29" i="6" s="1"/>
  <c r="J43" i="6"/>
  <c r="E43" i="6"/>
  <c r="I43" i="6" s="1"/>
  <c r="D43" i="6"/>
  <c r="G43" i="6" s="1"/>
  <c r="J42" i="6"/>
  <c r="E42" i="6"/>
  <c r="I42" i="6" s="1"/>
  <c r="D42" i="6"/>
  <c r="G42" i="6" s="1"/>
  <c r="J41" i="6"/>
  <c r="E41" i="6"/>
  <c r="I41" i="6" s="1"/>
  <c r="D41" i="6"/>
  <c r="G41" i="6" s="1"/>
  <c r="J40" i="6"/>
  <c r="E40" i="6"/>
  <c r="I40" i="6" s="1"/>
  <c r="D40" i="6"/>
  <c r="G40" i="6" s="1"/>
  <c r="J39" i="6"/>
  <c r="E39" i="6"/>
  <c r="I39" i="6" s="1"/>
  <c r="D39" i="6"/>
  <c r="G39" i="6" s="1"/>
  <c r="J38" i="6"/>
  <c r="E38" i="6"/>
  <c r="I38" i="6" s="1"/>
  <c r="D38" i="6"/>
  <c r="G38" i="6" s="1"/>
  <c r="J37" i="6"/>
  <c r="E37" i="6"/>
  <c r="I37" i="6" s="1"/>
  <c r="D37" i="6"/>
  <c r="G37" i="6" s="1"/>
  <c r="J36" i="6"/>
  <c r="E36" i="6"/>
  <c r="I36" i="6" s="1"/>
  <c r="D36" i="6"/>
  <c r="G36" i="6" s="1"/>
  <c r="J35" i="6"/>
  <c r="E35" i="6"/>
  <c r="I35" i="6" s="1"/>
  <c r="D35" i="6"/>
  <c r="G35" i="6" s="1"/>
  <c r="J34" i="6"/>
  <c r="E34" i="6"/>
  <c r="I34" i="6" s="1"/>
  <c r="D34" i="6"/>
  <c r="G34" i="6" s="1"/>
  <c r="J33" i="6"/>
  <c r="E33" i="6"/>
  <c r="I33" i="6" s="1"/>
  <c r="D33" i="6"/>
  <c r="G33" i="6" s="1"/>
  <c r="J32" i="6"/>
  <c r="E32" i="6"/>
  <c r="I32" i="6" s="1"/>
  <c r="D32" i="6"/>
  <c r="G32" i="6" s="1"/>
  <c r="J31" i="6"/>
  <c r="E31" i="6"/>
  <c r="I31" i="6" s="1"/>
  <c r="D31" i="6"/>
  <c r="G31" i="6" s="1"/>
  <c r="J30" i="6"/>
  <c r="H30" i="6"/>
  <c r="E30" i="6"/>
  <c r="I30" i="6" s="1"/>
  <c r="D30" i="6"/>
  <c r="G30" i="6" s="1"/>
  <c r="J29" i="6"/>
  <c r="H29" i="6"/>
  <c r="E29" i="6"/>
  <c r="I29" i="6" s="1"/>
  <c r="D29" i="6"/>
  <c r="G29" i="6" s="1"/>
  <c r="Q28" i="6"/>
  <c r="T28" i="6" s="1"/>
  <c r="P28" i="6"/>
  <c r="S28" i="6" s="1"/>
  <c r="J28" i="6"/>
  <c r="H28" i="6"/>
  <c r="E28" i="6"/>
  <c r="I28" i="6" s="1"/>
  <c r="D28" i="6"/>
  <c r="G28" i="6" s="1"/>
  <c r="Q27" i="6"/>
  <c r="P27" i="6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6" i="5"/>
  <c r="D5" i="5"/>
  <c r="D3" i="5"/>
  <c r="D2" i="5"/>
  <c r="P75" i="6" l="1"/>
  <c r="S75" i="6" s="1"/>
  <c r="F75" i="6"/>
  <c r="E76" i="6"/>
  <c r="J57" i="6"/>
  <c r="Q57" i="6"/>
  <c r="T57" i="6" s="1"/>
  <c r="P57" i="6"/>
  <c r="S57" i="6" s="1"/>
  <c r="J56" i="6"/>
  <c r="Q56" i="6"/>
  <c r="T56" i="6" s="1"/>
  <c r="H58" i="6"/>
  <c r="K59" i="6"/>
  <c r="K60" i="6" s="1"/>
  <c r="K61" i="6" s="1"/>
  <c r="K62" i="6" s="1"/>
  <c r="K63" i="6" s="1"/>
  <c r="Q58" i="6"/>
  <c r="T58" i="6" s="1"/>
  <c r="J58" i="6"/>
  <c r="P58" i="6"/>
  <c r="S58" i="6" s="1"/>
  <c r="H57" i="6"/>
  <c r="K32" i="6"/>
  <c r="P31" i="6"/>
  <c r="S31" i="6" s="1"/>
  <c r="Q59" i="6" l="1"/>
  <c r="T59" i="6" s="1"/>
  <c r="J59" i="6"/>
  <c r="H59" i="6"/>
  <c r="P59" i="6"/>
  <c r="S59" i="6" s="1"/>
  <c r="K33" i="6"/>
  <c r="P32" i="6"/>
  <c r="S32" i="6" s="1"/>
  <c r="H32" i="6"/>
  <c r="Q60" i="6" l="1"/>
  <c r="T60" i="6" s="1"/>
  <c r="J60" i="6"/>
  <c r="P60" i="6"/>
  <c r="S60" i="6" s="1"/>
  <c r="H60" i="6"/>
  <c r="K34" i="6"/>
  <c r="P33" i="6"/>
  <c r="S33" i="6" s="1"/>
  <c r="H33" i="6"/>
  <c r="Q61" i="6" l="1"/>
  <c r="T61" i="6" s="1"/>
  <c r="J61" i="6"/>
  <c r="H61" i="6"/>
  <c r="P61" i="6"/>
  <c r="S61" i="6" s="1"/>
  <c r="H34" i="6"/>
  <c r="P34" i="6"/>
  <c r="S34" i="6" s="1"/>
  <c r="K35" i="6"/>
  <c r="J62" i="6" l="1"/>
  <c r="Q62" i="6"/>
  <c r="T62" i="6" s="1"/>
  <c r="P62" i="6"/>
  <c r="S62" i="6" s="1"/>
  <c r="H62" i="6"/>
  <c r="H35" i="6"/>
  <c r="P35" i="6"/>
  <c r="S35" i="6" s="1"/>
  <c r="K36" i="6"/>
  <c r="H2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5" i="3"/>
  <c r="N4" i="3"/>
  <c r="N3" i="3"/>
  <c r="N2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F9" i="3"/>
  <c r="E9" i="3"/>
  <c r="D9" i="3"/>
  <c r="F8" i="3"/>
  <c r="E8" i="3"/>
  <c r="D8" i="3"/>
  <c r="F7" i="3"/>
  <c r="E7" i="3"/>
  <c r="D7" i="3"/>
  <c r="F6" i="3"/>
  <c r="E6" i="3"/>
  <c r="D6" i="3"/>
  <c r="F5" i="3"/>
  <c r="E5" i="3"/>
  <c r="D5" i="3"/>
  <c r="F4" i="3"/>
  <c r="E4" i="3"/>
  <c r="D4" i="3"/>
  <c r="F3" i="3"/>
  <c r="E3" i="3"/>
  <c r="D3" i="3"/>
  <c r="F2" i="3"/>
  <c r="E2" i="3"/>
  <c r="D2" i="3"/>
  <c r="O20" i="3"/>
  <c r="O19" i="3"/>
  <c r="O18" i="3"/>
  <c r="O17" i="3"/>
  <c r="O16" i="3"/>
  <c r="O15" i="3"/>
  <c r="O14" i="3"/>
  <c r="O13" i="3"/>
  <c r="O12" i="3"/>
  <c r="O11" i="3"/>
  <c r="O10" i="3"/>
  <c r="O9" i="3"/>
  <c r="O8" i="3"/>
  <c r="O7" i="3"/>
  <c r="O6" i="3"/>
  <c r="O5" i="3"/>
  <c r="O4" i="3"/>
  <c r="O3" i="3"/>
  <c r="O2" i="3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E2" i="1"/>
  <c r="Q63" i="6" l="1"/>
  <c r="T63" i="6" s="1"/>
  <c r="J63" i="6"/>
  <c r="P63" i="6"/>
  <c r="S63" i="6" s="1"/>
  <c r="H63" i="6"/>
  <c r="P36" i="6"/>
  <c r="S36" i="6" s="1"/>
  <c r="H36" i="6"/>
  <c r="K37" i="6"/>
  <c r="Q64" i="6" l="1"/>
  <c r="T64" i="6" s="1"/>
  <c r="J64" i="6"/>
  <c r="H64" i="6"/>
  <c r="P64" i="6"/>
  <c r="S64" i="6" s="1"/>
  <c r="P37" i="6"/>
  <c r="S37" i="6" s="1"/>
  <c r="K38" i="6"/>
  <c r="H37" i="6"/>
  <c r="Q20" i="6"/>
  <c r="T20" i="6" s="1"/>
  <c r="P20" i="6"/>
  <c r="S20" i="6" s="1"/>
  <c r="Q19" i="6"/>
  <c r="T19" i="6" s="1"/>
  <c r="P19" i="6"/>
  <c r="S19" i="6" s="1"/>
  <c r="Q18" i="6"/>
  <c r="T18" i="6" s="1"/>
  <c r="P18" i="6"/>
  <c r="S18" i="6" s="1"/>
  <c r="Q17" i="6"/>
  <c r="T17" i="6" s="1"/>
  <c r="P17" i="6"/>
  <c r="S17" i="6" s="1"/>
  <c r="Q16" i="6"/>
  <c r="T16" i="6" s="1"/>
  <c r="P16" i="6"/>
  <c r="S16" i="6" s="1"/>
  <c r="Q15" i="6"/>
  <c r="P15" i="6"/>
  <c r="Q7" i="6"/>
  <c r="Q6" i="6"/>
  <c r="P6" i="6"/>
  <c r="T7" i="6" l="1"/>
  <c r="Q8" i="6"/>
  <c r="T8" i="6" s="1"/>
  <c r="J65" i="6"/>
  <c r="H65" i="6"/>
  <c r="H38" i="6"/>
  <c r="K39" i="6"/>
  <c r="P38" i="6"/>
  <c r="S38" i="6" s="1"/>
  <c r="E22" i="6"/>
  <c r="I22" i="6" s="1"/>
  <c r="D22" i="6"/>
  <c r="G22" i="6" s="1"/>
  <c r="E21" i="6"/>
  <c r="I21" i="6" s="1"/>
  <c r="D21" i="6"/>
  <c r="G21" i="6" s="1"/>
  <c r="J20" i="6"/>
  <c r="H20" i="6"/>
  <c r="E20" i="6"/>
  <c r="I20" i="6" s="1"/>
  <c r="D20" i="6"/>
  <c r="G20" i="6" s="1"/>
  <c r="J19" i="6"/>
  <c r="H19" i="6"/>
  <c r="E19" i="6"/>
  <c r="I19" i="6" s="1"/>
  <c r="D19" i="6"/>
  <c r="G19" i="6" s="1"/>
  <c r="J18" i="6"/>
  <c r="H18" i="6"/>
  <c r="E18" i="6"/>
  <c r="I18" i="6" s="1"/>
  <c r="D18" i="6"/>
  <c r="G18" i="6" s="1"/>
  <c r="J17" i="6"/>
  <c r="H17" i="6"/>
  <c r="E17" i="6"/>
  <c r="I17" i="6" s="1"/>
  <c r="D17" i="6"/>
  <c r="G17" i="6" s="1"/>
  <c r="J16" i="6"/>
  <c r="H16" i="6"/>
  <c r="E16" i="6"/>
  <c r="I16" i="6" s="1"/>
  <c r="D16" i="6"/>
  <c r="G16" i="6" s="1"/>
  <c r="E8" i="6"/>
  <c r="I8" i="6" s="1"/>
  <c r="D8" i="6"/>
  <c r="G8" i="6" s="1"/>
  <c r="J8" i="6"/>
  <c r="H8" i="6"/>
  <c r="J7" i="6"/>
  <c r="H7" i="6"/>
  <c r="E7" i="6"/>
  <c r="I7" i="6" s="1"/>
  <c r="D7" i="6"/>
  <c r="G7" i="6" s="1"/>
  <c r="J66" i="6" l="1"/>
  <c r="H66" i="6"/>
  <c r="K40" i="6"/>
  <c r="H39" i="6"/>
  <c r="P39" i="6"/>
  <c r="S39" i="6" s="1"/>
  <c r="K20" i="3"/>
  <c r="K19" i="3"/>
  <c r="K18" i="3"/>
  <c r="K17" i="3"/>
  <c r="K16" i="3"/>
  <c r="K15" i="3"/>
  <c r="K14" i="3"/>
  <c r="K13" i="3"/>
  <c r="K12" i="3"/>
  <c r="K11" i="3"/>
  <c r="K10" i="3"/>
  <c r="K9" i="3"/>
  <c r="K8" i="3"/>
  <c r="K7" i="3"/>
  <c r="K6" i="3"/>
  <c r="K5" i="3"/>
  <c r="K4" i="3"/>
  <c r="K3" i="3"/>
  <c r="K2" i="3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H2" i="1"/>
  <c r="J67" i="6" l="1"/>
  <c r="H67" i="6"/>
  <c r="K41" i="6"/>
  <c r="H40" i="6"/>
  <c r="P40" i="6"/>
  <c r="S40" i="6" s="1"/>
  <c r="J68" i="6" l="1"/>
  <c r="H68" i="6"/>
  <c r="H41" i="6"/>
  <c r="K42" i="6"/>
  <c r="P41" i="6"/>
  <c r="S41" i="6" s="1"/>
  <c r="J69" i="6" l="1"/>
  <c r="H69" i="6"/>
  <c r="K43" i="6"/>
  <c r="H42" i="6"/>
  <c r="P42" i="6"/>
  <c r="S42" i="6" s="1"/>
  <c r="P43" i="6" l="1"/>
  <c r="S43" i="6" s="1"/>
  <c r="K44" i="6"/>
  <c r="K45" i="6" s="1"/>
  <c r="K46" i="6" s="1"/>
  <c r="K47" i="6" s="1"/>
  <c r="H43" i="6"/>
</calcChain>
</file>

<file path=xl/sharedStrings.xml><?xml version="1.0" encoding="utf-8"?>
<sst xmlns="http://schemas.openxmlformats.org/spreadsheetml/2006/main" count="371" uniqueCount="130">
  <si>
    <t>Date</t>
  </si>
  <si>
    <t>Cons_Pool_elev_m</t>
  </si>
  <si>
    <t>Table 5.1</t>
  </si>
  <si>
    <t>Top of dam</t>
  </si>
  <si>
    <t>ft</t>
  </si>
  <si>
    <t>Flood Control Zone</t>
  </si>
  <si>
    <t>Inactive Zone</t>
  </si>
  <si>
    <t>m</t>
  </si>
  <si>
    <t>td_elev</t>
  </si>
  <si>
    <t>fc1_elev</t>
  </si>
  <si>
    <t>inactive_elev</t>
  </si>
  <si>
    <t>&lt;reservoir&gt;</t>
  </si>
  <si>
    <t xml:space="preserve">Release Rat of Change Limit </t>
  </si>
  <si>
    <t>Interp: Linear</t>
  </si>
  <si>
    <t>Limit Type: Minimum</t>
  </si>
  <si>
    <t>BiOp Max Rate Decrease</t>
  </si>
  <si>
    <t>Release (cfs)</t>
  </si>
  <si>
    <t>Flow (cfs)</t>
  </si>
  <si>
    <t>Release_cms</t>
  </si>
  <si>
    <t>Outflow_lagged_24h</t>
  </si>
  <si>
    <t>type: decreasing</t>
  </si>
  <si>
    <t>Rate Change (cfs/hr)</t>
  </si>
  <si>
    <t>Rate_of_change_cms_per_hr</t>
  </si>
  <si>
    <t>Buffer Zone</t>
  </si>
  <si>
    <t>Conservation Zone</t>
  </si>
  <si>
    <t>function of: Release</t>
  </si>
  <si>
    <t>Type: Increasing</t>
  </si>
  <si>
    <t>Interpolate: Step</t>
  </si>
  <si>
    <t>Pool_elev_m</t>
  </si>
  <si>
    <t>Elev (ft)</t>
  </si>
  <si>
    <t>Min Flow - at Blue River</t>
  </si>
  <si>
    <t>function of: Date</t>
  </si>
  <si>
    <t>Interp: Step</t>
  </si>
  <si>
    <t>Missing</t>
  </si>
  <si>
    <t>cp_Max_Vida_Flood_23772903.csv</t>
  </si>
  <si>
    <t>cp_Min_Flow_at_Albany_23762845.csv</t>
  </si>
  <si>
    <t>cp_Min_flow_at_Salem_23791083.csv</t>
  </si>
  <si>
    <t>Top of Dam</t>
  </si>
  <si>
    <t>Flood Control</t>
  </si>
  <si>
    <t>Conservation</t>
  </si>
  <si>
    <t>Buffer</t>
  </si>
  <si>
    <t>Inactive</t>
  </si>
  <si>
    <t>Min Flow - at Salem</t>
  </si>
  <si>
    <t>Min Flow - at Albany by Water Year Type</t>
  </si>
  <si>
    <t xml:space="preserve">; https://usace.contentdm.oclc.org/digital/collection/p16021coll7/id/13273 </t>
  </si>
  <si>
    <t>; of USACE (2019) Willamette Basin Review Feasibility Study/Final Integrated Feasibility Report and Environmental Assessment, USACE Portland District, December 2019.</t>
  </si>
  <si>
    <t>month</t>
  </si>
  <si>
    <t>day</t>
  </si>
  <si>
    <t>Day</t>
  </si>
  <si>
    <t>from Appendix E. Table 6.1 (p. 46)</t>
  </si>
  <si>
    <t>from Rule_Curves/Cougar_rule_curve.csv</t>
  </si>
  <si>
    <t>Pool_elevation_m</t>
  </si>
  <si>
    <t>from Rule_Curves/CG_buffer.csv</t>
  </si>
  <si>
    <t>Bottom of Rules Zone</t>
  </si>
  <si>
    <t>CSV file pool elev converted to feet</t>
  </si>
  <si>
    <t>tailwater elev</t>
  </si>
  <si>
    <t>Table 6.1</t>
  </si>
  <si>
    <t>; from Appendix E Fig. 6.2b (pp.49)</t>
  </si>
  <si>
    <t>MaxI_FloodIncrsRamp_Cougar.csv</t>
  </si>
  <si>
    <t>Max_Flow_Winter_and_Conservation.csv</t>
  </si>
  <si>
    <t>Min_RO_flow.csv</t>
  </si>
  <si>
    <t>Min_Low_RO_flows_turbine_low.csv</t>
  </si>
  <si>
    <t>MaxD_Revised_Daily_BiOP_MaxD.csv</t>
  </si>
  <si>
    <t>Pow_Min_Low_Turbine_Flows_at_Low_Res_Elev.csv</t>
  </si>
  <si>
    <t>MaxD_FloodDcrsRamp_Cougar.csv</t>
  </si>
  <si>
    <t>Min_ConservFlow_Cougar.csv</t>
  </si>
  <si>
    <t>RO_Min_flow.csv</t>
  </si>
  <si>
    <t>MaxI_High_Flow_Ramp_Up.csv</t>
  </si>
  <si>
    <t>Pow_Min_CGR_power_release.csv</t>
  </si>
  <si>
    <t>Pow_Max_CGR_updated_power_release.csv</t>
  </si>
  <si>
    <t>MaxI_IncrsRamping_Cougar.csv</t>
  </si>
  <si>
    <t>from Rules_Cougar\Cougar_rule_priorities.csv</t>
  </si>
  <si>
    <t>Special Curves CGR Normal</t>
  </si>
  <si>
    <t>CGR min power release</t>
  </si>
  <si>
    <t>make sure RO has min gate</t>
  </si>
  <si>
    <t>FloodDcrsRamp_Cougar</t>
  </si>
  <si>
    <t>FloodIncrsRamp_Cougar</t>
  </si>
  <si>
    <t>Max Flow (Winter and Conservation)</t>
  </si>
  <si>
    <t xml:space="preserve">from Appendix E. Fig. 6.3 (p. 51) </t>
  </si>
  <si>
    <t>MinConservFlow_Cougar</t>
  </si>
  <si>
    <t>MaxBankfull Flow - at Vida</t>
  </si>
  <si>
    <t>IncrsRamping_Cougar</t>
  </si>
  <si>
    <t>Revised Daily BiOp Max Rate of Decrease</t>
  </si>
  <si>
    <t>Bottom of Rules</t>
  </si>
  <si>
    <t>Low Turbine Flows at Low Reservoir Elevations</t>
  </si>
  <si>
    <t>Low RO Flows When Turbine Low</t>
  </si>
  <si>
    <t>release_cms</t>
  </si>
  <si>
    <t>Rate_change_cms_per_hr</t>
  </si>
  <si>
    <t>from Rules_Cougar/Maxl_FloodIncrsRamp_Cougar.csv</t>
  </si>
  <si>
    <t>from Appendix E Fig. 6.2b (p. 49) FloodIncrsRamp_Cougar</t>
  </si>
  <si>
    <t>function of: constant</t>
  </si>
  <si>
    <t>from Appendix E Fig. 6.2b (p. 49) FloodDcrsRamp_Cougar</t>
  </si>
  <si>
    <t>Pool_Elev_m</t>
  </si>
  <si>
    <t>FloodIncrsRate_Cougar</t>
  </si>
  <si>
    <t>from Appendix E Fig. 6.2c (p.50) Min RO Flow</t>
  </si>
  <si>
    <t>function of: Cougar-Pool Elevation, Current value</t>
  </si>
  <si>
    <t>from Rules_Cougar\RO_min_flow.csv</t>
  </si>
  <si>
    <t>Cougar Min Power Release</t>
  </si>
  <si>
    <t>from Rules_Cougar\Pow_min_CGR_power_release.csv</t>
  </si>
  <si>
    <t>from Appendix E Fig. 6.2b (p. 49) Cougar Min Power Release</t>
  </si>
  <si>
    <t>Limit Type: minimum</t>
  </si>
  <si>
    <t>Interp: linear</t>
  </si>
  <si>
    <t>from Rules_Cougar/MaxI_IncrsRamping_Cougar.csv</t>
  </si>
  <si>
    <t>IncrsRamping Cougar</t>
  </si>
  <si>
    <t>from Appendix E Fig. 6.2b (p. 49) IncrsRamping Cougar</t>
  </si>
  <si>
    <t>Inflow_cms</t>
  </si>
  <si>
    <t>RO_Release_cms</t>
  </si>
  <si>
    <t>from Rules_Cougar/Min_Low_RO_flows_turbine_low.csv</t>
  </si>
  <si>
    <t>from Appendix E Fig. 6.2b (p. 49) Low RO Flows When Turbine Low</t>
  </si>
  <si>
    <t>from Rules_Cougar/MaxD_Revised_Daily_BiOP_Max_Rate_of_Decrease.csv</t>
  </si>
  <si>
    <t>Min_release_cms</t>
  </si>
  <si>
    <t>from Appendix E Fig. 6.2b (p. 49) Revised Daily BiOp Max Rate of Decrease</t>
  </si>
  <si>
    <t>function of: Cougar-Pool Outflow Lagged value 24.0 hr lag</t>
  </si>
  <si>
    <t>function of: Cougar pool net inflow: current value</t>
  </si>
  <si>
    <t>Limit type: specified</t>
  </si>
  <si>
    <t>MinConservFlow Cougar</t>
  </si>
  <si>
    <t>from Appendix E Fig. 6.2b (p. 49)MinConservFlow Cougar</t>
  </si>
  <si>
    <t>from Rules_Cougar/Min_ConservFlow_Cougar.csv</t>
  </si>
  <si>
    <t>Limit type: minimum</t>
  </si>
  <si>
    <t>from Rules_Cougar\Pow_Min_Low_Turbine_Flows_at_Low_Res_Elev.csv</t>
  </si>
  <si>
    <t>from Appendix E Fig. 6.2b (p. 49) Low Turbine Flows at Low Reservoir Elevations</t>
  </si>
  <si>
    <t>function of: Cougar-Pool Net Inflow</t>
  </si>
  <si>
    <t>Limit Type: Specified</t>
  </si>
  <si>
    <t>Date_pool_elev_m</t>
  </si>
  <si>
    <t>from Rules_Cougar/Max_Flow_Winter_and_Conservation.csv</t>
  </si>
  <si>
    <t>from Appendix E Fig. 6.2c (p. 50) Max Flow (Winter and Conservation)</t>
  </si>
  <si>
    <t>Function of: Cougar-Pool Elevation: Previous Value</t>
  </si>
  <si>
    <t>Limit Type: Maximum</t>
  </si>
  <si>
    <t>from Rules_Cougar/MaxD_FloodDcrsRamp_Cougar.csv</t>
  </si>
  <si>
    <t>Min RO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</si>
</sst>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"/>
    <numFmt numFmtId="168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2" fontId="0" fillId="0" borderId="0" xfId="0" applyNumberFormat="1"/>
    <xf numFmtId="164" fontId="0" fillId="0" borderId="0" xfId="0" applyNumberFormat="1"/>
    <xf numFmtId="16" fontId="0" fillId="0" borderId="0" xfId="0" applyNumberFormat="1"/>
    <xf numFmtId="165" fontId="0" fillId="0" borderId="0" xfId="0" applyNumberFormat="1"/>
    <xf numFmtId="164" fontId="0" fillId="33" borderId="0" xfId="0" applyNumberFormat="1" applyFill="1"/>
    <xf numFmtId="1" fontId="0" fillId="0" borderId="0" xfId="0" applyNumberForma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 applyFill="1"/>
    <xf numFmtId="14" fontId="0" fillId="0" borderId="0" xfId="0" applyNumberFormat="1"/>
    <xf numFmtId="16" fontId="0" fillId="0" borderId="0" xfId="0" applyNumberFormat="1" applyFill="1"/>
    <xf numFmtId="0" fontId="0" fillId="33" borderId="0" xfId="0" applyFill="1"/>
    <xf numFmtId="165" fontId="0" fillId="0" borderId="0" xfId="0" applyNumberFormat="1" applyAlignment="1">
      <alignment wrapText="1"/>
    </xf>
    <xf numFmtId="0" fontId="0" fillId="0" borderId="0" xfId="0" applyFill="1"/>
    <xf numFmtId="0" fontId="0" fillId="34" borderId="0" xfId="0" applyFill="1"/>
    <xf numFmtId="0" fontId="0" fillId="0" borderId="0" xfId="0" applyAlignment="1"/>
    <xf numFmtId="0" fontId="0" fillId="35" borderId="0" xfId="0" applyFill="1"/>
    <xf numFmtId="164" fontId="0" fillId="35" borderId="0" xfId="0" applyNumberFormat="1" applyFill="1"/>
    <xf numFmtId="14" fontId="0" fillId="35" borderId="0" xfId="0" applyNumberFormat="1" applyFill="1"/>
    <xf numFmtId="168" fontId="0" fillId="0" borderId="0" xfId="0" applyNumberFormat="1"/>
    <xf numFmtId="2" fontId="0" fillId="33" borderId="0" xfId="0" applyNumberFormat="1" applyFill="1"/>
    <xf numFmtId="0" fontId="0" fillId="36" borderId="0" xfId="0" applyFill="1"/>
    <xf numFmtId="164" fontId="0" fillId="36" borderId="0" xfId="0" applyNumberFormat="1" applyFill="1"/>
    <xf numFmtId="165" fontId="0" fillId="36" borderId="0" xfId="0" applyNumberFormat="1" applyFill="1"/>
    <xf numFmtId="2" fontId="0" fillId="36" borderId="0" xfId="0" applyNumberFormat="1" applyFill="1"/>
    <xf numFmtId="165" fontId="0" fillId="0" borderId="0" xfId="0" applyNumberFormat="1" applyFill="1"/>
    <xf numFmtId="0" fontId="0" fillId="37" borderId="0" xfId="0" applyFill="1"/>
    <xf numFmtId="164" fontId="0" fillId="37" borderId="0" xfId="0" applyNumberFormat="1" applyFill="1"/>
    <xf numFmtId="165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5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4.xml"/><Relationship Id="rId11" Type="http://schemas.openxmlformats.org/officeDocument/2006/relationships/calcChain" Target="calcChain.xml"/><Relationship Id="rId5" Type="http://schemas.openxmlformats.org/officeDocument/2006/relationships/worksheet" Target="worksheets/sheet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CGR Conservation Zone Specification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'Table 6.1 Cougar_rule_curve'!$O$1</c:f>
              <c:strCache>
                <c:ptCount val="1"/>
                <c:pt idx="0">
                  <c:v>CSV file pool elev converted to feet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'Table 6.1 Cougar_rule_curve'!$N$2:$N$30</c:f>
              <c:numCache>
                <c:formatCode>General</c:formatCode>
                <c:ptCount val="29"/>
                <c:pt idx="0">
                  <c:v>1</c:v>
                </c:pt>
                <c:pt idx="1">
                  <c:v>31</c:v>
                </c:pt>
                <c:pt idx="2">
                  <c:v>38</c:v>
                </c:pt>
                <c:pt idx="3">
                  <c:v>45</c:v>
                </c:pt>
                <c:pt idx="4">
                  <c:v>52</c:v>
                </c:pt>
                <c:pt idx="5">
                  <c:v>59</c:v>
                </c:pt>
                <c:pt idx="6">
                  <c:v>66</c:v>
                </c:pt>
                <c:pt idx="7">
                  <c:v>74</c:v>
                </c:pt>
                <c:pt idx="8">
                  <c:v>82</c:v>
                </c:pt>
                <c:pt idx="9">
                  <c:v>90</c:v>
                </c:pt>
                <c:pt idx="10">
                  <c:v>97</c:v>
                </c:pt>
                <c:pt idx="11">
                  <c:v>105</c:v>
                </c:pt>
                <c:pt idx="12">
                  <c:v>112</c:v>
                </c:pt>
                <c:pt idx="13">
                  <c:v>120</c:v>
                </c:pt>
                <c:pt idx="14">
                  <c:v>127</c:v>
                </c:pt>
                <c:pt idx="15">
                  <c:v>130</c:v>
                </c:pt>
                <c:pt idx="16">
                  <c:v>243</c:v>
                </c:pt>
                <c:pt idx="17">
                  <c:v>250</c:v>
                </c:pt>
                <c:pt idx="18">
                  <c:v>258</c:v>
                </c:pt>
                <c:pt idx="19">
                  <c:v>265</c:v>
                </c:pt>
                <c:pt idx="20">
                  <c:v>273</c:v>
                </c:pt>
                <c:pt idx="21">
                  <c:v>280</c:v>
                </c:pt>
                <c:pt idx="22">
                  <c:v>288</c:v>
                </c:pt>
                <c:pt idx="23">
                  <c:v>296</c:v>
                </c:pt>
                <c:pt idx="24">
                  <c:v>304</c:v>
                </c:pt>
                <c:pt idx="25">
                  <c:v>311</c:v>
                </c:pt>
                <c:pt idx="26">
                  <c:v>319</c:v>
                </c:pt>
                <c:pt idx="27">
                  <c:v>326</c:v>
                </c:pt>
                <c:pt idx="28">
                  <c:v>334</c:v>
                </c:pt>
              </c:numCache>
            </c:numRef>
          </c:xVal>
          <c:yVal>
            <c:numRef>
              <c:f>'Table 6.1 Cougar_rule_curve'!$O$2:$O$31</c:f>
              <c:numCache>
                <c:formatCode>General</c:formatCode>
                <c:ptCount val="30"/>
                <c:pt idx="0">
                  <c:v>1532.15228</c:v>
                </c:pt>
                <c:pt idx="1">
                  <c:v>1532.15228</c:v>
                </c:pt>
                <c:pt idx="2">
                  <c:v>1555.11816</c:v>
                </c:pt>
                <c:pt idx="3">
                  <c:v>1574.8032000000001</c:v>
                </c:pt>
                <c:pt idx="4">
                  <c:v>1594.4882399999999</c:v>
                </c:pt>
                <c:pt idx="5">
                  <c:v>1614.17328</c:v>
                </c:pt>
                <c:pt idx="6">
                  <c:v>1620.73496</c:v>
                </c:pt>
                <c:pt idx="7">
                  <c:v>1630.5774799999999</c:v>
                </c:pt>
                <c:pt idx="8">
                  <c:v>1640.42</c:v>
                </c:pt>
                <c:pt idx="9">
                  <c:v>1650.26252</c:v>
                </c:pt>
                <c:pt idx="10">
                  <c:v>1656.8242</c:v>
                </c:pt>
                <c:pt idx="11">
                  <c:v>1666.6667199999999</c:v>
                </c:pt>
                <c:pt idx="12">
                  <c:v>1673.2284</c:v>
                </c:pt>
                <c:pt idx="13">
                  <c:v>1679.79008</c:v>
                </c:pt>
                <c:pt idx="14">
                  <c:v>1686.35176</c:v>
                </c:pt>
                <c:pt idx="15">
                  <c:v>1689.6325999999999</c:v>
                </c:pt>
                <c:pt idx="16">
                  <c:v>1689.6325999999999</c:v>
                </c:pt>
                <c:pt idx="17">
                  <c:v>1679.79008</c:v>
                </c:pt>
                <c:pt idx="18">
                  <c:v>1669.9475600000001</c:v>
                </c:pt>
                <c:pt idx="19">
                  <c:v>1660.1050399999999</c:v>
                </c:pt>
                <c:pt idx="20">
                  <c:v>1650.26252</c:v>
                </c:pt>
                <c:pt idx="21">
                  <c:v>1640.42</c:v>
                </c:pt>
                <c:pt idx="22">
                  <c:v>1627.29664</c:v>
                </c:pt>
                <c:pt idx="23">
                  <c:v>1614.17328</c:v>
                </c:pt>
                <c:pt idx="24">
                  <c:v>1601.0499199999999</c:v>
                </c:pt>
                <c:pt idx="25">
                  <c:v>1587.9265599999999</c:v>
                </c:pt>
                <c:pt idx="26">
                  <c:v>1574.8032000000001</c:v>
                </c:pt>
                <c:pt idx="27">
                  <c:v>1555.11816</c:v>
                </c:pt>
                <c:pt idx="28">
                  <c:v>1532.15228</c:v>
                </c:pt>
                <c:pt idx="29">
                  <c:v>1532.15228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3D9-461A-A2CF-EFB882F3B83C}"/>
            </c:ext>
          </c:extLst>
        </c:ser>
        <c:ser>
          <c:idx val="0"/>
          <c:order val="1"/>
          <c:tx>
            <c:strRef>
              <c:f>'Table 6.1 Cougar_rule_curve'!$J$1</c:f>
              <c:strCache>
                <c:ptCount val="1"/>
                <c:pt idx="0">
                  <c:v>Table 6.1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'Table 6.1 Cougar_rule_curve'!$I$2:$I$30</c:f>
              <c:numCache>
                <c:formatCode>0</c:formatCode>
                <c:ptCount val="29"/>
                <c:pt idx="0">
                  <c:v>1</c:v>
                </c:pt>
                <c:pt idx="1">
                  <c:v>31</c:v>
                </c:pt>
                <c:pt idx="2">
                  <c:v>38</c:v>
                </c:pt>
                <c:pt idx="3">
                  <c:v>45</c:v>
                </c:pt>
                <c:pt idx="4">
                  <c:v>52</c:v>
                </c:pt>
                <c:pt idx="5">
                  <c:v>59</c:v>
                </c:pt>
                <c:pt idx="6">
                  <c:v>67</c:v>
                </c:pt>
                <c:pt idx="7">
                  <c:v>75</c:v>
                </c:pt>
                <c:pt idx="8">
                  <c:v>83</c:v>
                </c:pt>
                <c:pt idx="9">
                  <c:v>91</c:v>
                </c:pt>
                <c:pt idx="10">
                  <c:v>98</c:v>
                </c:pt>
                <c:pt idx="11">
                  <c:v>106</c:v>
                </c:pt>
                <c:pt idx="12">
                  <c:v>113</c:v>
                </c:pt>
                <c:pt idx="13">
                  <c:v>121</c:v>
                </c:pt>
                <c:pt idx="14">
                  <c:v>128</c:v>
                </c:pt>
                <c:pt idx="15">
                  <c:v>131</c:v>
                </c:pt>
                <c:pt idx="16">
                  <c:v>244</c:v>
                </c:pt>
                <c:pt idx="17">
                  <c:v>251</c:v>
                </c:pt>
                <c:pt idx="18">
                  <c:v>259</c:v>
                </c:pt>
                <c:pt idx="19">
                  <c:v>266</c:v>
                </c:pt>
                <c:pt idx="20">
                  <c:v>274</c:v>
                </c:pt>
                <c:pt idx="21">
                  <c:v>281</c:v>
                </c:pt>
                <c:pt idx="22">
                  <c:v>289</c:v>
                </c:pt>
                <c:pt idx="23">
                  <c:v>297</c:v>
                </c:pt>
                <c:pt idx="24">
                  <c:v>305</c:v>
                </c:pt>
                <c:pt idx="25">
                  <c:v>312</c:v>
                </c:pt>
                <c:pt idx="26">
                  <c:v>320</c:v>
                </c:pt>
                <c:pt idx="27">
                  <c:v>327</c:v>
                </c:pt>
                <c:pt idx="28">
                  <c:v>335</c:v>
                </c:pt>
              </c:numCache>
            </c:numRef>
          </c:xVal>
          <c:yVal>
            <c:numRef>
              <c:f>'Table 6.1 Cougar_rule_curve'!$K$2:$K$30</c:f>
              <c:numCache>
                <c:formatCode>0.0</c:formatCode>
                <c:ptCount val="29"/>
                <c:pt idx="0">
                  <c:v>1532.1</c:v>
                </c:pt>
                <c:pt idx="1">
                  <c:v>1532.1</c:v>
                </c:pt>
                <c:pt idx="2">
                  <c:v>1554.9</c:v>
                </c:pt>
                <c:pt idx="3">
                  <c:v>1575.8</c:v>
                </c:pt>
                <c:pt idx="4">
                  <c:v>1594.9</c:v>
                </c:pt>
                <c:pt idx="5">
                  <c:v>1612.6</c:v>
                </c:pt>
                <c:pt idx="6">
                  <c:v>1621.4</c:v>
                </c:pt>
                <c:pt idx="7">
                  <c:v>1631</c:v>
                </c:pt>
                <c:pt idx="8">
                  <c:v>1640.3</c:v>
                </c:pt>
                <c:pt idx="9">
                  <c:v>1649.3</c:v>
                </c:pt>
                <c:pt idx="10">
                  <c:v>1657</c:v>
                </c:pt>
                <c:pt idx="11">
                  <c:v>1665.4</c:v>
                </c:pt>
                <c:pt idx="12">
                  <c:v>1672.5</c:v>
                </c:pt>
                <c:pt idx="13">
                  <c:v>1680.5</c:v>
                </c:pt>
                <c:pt idx="14">
                  <c:v>1687.2</c:v>
                </c:pt>
                <c:pt idx="15">
                  <c:v>1690</c:v>
                </c:pt>
                <c:pt idx="16">
                  <c:v>1690</c:v>
                </c:pt>
                <c:pt idx="17">
                  <c:v>1681.3</c:v>
                </c:pt>
                <c:pt idx="18">
                  <c:v>1671</c:v>
                </c:pt>
                <c:pt idx="19">
                  <c:v>1661.6</c:v>
                </c:pt>
                <c:pt idx="20">
                  <c:v>1650.4</c:v>
                </c:pt>
                <c:pt idx="21">
                  <c:v>1640.1</c:v>
                </c:pt>
                <c:pt idx="22">
                  <c:v>1627.9</c:v>
                </c:pt>
                <c:pt idx="23">
                  <c:v>1615.1</c:v>
                </c:pt>
                <c:pt idx="24">
                  <c:v>1601.6</c:v>
                </c:pt>
                <c:pt idx="25">
                  <c:v>1589.1</c:v>
                </c:pt>
                <c:pt idx="26">
                  <c:v>1574.1</c:v>
                </c:pt>
                <c:pt idx="27">
                  <c:v>1555.4</c:v>
                </c:pt>
                <c:pt idx="28">
                  <c:v>1532.1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57D-4383-A2A3-90372E2697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3889535"/>
        <c:axId val="1852990527"/>
      </c:scatterChart>
      <c:valAx>
        <c:axId val="1553889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2990527"/>
        <c:crosses val="autoZero"/>
        <c:crossBetween val="midCat"/>
      </c:valAx>
      <c:valAx>
        <c:axId val="1852990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pool elev,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38895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Buffer Zone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'Table 6.1 CGR_buffer'!$O$1</c:f>
              <c:strCache>
                <c:ptCount val="1"/>
                <c:pt idx="0">
                  <c:v>CSV file pool elev converted to feet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'Table 6.1 CGR_buffer'!$N$2:$N$20</c:f>
              <c:numCache>
                <c:formatCode>General</c:formatCode>
                <c:ptCount val="19"/>
                <c:pt idx="0">
                  <c:v>1</c:v>
                </c:pt>
                <c:pt idx="1">
                  <c:v>31</c:v>
                </c:pt>
                <c:pt idx="2">
                  <c:v>59</c:v>
                </c:pt>
                <c:pt idx="3">
                  <c:v>90</c:v>
                </c:pt>
                <c:pt idx="4">
                  <c:v>91</c:v>
                </c:pt>
                <c:pt idx="5">
                  <c:v>105</c:v>
                </c:pt>
                <c:pt idx="6">
                  <c:v>120</c:v>
                </c:pt>
                <c:pt idx="7">
                  <c:v>130</c:v>
                </c:pt>
                <c:pt idx="8">
                  <c:v>212</c:v>
                </c:pt>
                <c:pt idx="9">
                  <c:v>213</c:v>
                </c:pt>
                <c:pt idx="10">
                  <c:v>243</c:v>
                </c:pt>
                <c:pt idx="11">
                  <c:v>244</c:v>
                </c:pt>
                <c:pt idx="12">
                  <c:v>273</c:v>
                </c:pt>
                <c:pt idx="13">
                  <c:v>274</c:v>
                </c:pt>
                <c:pt idx="14">
                  <c:v>304</c:v>
                </c:pt>
                <c:pt idx="15">
                  <c:v>305</c:v>
                </c:pt>
                <c:pt idx="16">
                  <c:v>319</c:v>
                </c:pt>
                <c:pt idx="17">
                  <c:v>334</c:v>
                </c:pt>
                <c:pt idx="18">
                  <c:v>365</c:v>
                </c:pt>
              </c:numCache>
            </c:numRef>
          </c:xVal>
          <c:yVal>
            <c:numRef>
              <c:f>'Table 6.1 CGR_buffer'!$O$2:$O$20</c:f>
              <c:numCache>
                <c:formatCode>General</c:formatCode>
                <c:ptCount val="19"/>
                <c:pt idx="0">
                  <c:v>1532.0013613599999</c:v>
                </c:pt>
                <c:pt idx="1">
                  <c:v>1532.0013613599999</c:v>
                </c:pt>
                <c:pt idx="2">
                  <c:v>1551.1811520000001</c:v>
                </c:pt>
                <c:pt idx="3">
                  <c:v>1560.695588</c:v>
                </c:pt>
                <c:pt idx="4">
                  <c:v>1560.695588</c:v>
                </c:pt>
                <c:pt idx="5">
                  <c:v>1565.2887640000001</c:v>
                </c:pt>
                <c:pt idx="6">
                  <c:v>1570.210024</c:v>
                </c:pt>
                <c:pt idx="7">
                  <c:v>1573.4908640000001</c:v>
                </c:pt>
                <c:pt idx="8">
                  <c:v>1573.4908640000001</c:v>
                </c:pt>
                <c:pt idx="9">
                  <c:v>1573.4908640000001</c:v>
                </c:pt>
                <c:pt idx="10">
                  <c:v>1573.4908640000001</c:v>
                </c:pt>
                <c:pt idx="11">
                  <c:v>1573.1627799999999</c:v>
                </c:pt>
                <c:pt idx="12">
                  <c:v>1560.695588</c:v>
                </c:pt>
                <c:pt idx="13">
                  <c:v>1560.3675040000001</c:v>
                </c:pt>
                <c:pt idx="14">
                  <c:v>1547.900312</c:v>
                </c:pt>
                <c:pt idx="15">
                  <c:v>1547.572228</c:v>
                </c:pt>
                <c:pt idx="16">
                  <c:v>1541.338632</c:v>
                </c:pt>
                <c:pt idx="17">
                  <c:v>1532.0013613599999</c:v>
                </c:pt>
                <c:pt idx="18">
                  <c:v>1532.0013613599999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0D-42B6-9D8B-6A4E47C9E65A}"/>
            </c:ext>
          </c:extLst>
        </c:ser>
        <c:ser>
          <c:idx val="1"/>
          <c:order val="1"/>
          <c:tx>
            <c:strRef>
              <c:f>'Table 6.1 CGR_buffer'!$J$1</c:f>
              <c:strCache>
                <c:ptCount val="1"/>
                <c:pt idx="0">
                  <c:v>Table 5.1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'Table 6.1 CGR_buffer'!$H$2:$H$20</c:f>
              <c:numCache>
                <c:formatCode>m/d/yyyy</c:formatCode>
                <c:ptCount val="19"/>
                <c:pt idx="0">
                  <c:v>1</c:v>
                </c:pt>
                <c:pt idx="1">
                  <c:v>31</c:v>
                </c:pt>
                <c:pt idx="2">
                  <c:v>59</c:v>
                </c:pt>
                <c:pt idx="3">
                  <c:v>91</c:v>
                </c:pt>
                <c:pt idx="4">
                  <c:v>92</c:v>
                </c:pt>
                <c:pt idx="5">
                  <c:v>106</c:v>
                </c:pt>
                <c:pt idx="6">
                  <c:v>121</c:v>
                </c:pt>
                <c:pt idx="7">
                  <c:v>131</c:v>
                </c:pt>
                <c:pt idx="8">
                  <c:v>213</c:v>
                </c:pt>
                <c:pt idx="9">
                  <c:v>214</c:v>
                </c:pt>
                <c:pt idx="10">
                  <c:v>244</c:v>
                </c:pt>
                <c:pt idx="11">
                  <c:v>245</c:v>
                </c:pt>
                <c:pt idx="12">
                  <c:v>274</c:v>
                </c:pt>
                <c:pt idx="13">
                  <c:v>275</c:v>
                </c:pt>
                <c:pt idx="14">
                  <c:v>305</c:v>
                </c:pt>
                <c:pt idx="15">
                  <c:v>306</c:v>
                </c:pt>
                <c:pt idx="16">
                  <c:v>320</c:v>
                </c:pt>
                <c:pt idx="17">
                  <c:v>335</c:v>
                </c:pt>
                <c:pt idx="18">
                  <c:v>366</c:v>
                </c:pt>
              </c:numCache>
            </c:numRef>
          </c:xVal>
          <c:yVal>
            <c:numRef>
              <c:f>'Table 6.1 CGR_buffer'!$J$2:$J$20</c:f>
              <c:numCache>
                <c:formatCode>0.0000</c:formatCode>
                <c:ptCount val="19"/>
                <c:pt idx="0">
                  <c:v>1532.0025000000001</c:v>
                </c:pt>
                <c:pt idx="1">
                  <c:v>1532.0025000000001</c:v>
                </c:pt>
                <c:pt idx="2">
                  <c:v>1551.11</c:v>
                </c:pt>
                <c:pt idx="3">
                  <c:v>1560.5</c:v>
                </c:pt>
                <c:pt idx="4">
                  <c:v>1560.83</c:v>
                </c:pt>
                <c:pt idx="5">
                  <c:v>1565.43</c:v>
                </c:pt>
                <c:pt idx="6">
                  <c:v>1570.32</c:v>
                </c:pt>
                <c:pt idx="7">
                  <c:v>1573.56</c:v>
                </c:pt>
                <c:pt idx="8">
                  <c:v>1573.56</c:v>
                </c:pt>
                <c:pt idx="9">
                  <c:v>1573.56</c:v>
                </c:pt>
                <c:pt idx="10">
                  <c:v>1573.56</c:v>
                </c:pt>
                <c:pt idx="11">
                  <c:v>1573.13</c:v>
                </c:pt>
                <c:pt idx="12">
                  <c:v>1560.78</c:v>
                </c:pt>
                <c:pt idx="13">
                  <c:v>1560.38</c:v>
                </c:pt>
                <c:pt idx="14">
                  <c:v>1547.97</c:v>
                </c:pt>
                <c:pt idx="15">
                  <c:v>1547.53</c:v>
                </c:pt>
                <c:pt idx="16">
                  <c:v>1541.32</c:v>
                </c:pt>
                <c:pt idx="17">
                  <c:v>1532.0025000000001</c:v>
                </c:pt>
                <c:pt idx="18">
                  <c:v>1532.0025000000001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A0D-42B6-9D8B-6A4E47C9E65A}"/>
            </c:ext>
          </c:extLst>
        </c:ser>
        <c:dLbls>
          <c:dLblPos val="b"/>
          <c:showLegendKey val="0"/>
          <c:showVal val="0"/>
          <c:showCatName val="0"/>
          <c:showSerName val="0"/>
          <c:showPercent val="0"/>
          <c:showBubbleSize val="0"/>
        </c:dLbls>
        <c:axId val="640516320"/>
        <c:axId val="2025428688"/>
      </c:scatterChart>
      <c:valAx>
        <c:axId val="640516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28688"/>
        <c:crosses val="autoZero"/>
        <c:crossBetween val="midCat"/>
      </c:valAx>
      <c:valAx>
        <c:axId val="2025428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pool elev, ft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5163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0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F7F3066-8C56-4AEF-AF85-4C5DC2C6C78C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30278" cy="7840486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8FD005-37B8-4B6A-8BF3-F5B8465EEF8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0831919" cy="785258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B43D49-F114-49E3-B4C3-67ACF10AC3F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2"/>
  <sheetViews>
    <sheetView workbookViewId="0">
      <selection activeCell="I1" sqref="I1:I1048576"/>
    </sheetView>
  </sheetViews>
  <sheetFormatPr defaultRowHeight="14.4" x14ac:dyDescent="0.3"/>
  <cols>
    <col min="9" max="9" width="8.88671875" style="6"/>
    <col min="10" max="10" width="10.5546875" style="10" bestFit="1" customWidth="1"/>
    <col min="11" max="11" width="8.88671875" style="2"/>
  </cols>
  <sheetData>
    <row r="1" spans="1:15" x14ac:dyDescent="0.3">
      <c r="A1" t="s">
        <v>48</v>
      </c>
      <c r="B1" t="s">
        <v>1</v>
      </c>
      <c r="J1" s="10" t="s">
        <v>56</v>
      </c>
      <c r="K1" s="2" t="s">
        <v>24</v>
      </c>
      <c r="N1" t="s">
        <v>48</v>
      </c>
      <c r="O1" t="s">
        <v>54</v>
      </c>
    </row>
    <row r="2" spans="1:15" x14ac:dyDescent="0.3">
      <c r="A2">
        <v>-100</v>
      </c>
      <c r="B2">
        <v>467</v>
      </c>
      <c r="D2">
        <f>A2</f>
        <v>-100</v>
      </c>
      <c r="E2" t="e">
        <f>MONTH(A2)</f>
        <v>#NUM!</v>
      </c>
      <c r="F2" t="e">
        <f>DAY(A2)</f>
        <v>#NUM!</v>
      </c>
      <c r="G2" s="3">
        <v>43831</v>
      </c>
      <c r="H2" s="2">
        <f>B2*3.28084</f>
        <v>1532.15228</v>
      </c>
      <c r="I2" s="6">
        <f>J2-43830</f>
        <v>1</v>
      </c>
      <c r="J2" s="3">
        <v>43831</v>
      </c>
      <c r="K2" s="2">
        <v>1532.1</v>
      </c>
      <c r="N2">
        <v>1</v>
      </c>
      <c r="O2">
        <f>B2*3.28084</f>
        <v>1532.15228</v>
      </c>
    </row>
    <row r="3" spans="1:15" x14ac:dyDescent="0.3">
      <c r="A3">
        <v>31</v>
      </c>
      <c r="B3">
        <v>467</v>
      </c>
      <c r="D3">
        <f t="shared" ref="D3:D7" si="0">A3</f>
        <v>31</v>
      </c>
      <c r="E3">
        <f t="shared" ref="E3:E31" si="1">MONTH(A3)</f>
        <v>1</v>
      </c>
      <c r="F3">
        <f t="shared" ref="F3:F31" si="2">DAY(A3)</f>
        <v>31</v>
      </c>
      <c r="G3" s="3">
        <v>43861</v>
      </c>
      <c r="I3" s="6">
        <f t="shared" ref="I3:I31" si="3">J3-43830</f>
        <v>31</v>
      </c>
      <c r="J3" s="3">
        <v>43861</v>
      </c>
      <c r="K3" s="2">
        <v>1532.1</v>
      </c>
      <c r="N3">
        <v>31</v>
      </c>
      <c r="O3">
        <f t="shared" ref="O3:O31" si="4">B3*3.28084</f>
        <v>1532.15228</v>
      </c>
    </row>
    <row r="4" spans="1:15" x14ac:dyDescent="0.3">
      <c r="A4">
        <v>38</v>
      </c>
      <c r="B4">
        <v>474</v>
      </c>
      <c r="D4">
        <f t="shared" si="0"/>
        <v>38</v>
      </c>
      <c r="E4">
        <f t="shared" si="1"/>
        <v>2</v>
      </c>
      <c r="F4">
        <f t="shared" si="2"/>
        <v>7</v>
      </c>
      <c r="G4" s="3">
        <v>43868</v>
      </c>
      <c r="I4" s="6">
        <f t="shared" si="3"/>
        <v>38</v>
      </c>
      <c r="J4" s="3">
        <v>43868</v>
      </c>
      <c r="K4" s="2">
        <v>1554.9</v>
      </c>
      <c r="N4">
        <v>38</v>
      </c>
      <c r="O4">
        <f t="shared" si="4"/>
        <v>1555.11816</v>
      </c>
    </row>
    <row r="5" spans="1:15" x14ac:dyDescent="0.3">
      <c r="A5">
        <v>45</v>
      </c>
      <c r="B5">
        <v>480</v>
      </c>
      <c r="D5">
        <f t="shared" si="0"/>
        <v>45</v>
      </c>
      <c r="E5">
        <f t="shared" si="1"/>
        <v>2</v>
      </c>
      <c r="F5">
        <f t="shared" si="2"/>
        <v>14</v>
      </c>
      <c r="G5" s="3">
        <v>43875</v>
      </c>
      <c r="I5" s="6">
        <f t="shared" si="3"/>
        <v>45</v>
      </c>
      <c r="J5" s="3">
        <v>43875</v>
      </c>
      <c r="K5" s="2">
        <v>1575.8</v>
      </c>
      <c r="N5">
        <v>45</v>
      </c>
      <c r="O5">
        <f t="shared" si="4"/>
        <v>1574.8032000000001</v>
      </c>
    </row>
    <row r="6" spans="1:15" x14ac:dyDescent="0.3">
      <c r="A6">
        <v>52</v>
      </c>
      <c r="B6">
        <v>486</v>
      </c>
      <c r="D6">
        <f t="shared" si="0"/>
        <v>52</v>
      </c>
      <c r="E6">
        <f t="shared" si="1"/>
        <v>2</v>
      </c>
      <c r="F6">
        <f t="shared" si="2"/>
        <v>21</v>
      </c>
      <c r="G6" s="3">
        <v>43882</v>
      </c>
      <c r="I6" s="6">
        <f t="shared" si="3"/>
        <v>52</v>
      </c>
      <c r="J6" s="3">
        <v>43882</v>
      </c>
      <c r="K6" s="2">
        <v>1594.9</v>
      </c>
      <c r="N6">
        <v>52</v>
      </c>
      <c r="O6">
        <f t="shared" si="4"/>
        <v>1594.4882399999999</v>
      </c>
    </row>
    <row r="7" spans="1:15" x14ac:dyDescent="0.3">
      <c r="A7">
        <v>59</v>
      </c>
      <c r="B7">
        <v>492</v>
      </c>
      <c r="D7">
        <f t="shared" si="0"/>
        <v>59</v>
      </c>
      <c r="E7">
        <f t="shared" si="1"/>
        <v>2</v>
      </c>
      <c r="F7">
        <f t="shared" si="2"/>
        <v>28</v>
      </c>
      <c r="G7" s="3">
        <v>43889</v>
      </c>
      <c r="I7" s="6">
        <f t="shared" si="3"/>
        <v>59</v>
      </c>
      <c r="J7" s="3">
        <v>43889</v>
      </c>
      <c r="K7" s="2">
        <v>1612.6</v>
      </c>
      <c r="N7">
        <v>59</v>
      </c>
      <c r="O7">
        <f t="shared" si="4"/>
        <v>1614.17328</v>
      </c>
    </row>
    <row r="8" spans="1:15" x14ac:dyDescent="0.3">
      <c r="A8">
        <v>66</v>
      </c>
      <c r="B8">
        <v>494</v>
      </c>
      <c r="D8">
        <f>A8+1</f>
        <v>67</v>
      </c>
      <c r="E8">
        <f t="shared" si="1"/>
        <v>3</v>
      </c>
      <c r="F8">
        <f t="shared" si="2"/>
        <v>6</v>
      </c>
      <c r="G8" s="3">
        <v>43897</v>
      </c>
      <c r="I8" s="6">
        <f t="shared" si="3"/>
        <v>67</v>
      </c>
      <c r="J8" s="3">
        <v>43897</v>
      </c>
      <c r="K8" s="2">
        <v>1621.4</v>
      </c>
      <c r="N8">
        <v>66</v>
      </c>
      <c r="O8">
        <f t="shared" si="4"/>
        <v>1620.73496</v>
      </c>
    </row>
    <row r="9" spans="1:15" x14ac:dyDescent="0.3">
      <c r="A9">
        <v>74</v>
      </c>
      <c r="B9">
        <v>497</v>
      </c>
      <c r="D9">
        <f t="shared" ref="D9:D30" si="5">A9+1</f>
        <v>75</v>
      </c>
      <c r="E9">
        <f t="shared" si="1"/>
        <v>3</v>
      </c>
      <c r="F9">
        <f t="shared" si="2"/>
        <v>14</v>
      </c>
      <c r="G9" s="3">
        <v>43905</v>
      </c>
      <c r="I9" s="6">
        <f t="shared" si="3"/>
        <v>75</v>
      </c>
      <c r="J9" s="3">
        <v>43905</v>
      </c>
      <c r="K9" s="2">
        <v>1631</v>
      </c>
      <c r="N9">
        <v>74</v>
      </c>
      <c r="O9">
        <f t="shared" si="4"/>
        <v>1630.5774799999999</v>
      </c>
    </row>
    <row r="10" spans="1:15" x14ac:dyDescent="0.3">
      <c r="A10">
        <v>82</v>
      </c>
      <c r="B10">
        <v>500</v>
      </c>
      <c r="D10">
        <f t="shared" si="5"/>
        <v>83</v>
      </c>
      <c r="E10">
        <f t="shared" si="1"/>
        <v>3</v>
      </c>
      <c r="F10">
        <f t="shared" si="2"/>
        <v>22</v>
      </c>
      <c r="G10" s="3">
        <v>43913</v>
      </c>
      <c r="I10" s="6">
        <f t="shared" si="3"/>
        <v>83</v>
      </c>
      <c r="J10" s="3">
        <v>43913</v>
      </c>
      <c r="K10" s="2">
        <v>1640.3</v>
      </c>
      <c r="N10">
        <v>82</v>
      </c>
      <c r="O10">
        <f t="shared" si="4"/>
        <v>1640.42</v>
      </c>
    </row>
    <row r="11" spans="1:15" x14ac:dyDescent="0.3">
      <c r="A11">
        <v>90</v>
      </c>
      <c r="B11">
        <v>503</v>
      </c>
      <c r="D11">
        <f t="shared" si="5"/>
        <v>91</v>
      </c>
      <c r="E11">
        <f t="shared" si="1"/>
        <v>3</v>
      </c>
      <c r="F11">
        <f t="shared" si="2"/>
        <v>30</v>
      </c>
      <c r="G11" s="3">
        <v>43921</v>
      </c>
      <c r="I11" s="6">
        <f t="shared" si="3"/>
        <v>91</v>
      </c>
      <c r="J11" s="3">
        <v>43921</v>
      </c>
      <c r="K11" s="2">
        <v>1649.3</v>
      </c>
      <c r="N11">
        <v>90</v>
      </c>
      <c r="O11">
        <f t="shared" si="4"/>
        <v>1650.26252</v>
      </c>
    </row>
    <row r="12" spans="1:15" x14ac:dyDescent="0.3">
      <c r="A12">
        <v>97</v>
      </c>
      <c r="B12">
        <v>505</v>
      </c>
      <c r="D12">
        <f t="shared" si="5"/>
        <v>98</v>
      </c>
      <c r="E12">
        <f t="shared" si="1"/>
        <v>4</v>
      </c>
      <c r="F12">
        <f t="shared" si="2"/>
        <v>6</v>
      </c>
      <c r="G12" s="3">
        <v>43928</v>
      </c>
      <c r="I12" s="6">
        <f t="shared" si="3"/>
        <v>98</v>
      </c>
      <c r="J12" s="3">
        <v>43928</v>
      </c>
      <c r="K12" s="2">
        <v>1657</v>
      </c>
      <c r="N12">
        <v>97</v>
      </c>
      <c r="O12">
        <f t="shared" si="4"/>
        <v>1656.8242</v>
      </c>
    </row>
    <row r="13" spans="1:15" x14ac:dyDescent="0.3">
      <c r="A13">
        <v>105</v>
      </c>
      <c r="B13">
        <v>508</v>
      </c>
      <c r="D13">
        <f t="shared" si="5"/>
        <v>106</v>
      </c>
      <c r="E13">
        <f t="shared" si="1"/>
        <v>4</v>
      </c>
      <c r="F13">
        <f t="shared" si="2"/>
        <v>14</v>
      </c>
      <c r="G13" s="3">
        <v>43936</v>
      </c>
      <c r="I13" s="6">
        <f t="shared" si="3"/>
        <v>106</v>
      </c>
      <c r="J13" s="3">
        <v>43936</v>
      </c>
      <c r="K13" s="2">
        <v>1665.4</v>
      </c>
      <c r="N13">
        <v>105</v>
      </c>
      <c r="O13">
        <f t="shared" si="4"/>
        <v>1666.6667199999999</v>
      </c>
    </row>
    <row r="14" spans="1:15" x14ac:dyDescent="0.3">
      <c r="A14">
        <v>112</v>
      </c>
      <c r="B14">
        <v>510</v>
      </c>
      <c r="D14">
        <f t="shared" si="5"/>
        <v>113</v>
      </c>
      <c r="E14">
        <f t="shared" si="1"/>
        <v>4</v>
      </c>
      <c r="F14">
        <f t="shared" si="2"/>
        <v>21</v>
      </c>
      <c r="G14" s="3">
        <v>43943</v>
      </c>
      <c r="I14" s="6">
        <f t="shared" si="3"/>
        <v>113</v>
      </c>
      <c r="J14" s="3">
        <v>43943</v>
      </c>
      <c r="K14" s="2">
        <v>1672.5</v>
      </c>
      <c r="N14">
        <v>112</v>
      </c>
      <c r="O14">
        <f t="shared" si="4"/>
        <v>1673.2284</v>
      </c>
    </row>
    <row r="15" spans="1:15" x14ac:dyDescent="0.3">
      <c r="A15">
        <v>120</v>
      </c>
      <c r="B15">
        <v>512</v>
      </c>
      <c r="D15">
        <f t="shared" si="5"/>
        <v>121</v>
      </c>
      <c r="E15">
        <f t="shared" si="1"/>
        <v>4</v>
      </c>
      <c r="F15">
        <f t="shared" si="2"/>
        <v>29</v>
      </c>
      <c r="G15" s="3">
        <v>43951</v>
      </c>
      <c r="I15" s="6">
        <f t="shared" si="3"/>
        <v>121</v>
      </c>
      <c r="J15" s="3">
        <v>43951</v>
      </c>
      <c r="K15" s="2">
        <v>1680.5</v>
      </c>
      <c r="N15">
        <v>120</v>
      </c>
      <c r="O15">
        <f t="shared" si="4"/>
        <v>1679.79008</v>
      </c>
    </row>
    <row r="16" spans="1:15" x14ac:dyDescent="0.3">
      <c r="A16">
        <v>127</v>
      </c>
      <c r="B16">
        <v>514</v>
      </c>
      <c r="D16">
        <f t="shared" si="5"/>
        <v>128</v>
      </c>
      <c r="E16">
        <f t="shared" si="1"/>
        <v>5</v>
      </c>
      <c r="F16">
        <f t="shared" si="2"/>
        <v>6</v>
      </c>
      <c r="G16" s="3">
        <v>43958</v>
      </c>
      <c r="I16" s="6">
        <f t="shared" si="3"/>
        <v>128</v>
      </c>
      <c r="J16" s="3">
        <v>43958</v>
      </c>
      <c r="K16" s="2">
        <v>1687.2</v>
      </c>
      <c r="N16">
        <v>127</v>
      </c>
      <c r="O16">
        <f t="shared" si="4"/>
        <v>1686.35176</v>
      </c>
    </row>
    <row r="17" spans="1:15" x14ac:dyDescent="0.3">
      <c r="A17">
        <v>130</v>
      </c>
      <c r="B17">
        <v>515</v>
      </c>
      <c r="D17">
        <f t="shared" si="5"/>
        <v>131</v>
      </c>
      <c r="E17">
        <f t="shared" si="1"/>
        <v>5</v>
      </c>
      <c r="F17">
        <f t="shared" si="2"/>
        <v>9</v>
      </c>
      <c r="G17" s="3">
        <v>43962</v>
      </c>
      <c r="I17" s="6">
        <f t="shared" si="3"/>
        <v>131</v>
      </c>
      <c r="J17" s="3">
        <v>43961</v>
      </c>
      <c r="K17" s="2">
        <v>1690</v>
      </c>
      <c r="N17">
        <v>130</v>
      </c>
      <c r="O17">
        <f t="shared" si="4"/>
        <v>1689.6325999999999</v>
      </c>
    </row>
    <row r="18" spans="1:15" x14ac:dyDescent="0.3">
      <c r="A18">
        <v>243</v>
      </c>
      <c r="B18">
        <v>515</v>
      </c>
      <c r="D18">
        <f t="shared" si="5"/>
        <v>244</v>
      </c>
      <c r="E18">
        <f t="shared" si="1"/>
        <v>8</v>
      </c>
      <c r="F18">
        <f t="shared" si="2"/>
        <v>30</v>
      </c>
      <c r="G18" s="3">
        <v>44075</v>
      </c>
      <c r="I18" s="6">
        <f t="shared" si="3"/>
        <v>244</v>
      </c>
      <c r="J18" s="3">
        <v>44074</v>
      </c>
      <c r="K18" s="2">
        <v>1690</v>
      </c>
      <c r="N18">
        <v>243</v>
      </c>
      <c r="O18">
        <f t="shared" si="4"/>
        <v>1689.6325999999999</v>
      </c>
    </row>
    <row r="19" spans="1:15" x14ac:dyDescent="0.3">
      <c r="A19">
        <v>250</v>
      </c>
      <c r="B19">
        <v>512</v>
      </c>
      <c r="D19">
        <f t="shared" si="5"/>
        <v>251</v>
      </c>
      <c r="E19">
        <f t="shared" si="1"/>
        <v>9</v>
      </c>
      <c r="F19">
        <f t="shared" si="2"/>
        <v>6</v>
      </c>
      <c r="G19" s="3">
        <v>44081</v>
      </c>
      <c r="I19" s="6">
        <f t="shared" si="3"/>
        <v>251</v>
      </c>
      <c r="J19" s="3">
        <v>44081</v>
      </c>
      <c r="K19" s="2">
        <v>1681.3</v>
      </c>
      <c r="N19">
        <v>250</v>
      </c>
      <c r="O19">
        <f t="shared" si="4"/>
        <v>1679.79008</v>
      </c>
    </row>
    <row r="20" spans="1:15" x14ac:dyDescent="0.3">
      <c r="A20">
        <v>258</v>
      </c>
      <c r="B20">
        <v>509</v>
      </c>
      <c r="D20">
        <f t="shared" si="5"/>
        <v>259</v>
      </c>
      <c r="E20">
        <f t="shared" si="1"/>
        <v>9</v>
      </c>
      <c r="F20">
        <f t="shared" si="2"/>
        <v>14</v>
      </c>
      <c r="G20" s="3">
        <v>44089</v>
      </c>
      <c r="I20" s="6">
        <f t="shared" si="3"/>
        <v>259</v>
      </c>
      <c r="J20" s="3">
        <v>44089</v>
      </c>
      <c r="K20" s="2">
        <v>1671</v>
      </c>
      <c r="N20">
        <v>258</v>
      </c>
      <c r="O20">
        <f t="shared" si="4"/>
        <v>1669.9475600000001</v>
      </c>
    </row>
    <row r="21" spans="1:15" x14ac:dyDescent="0.3">
      <c r="A21">
        <v>265</v>
      </c>
      <c r="B21">
        <v>506</v>
      </c>
      <c r="D21">
        <f t="shared" si="5"/>
        <v>266</v>
      </c>
      <c r="E21">
        <f t="shared" si="1"/>
        <v>9</v>
      </c>
      <c r="F21">
        <f t="shared" si="2"/>
        <v>21</v>
      </c>
      <c r="G21" s="3">
        <v>44096</v>
      </c>
      <c r="I21" s="6">
        <f t="shared" si="3"/>
        <v>266</v>
      </c>
      <c r="J21" s="3">
        <v>44096</v>
      </c>
      <c r="K21" s="2">
        <v>1661.6</v>
      </c>
      <c r="N21">
        <v>265</v>
      </c>
      <c r="O21">
        <f t="shared" si="4"/>
        <v>1660.1050399999999</v>
      </c>
    </row>
    <row r="22" spans="1:15" x14ac:dyDescent="0.3">
      <c r="A22">
        <v>273</v>
      </c>
      <c r="B22">
        <v>503</v>
      </c>
      <c r="D22">
        <f t="shared" si="5"/>
        <v>274</v>
      </c>
      <c r="E22">
        <f t="shared" si="1"/>
        <v>9</v>
      </c>
      <c r="F22">
        <f t="shared" si="2"/>
        <v>29</v>
      </c>
      <c r="G22" s="3">
        <v>44104</v>
      </c>
      <c r="I22" s="6">
        <f t="shared" si="3"/>
        <v>274</v>
      </c>
      <c r="J22" s="3">
        <v>44104</v>
      </c>
      <c r="K22" s="2">
        <v>1650.4</v>
      </c>
      <c r="N22">
        <v>273</v>
      </c>
      <c r="O22">
        <f t="shared" si="4"/>
        <v>1650.26252</v>
      </c>
    </row>
    <row r="23" spans="1:15" x14ac:dyDescent="0.3">
      <c r="A23">
        <v>280</v>
      </c>
      <c r="B23">
        <v>500</v>
      </c>
      <c r="D23">
        <f t="shared" si="5"/>
        <v>281</v>
      </c>
      <c r="E23">
        <f t="shared" si="1"/>
        <v>10</v>
      </c>
      <c r="F23">
        <f t="shared" si="2"/>
        <v>6</v>
      </c>
      <c r="G23" s="3">
        <v>44111</v>
      </c>
      <c r="I23" s="6">
        <f t="shared" si="3"/>
        <v>281</v>
      </c>
      <c r="J23" s="3">
        <v>44111</v>
      </c>
      <c r="K23" s="2">
        <v>1640.1</v>
      </c>
      <c r="N23">
        <v>280</v>
      </c>
      <c r="O23">
        <f t="shared" si="4"/>
        <v>1640.42</v>
      </c>
    </row>
    <row r="24" spans="1:15" x14ac:dyDescent="0.3">
      <c r="A24">
        <v>288</v>
      </c>
      <c r="B24">
        <v>496</v>
      </c>
      <c r="D24">
        <f t="shared" si="5"/>
        <v>289</v>
      </c>
      <c r="E24">
        <f t="shared" si="1"/>
        <v>10</v>
      </c>
      <c r="F24">
        <f t="shared" si="2"/>
        <v>14</v>
      </c>
      <c r="G24" s="3">
        <v>44119</v>
      </c>
      <c r="I24" s="6">
        <f t="shared" si="3"/>
        <v>289</v>
      </c>
      <c r="J24" s="3">
        <v>44119</v>
      </c>
      <c r="K24" s="2">
        <v>1627.9</v>
      </c>
      <c r="N24">
        <v>288</v>
      </c>
      <c r="O24">
        <f t="shared" si="4"/>
        <v>1627.29664</v>
      </c>
    </row>
    <row r="25" spans="1:15" x14ac:dyDescent="0.3">
      <c r="A25">
        <v>296</v>
      </c>
      <c r="B25">
        <v>492</v>
      </c>
      <c r="D25">
        <f t="shared" si="5"/>
        <v>297</v>
      </c>
      <c r="E25">
        <f t="shared" si="1"/>
        <v>10</v>
      </c>
      <c r="F25">
        <f t="shared" si="2"/>
        <v>22</v>
      </c>
      <c r="G25" s="3">
        <v>44127</v>
      </c>
      <c r="I25" s="6">
        <f t="shared" si="3"/>
        <v>297</v>
      </c>
      <c r="J25" s="3">
        <v>44127</v>
      </c>
      <c r="K25" s="2">
        <v>1615.1</v>
      </c>
      <c r="N25">
        <v>296</v>
      </c>
      <c r="O25">
        <f t="shared" si="4"/>
        <v>1614.17328</v>
      </c>
    </row>
    <row r="26" spans="1:15" x14ac:dyDescent="0.3">
      <c r="A26">
        <v>304</v>
      </c>
      <c r="B26">
        <v>488</v>
      </c>
      <c r="D26">
        <f t="shared" si="5"/>
        <v>305</v>
      </c>
      <c r="E26">
        <f t="shared" si="1"/>
        <v>10</v>
      </c>
      <c r="F26">
        <f t="shared" si="2"/>
        <v>30</v>
      </c>
      <c r="G26" s="3">
        <v>44135</v>
      </c>
      <c r="I26" s="6">
        <f t="shared" si="3"/>
        <v>305</v>
      </c>
      <c r="J26" s="3">
        <v>44135</v>
      </c>
      <c r="K26" s="2">
        <v>1601.6</v>
      </c>
      <c r="N26">
        <v>304</v>
      </c>
      <c r="O26">
        <f t="shared" si="4"/>
        <v>1601.0499199999999</v>
      </c>
    </row>
    <row r="27" spans="1:15" x14ac:dyDescent="0.3">
      <c r="A27">
        <v>311</v>
      </c>
      <c r="B27">
        <v>484</v>
      </c>
      <c r="D27">
        <f t="shared" si="5"/>
        <v>312</v>
      </c>
      <c r="E27">
        <f t="shared" si="1"/>
        <v>11</v>
      </c>
      <c r="F27">
        <f t="shared" si="2"/>
        <v>6</v>
      </c>
      <c r="G27" s="3">
        <v>44142</v>
      </c>
      <c r="I27" s="6">
        <f t="shared" si="3"/>
        <v>312</v>
      </c>
      <c r="J27" s="3">
        <v>44142</v>
      </c>
      <c r="K27" s="2">
        <v>1589.1</v>
      </c>
      <c r="N27">
        <v>311</v>
      </c>
      <c r="O27">
        <f t="shared" si="4"/>
        <v>1587.9265599999999</v>
      </c>
    </row>
    <row r="28" spans="1:15" x14ac:dyDescent="0.3">
      <c r="A28">
        <v>319</v>
      </c>
      <c r="B28">
        <v>480</v>
      </c>
      <c r="D28">
        <f t="shared" si="5"/>
        <v>320</v>
      </c>
      <c r="E28">
        <f t="shared" si="1"/>
        <v>11</v>
      </c>
      <c r="F28">
        <f t="shared" si="2"/>
        <v>14</v>
      </c>
      <c r="G28" s="3">
        <v>44150</v>
      </c>
      <c r="I28" s="6">
        <f t="shared" si="3"/>
        <v>320</v>
      </c>
      <c r="J28" s="3">
        <v>44150</v>
      </c>
      <c r="K28" s="2">
        <v>1574.1</v>
      </c>
      <c r="N28">
        <v>319</v>
      </c>
      <c r="O28">
        <f t="shared" si="4"/>
        <v>1574.8032000000001</v>
      </c>
    </row>
    <row r="29" spans="1:15" x14ac:dyDescent="0.3">
      <c r="A29">
        <v>326</v>
      </c>
      <c r="B29">
        <v>474</v>
      </c>
      <c r="D29">
        <f t="shared" si="5"/>
        <v>327</v>
      </c>
      <c r="E29">
        <f t="shared" si="1"/>
        <v>11</v>
      </c>
      <c r="F29">
        <f t="shared" si="2"/>
        <v>21</v>
      </c>
      <c r="G29" s="3">
        <v>44157</v>
      </c>
      <c r="I29" s="6">
        <f t="shared" si="3"/>
        <v>327</v>
      </c>
      <c r="J29" s="3">
        <v>44157</v>
      </c>
      <c r="K29" s="2">
        <v>1555.4</v>
      </c>
      <c r="N29">
        <v>326</v>
      </c>
      <c r="O29">
        <f t="shared" si="4"/>
        <v>1555.11816</v>
      </c>
    </row>
    <row r="30" spans="1:15" x14ac:dyDescent="0.3">
      <c r="A30">
        <v>334</v>
      </c>
      <c r="B30">
        <v>467</v>
      </c>
      <c r="D30">
        <f t="shared" si="5"/>
        <v>335</v>
      </c>
      <c r="E30">
        <f t="shared" si="1"/>
        <v>11</v>
      </c>
      <c r="F30">
        <f t="shared" si="2"/>
        <v>29</v>
      </c>
      <c r="G30" s="3">
        <v>44196</v>
      </c>
      <c r="I30" s="6">
        <f t="shared" si="3"/>
        <v>335</v>
      </c>
      <c r="J30" s="3">
        <v>44165</v>
      </c>
      <c r="K30" s="2">
        <v>1532.1</v>
      </c>
      <c r="N30">
        <v>334</v>
      </c>
      <c r="O30">
        <f t="shared" si="4"/>
        <v>1532.15228</v>
      </c>
    </row>
    <row r="31" spans="1:15" x14ac:dyDescent="0.3">
      <c r="A31">
        <v>500</v>
      </c>
      <c r="B31">
        <v>467</v>
      </c>
      <c r="E31">
        <f t="shared" si="1"/>
        <v>5</v>
      </c>
      <c r="F31">
        <f t="shared" si="2"/>
        <v>14</v>
      </c>
      <c r="I31" s="6">
        <f t="shared" si="3"/>
        <v>366</v>
      </c>
      <c r="J31" s="10">
        <v>44196</v>
      </c>
      <c r="N31">
        <v>500</v>
      </c>
      <c r="O31">
        <f t="shared" si="4"/>
        <v>1532.15228</v>
      </c>
    </row>
    <row r="32" spans="1:15" x14ac:dyDescent="0.3">
      <c r="A32" t="s">
        <v>50</v>
      </c>
      <c r="I32" s="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0"/>
  <sheetViews>
    <sheetView workbookViewId="0">
      <selection activeCell="G22" sqref="G22:G30"/>
    </sheetView>
  </sheetViews>
  <sheetFormatPr defaultRowHeight="14.4" x14ac:dyDescent="0.3"/>
  <cols>
    <col min="8" max="8" width="10.5546875" style="10" bestFit="1" customWidth="1"/>
    <col min="9" max="9" width="10.5546875" bestFit="1" customWidth="1"/>
    <col min="10" max="10" width="9.5546875" style="4" bestFit="1" customWidth="1"/>
    <col min="11" max="11" width="8.88671875" style="2"/>
  </cols>
  <sheetData>
    <row r="1" spans="1:15" x14ac:dyDescent="0.3">
      <c r="A1" t="s">
        <v>0</v>
      </c>
      <c r="B1" t="s">
        <v>51</v>
      </c>
      <c r="I1" s="10">
        <v>43830</v>
      </c>
      <c r="J1" s="4" t="s">
        <v>2</v>
      </c>
      <c r="K1" s="2" t="s">
        <v>23</v>
      </c>
      <c r="N1" t="s">
        <v>48</v>
      </c>
      <c r="O1" t="s">
        <v>54</v>
      </c>
    </row>
    <row r="2" spans="1:15" x14ac:dyDescent="0.3">
      <c r="A2">
        <v>1</v>
      </c>
      <c r="B2">
        <v>466.95400000000001</v>
      </c>
      <c r="D2">
        <f>A2</f>
        <v>1</v>
      </c>
      <c r="E2">
        <f>MONTH(A2)</f>
        <v>1</v>
      </c>
      <c r="F2">
        <f>DAY(A2)</f>
        <v>1</v>
      </c>
      <c r="G2" s="3">
        <v>43831</v>
      </c>
      <c r="H2" s="10">
        <f>_xlfn.DAYS(I2,I$1)</f>
        <v>1</v>
      </c>
      <c r="I2" s="3">
        <v>43831</v>
      </c>
      <c r="J2" s="4">
        <v>1532.0025000000001</v>
      </c>
      <c r="K2" s="2">
        <f>B2*3.28084</f>
        <v>1532.0013613599999</v>
      </c>
      <c r="N2">
        <f>A2</f>
        <v>1</v>
      </c>
      <c r="O2">
        <f>B2*3.28084</f>
        <v>1532.0013613599999</v>
      </c>
    </row>
    <row r="3" spans="1:15" x14ac:dyDescent="0.3">
      <c r="A3">
        <v>31</v>
      </c>
      <c r="B3">
        <v>466.95400000000001</v>
      </c>
      <c r="D3">
        <f t="shared" ref="D3:D7" si="0">A3</f>
        <v>31</v>
      </c>
      <c r="E3">
        <f t="shared" ref="E3:E31" si="1">MONTH(A3)</f>
        <v>1</v>
      </c>
      <c r="F3">
        <f t="shared" ref="F3:F31" si="2">DAY(A3)</f>
        <v>31</v>
      </c>
      <c r="G3" s="3">
        <v>43861</v>
      </c>
      <c r="H3" s="10">
        <f t="shared" ref="H3:H20" si="3">_xlfn.DAYS(I3,I$1)</f>
        <v>31</v>
      </c>
      <c r="I3" s="3">
        <v>43861</v>
      </c>
      <c r="J3" s="4">
        <v>1532.0025000000001</v>
      </c>
      <c r="K3" s="2">
        <f t="shared" ref="K3:K20" si="4">B3*3.28084</f>
        <v>1532.0013613599999</v>
      </c>
      <c r="N3">
        <f t="shared" ref="N3:N20" si="5">A3</f>
        <v>31</v>
      </c>
      <c r="O3">
        <f t="shared" ref="O3:O31" si="6">B3*3.28084</f>
        <v>1532.0013613599999</v>
      </c>
    </row>
    <row r="4" spans="1:15" x14ac:dyDescent="0.3">
      <c r="A4">
        <v>59</v>
      </c>
      <c r="B4">
        <v>472.8</v>
      </c>
      <c r="D4">
        <f t="shared" si="0"/>
        <v>59</v>
      </c>
      <c r="E4">
        <f t="shared" si="1"/>
        <v>2</v>
      </c>
      <c r="F4">
        <f t="shared" si="2"/>
        <v>28</v>
      </c>
      <c r="G4" s="3">
        <v>43868</v>
      </c>
      <c r="H4" s="10">
        <f t="shared" si="3"/>
        <v>59</v>
      </c>
      <c r="I4" s="3">
        <v>43889</v>
      </c>
      <c r="J4" s="4">
        <v>1551.11</v>
      </c>
      <c r="K4" s="2">
        <f t="shared" si="4"/>
        <v>1551.1811520000001</v>
      </c>
      <c r="N4">
        <f t="shared" si="5"/>
        <v>59</v>
      </c>
      <c r="O4">
        <f t="shared" si="6"/>
        <v>1551.1811520000001</v>
      </c>
    </row>
    <row r="5" spans="1:15" x14ac:dyDescent="0.3">
      <c r="A5">
        <v>90</v>
      </c>
      <c r="B5">
        <v>475.7</v>
      </c>
      <c r="D5">
        <f t="shared" si="0"/>
        <v>90</v>
      </c>
      <c r="E5">
        <f t="shared" si="1"/>
        <v>3</v>
      </c>
      <c r="F5">
        <f t="shared" si="2"/>
        <v>30</v>
      </c>
      <c r="G5" s="3">
        <v>43875</v>
      </c>
      <c r="H5" s="10">
        <f t="shared" si="3"/>
        <v>91</v>
      </c>
      <c r="I5" s="3">
        <v>43921</v>
      </c>
      <c r="J5" s="4">
        <v>1560.5</v>
      </c>
      <c r="K5" s="2">
        <f t="shared" si="4"/>
        <v>1560.695588</v>
      </c>
      <c r="N5">
        <f t="shared" si="5"/>
        <v>90</v>
      </c>
      <c r="O5">
        <f t="shared" si="6"/>
        <v>1560.695588</v>
      </c>
    </row>
    <row r="6" spans="1:15" x14ac:dyDescent="0.3">
      <c r="A6">
        <v>91</v>
      </c>
      <c r="B6" s="12">
        <v>475.7</v>
      </c>
      <c r="D6">
        <f t="shared" si="0"/>
        <v>91</v>
      </c>
      <c r="E6">
        <f t="shared" si="1"/>
        <v>3</v>
      </c>
      <c r="F6">
        <f t="shared" si="2"/>
        <v>31</v>
      </c>
      <c r="G6" s="3">
        <v>43882</v>
      </c>
      <c r="H6" s="10">
        <f t="shared" si="3"/>
        <v>92</v>
      </c>
      <c r="I6" s="3">
        <v>43922</v>
      </c>
      <c r="J6" s="4">
        <v>1560.83</v>
      </c>
      <c r="K6" s="2">
        <f t="shared" si="4"/>
        <v>1560.695588</v>
      </c>
      <c r="N6">
        <f t="shared" si="5"/>
        <v>91</v>
      </c>
      <c r="O6">
        <f t="shared" si="6"/>
        <v>1560.695588</v>
      </c>
    </row>
    <row r="7" spans="1:15" x14ac:dyDescent="0.3">
      <c r="A7">
        <v>105</v>
      </c>
      <c r="B7">
        <v>477.1</v>
      </c>
      <c r="D7">
        <f t="shared" si="0"/>
        <v>105</v>
      </c>
      <c r="E7">
        <f t="shared" si="1"/>
        <v>4</v>
      </c>
      <c r="F7">
        <f t="shared" si="2"/>
        <v>14</v>
      </c>
      <c r="G7" s="3">
        <v>43889</v>
      </c>
      <c r="H7" s="10">
        <f t="shared" si="3"/>
        <v>106</v>
      </c>
      <c r="I7" s="3">
        <v>43936</v>
      </c>
      <c r="J7" s="4">
        <v>1565.43</v>
      </c>
      <c r="K7" s="2">
        <f t="shared" si="4"/>
        <v>1565.2887640000001</v>
      </c>
      <c r="N7">
        <f t="shared" si="5"/>
        <v>105</v>
      </c>
      <c r="O7">
        <f t="shared" si="6"/>
        <v>1565.2887640000001</v>
      </c>
    </row>
    <row r="8" spans="1:15" x14ac:dyDescent="0.3">
      <c r="A8">
        <v>120</v>
      </c>
      <c r="B8">
        <v>478.6</v>
      </c>
      <c r="D8">
        <f>A8+1</f>
        <v>121</v>
      </c>
      <c r="E8">
        <f t="shared" si="1"/>
        <v>4</v>
      </c>
      <c r="F8">
        <f t="shared" si="2"/>
        <v>29</v>
      </c>
      <c r="G8" s="3">
        <v>43897</v>
      </c>
      <c r="H8" s="10">
        <f t="shared" si="3"/>
        <v>121</v>
      </c>
      <c r="I8" s="3">
        <v>43951</v>
      </c>
      <c r="J8" s="4">
        <v>1570.32</v>
      </c>
      <c r="K8" s="2">
        <f t="shared" si="4"/>
        <v>1570.210024</v>
      </c>
      <c r="N8">
        <f t="shared" si="5"/>
        <v>120</v>
      </c>
      <c r="O8">
        <f t="shared" si="6"/>
        <v>1570.210024</v>
      </c>
    </row>
    <row r="9" spans="1:15" x14ac:dyDescent="0.3">
      <c r="A9">
        <v>130</v>
      </c>
      <c r="B9">
        <v>479.6</v>
      </c>
      <c r="D9">
        <f t="shared" ref="D9:D30" si="7">A9+1</f>
        <v>131</v>
      </c>
      <c r="E9">
        <f t="shared" si="1"/>
        <v>5</v>
      </c>
      <c r="F9">
        <f t="shared" si="2"/>
        <v>9</v>
      </c>
      <c r="G9" s="3">
        <v>43905</v>
      </c>
      <c r="H9" s="10">
        <f t="shared" si="3"/>
        <v>131</v>
      </c>
      <c r="I9" s="3">
        <v>43961</v>
      </c>
      <c r="J9" s="4">
        <v>1573.56</v>
      </c>
      <c r="K9" s="2">
        <f t="shared" si="4"/>
        <v>1573.4908640000001</v>
      </c>
      <c r="N9">
        <f t="shared" si="5"/>
        <v>130</v>
      </c>
      <c r="O9">
        <f t="shared" si="6"/>
        <v>1573.4908640000001</v>
      </c>
    </row>
    <row r="10" spans="1:15" x14ac:dyDescent="0.3">
      <c r="A10">
        <v>212</v>
      </c>
      <c r="B10">
        <v>479.6</v>
      </c>
      <c r="D10">
        <f t="shared" si="7"/>
        <v>213</v>
      </c>
      <c r="E10">
        <f t="shared" si="1"/>
        <v>7</v>
      </c>
      <c r="F10">
        <f t="shared" si="2"/>
        <v>30</v>
      </c>
      <c r="G10" s="3">
        <v>43913</v>
      </c>
      <c r="H10" s="10">
        <f t="shared" si="3"/>
        <v>213</v>
      </c>
      <c r="I10" s="3">
        <v>44043</v>
      </c>
      <c r="J10" s="4">
        <v>1573.56</v>
      </c>
      <c r="K10" s="2">
        <f t="shared" si="4"/>
        <v>1573.4908640000001</v>
      </c>
      <c r="N10">
        <f t="shared" si="5"/>
        <v>212</v>
      </c>
      <c r="O10">
        <f t="shared" si="6"/>
        <v>1573.4908640000001</v>
      </c>
    </row>
    <row r="11" spans="1:15" x14ac:dyDescent="0.3">
      <c r="A11">
        <v>213</v>
      </c>
      <c r="B11">
        <v>479.6</v>
      </c>
      <c r="D11">
        <f t="shared" si="7"/>
        <v>214</v>
      </c>
      <c r="E11">
        <f t="shared" si="1"/>
        <v>7</v>
      </c>
      <c r="F11">
        <f t="shared" si="2"/>
        <v>31</v>
      </c>
      <c r="G11" s="3">
        <v>43921</v>
      </c>
      <c r="H11" s="10">
        <f t="shared" si="3"/>
        <v>214</v>
      </c>
      <c r="I11" s="3">
        <v>44044</v>
      </c>
      <c r="J11" s="4">
        <v>1573.56</v>
      </c>
      <c r="K11" s="2">
        <f t="shared" si="4"/>
        <v>1573.4908640000001</v>
      </c>
      <c r="N11">
        <f t="shared" si="5"/>
        <v>213</v>
      </c>
      <c r="O11">
        <f t="shared" si="6"/>
        <v>1573.4908640000001</v>
      </c>
    </row>
    <row r="12" spans="1:15" x14ac:dyDescent="0.3">
      <c r="A12">
        <v>243</v>
      </c>
      <c r="B12">
        <v>479.6</v>
      </c>
      <c r="D12">
        <f t="shared" si="7"/>
        <v>244</v>
      </c>
      <c r="E12">
        <f t="shared" si="1"/>
        <v>8</v>
      </c>
      <c r="F12">
        <f t="shared" si="2"/>
        <v>30</v>
      </c>
      <c r="G12" s="3">
        <v>43928</v>
      </c>
      <c r="H12" s="10">
        <f t="shared" si="3"/>
        <v>244</v>
      </c>
      <c r="I12" s="3">
        <v>44074</v>
      </c>
      <c r="J12" s="4">
        <v>1573.56</v>
      </c>
      <c r="K12" s="2">
        <f t="shared" si="4"/>
        <v>1573.4908640000001</v>
      </c>
      <c r="N12">
        <f t="shared" si="5"/>
        <v>243</v>
      </c>
      <c r="O12">
        <f t="shared" si="6"/>
        <v>1573.4908640000001</v>
      </c>
    </row>
    <row r="13" spans="1:15" x14ac:dyDescent="0.3">
      <c r="A13">
        <v>244</v>
      </c>
      <c r="B13">
        <v>479.5</v>
      </c>
      <c r="D13">
        <f t="shared" si="7"/>
        <v>245</v>
      </c>
      <c r="E13">
        <f t="shared" si="1"/>
        <v>8</v>
      </c>
      <c r="F13">
        <f t="shared" si="2"/>
        <v>31</v>
      </c>
      <c r="G13" s="3">
        <v>43936</v>
      </c>
      <c r="H13" s="10">
        <f t="shared" si="3"/>
        <v>245</v>
      </c>
      <c r="I13" s="3">
        <v>44075</v>
      </c>
      <c r="J13" s="4">
        <v>1573.13</v>
      </c>
      <c r="K13" s="2">
        <f t="shared" si="4"/>
        <v>1573.1627799999999</v>
      </c>
      <c r="N13">
        <f t="shared" si="5"/>
        <v>244</v>
      </c>
      <c r="O13">
        <f t="shared" si="6"/>
        <v>1573.1627799999999</v>
      </c>
    </row>
    <row r="14" spans="1:15" x14ac:dyDescent="0.3">
      <c r="A14">
        <v>273</v>
      </c>
      <c r="B14">
        <v>475.7</v>
      </c>
      <c r="D14">
        <f t="shared" si="7"/>
        <v>274</v>
      </c>
      <c r="E14">
        <f t="shared" si="1"/>
        <v>9</v>
      </c>
      <c r="F14">
        <f t="shared" si="2"/>
        <v>29</v>
      </c>
      <c r="G14" s="3">
        <v>43943</v>
      </c>
      <c r="H14" s="10">
        <f t="shared" si="3"/>
        <v>274</v>
      </c>
      <c r="I14" s="3">
        <v>44104</v>
      </c>
      <c r="J14" s="4">
        <v>1560.78</v>
      </c>
      <c r="K14" s="2">
        <f t="shared" si="4"/>
        <v>1560.695588</v>
      </c>
      <c r="N14">
        <f t="shared" si="5"/>
        <v>273</v>
      </c>
      <c r="O14">
        <f t="shared" si="6"/>
        <v>1560.695588</v>
      </c>
    </row>
    <row r="15" spans="1:15" x14ac:dyDescent="0.3">
      <c r="A15">
        <v>274</v>
      </c>
      <c r="B15">
        <v>475.6</v>
      </c>
      <c r="D15">
        <f t="shared" si="7"/>
        <v>275</v>
      </c>
      <c r="E15">
        <f t="shared" si="1"/>
        <v>9</v>
      </c>
      <c r="F15">
        <f t="shared" si="2"/>
        <v>30</v>
      </c>
      <c r="G15" s="3">
        <v>43951</v>
      </c>
      <c r="H15" s="10">
        <f t="shared" si="3"/>
        <v>275</v>
      </c>
      <c r="I15" s="3">
        <v>44105</v>
      </c>
      <c r="J15" s="4">
        <v>1560.38</v>
      </c>
      <c r="K15" s="2">
        <f t="shared" si="4"/>
        <v>1560.3675040000001</v>
      </c>
      <c r="N15">
        <f t="shared" si="5"/>
        <v>274</v>
      </c>
      <c r="O15">
        <f t="shared" si="6"/>
        <v>1560.3675040000001</v>
      </c>
    </row>
    <row r="16" spans="1:15" x14ac:dyDescent="0.3">
      <c r="A16">
        <v>304</v>
      </c>
      <c r="B16">
        <v>471.8</v>
      </c>
      <c r="D16">
        <f t="shared" si="7"/>
        <v>305</v>
      </c>
      <c r="E16">
        <f t="shared" si="1"/>
        <v>10</v>
      </c>
      <c r="F16">
        <f t="shared" si="2"/>
        <v>30</v>
      </c>
      <c r="G16" s="3">
        <v>43958</v>
      </c>
      <c r="H16" s="10">
        <f t="shared" si="3"/>
        <v>305</v>
      </c>
      <c r="I16" s="3">
        <v>44135</v>
      </c>
      <c r="J16" s="4">
        <v>1547.97</v>
      </c>
      <c r="K16" s="2">
        <f t="shared" si="4"/>
        <v>1547.900312</v>
      </c>
      <c r="N16">
        <f t="shared" si="5"/>
        <v>304</v>
      </c>
      <c r="O16">
        <f t="shared" si="6"/>
        <v>1547.900312</v>
      </c>
    </row>
    <row r="17" spans="1:15" x14ac:dyDescent="0.3">
      <c r="A17">
        <v>305</v>
      </c>
      <c r="B17">
        <v>471.7</v>
      </c>
      <c r="D17">
        <f t="shared" si="7"/>
        <v>306</v>
      </c>
      <c r="E17">
        <f t="shared" si="1"/>
        <v>10</v>
      </c>
      <c r="F17">
        <f t="shared" si="2"/>
        <v>31</v>
      </c>
      <c r="G17" s="3">
        <v>43962</v>
      </c>
      <c r="H17" s="10">
        <f t="shared" si="3"/>
        <v>306</v>
      </c>
      <c r="I17" s="3">
        <v>44136</v>
      </c>
      <c r="J17" s="4">
        <v>1547.53</v>
      </c>
      <c r="K17" s="2">
        <f t="shared" si="4"/>
        <v>1547.572228</v>
      </c>
      <c r="N17">
        <f t="shared" si="5"/>
        <v>305</v>
      </c>
      <c r="O17">
        <f t="shared" si="6"/>
        <v>1547.572228</v>
      </c>
    </row>
    <row r="18" spans="1:15" x14ac:dyDescent="0.3">
      <c r="A18">
        <v>319</v>
      </c>
      <c r="B18">
        <v>469.8</v>
      </c>
      <c r="D18">
        <f t="shared" si="7"/>
        <v>320</v>
      </c>
      <c r="E18">
        <f t="shared" si="1"/>
        <v>11</v>
      </c>
      <c r="F18">
        <f t="shared" si="2"/>
        <v>14</v>
      </c>
      <c r="G18" s="3">
        <v>44075</v>
      </c>
      <c r="H18" s="10">
        <f t="shared" si="3"/>
        <v>320</v>
      </c>
      <c r="I18" s="3">
        <v>44150</v>
      </c>
      <c r="J18" s="4">
        <v>1541.32</v>
      </c>
      <c r="K18" s="2">
        <f t="shared" si="4"/>
        <v>1541.338632</v>
      </c>
      <c r="N18">
        <f t="shared" si="5"/>
        <v>319</v>
      </c>
      <c r="O18">
        <f t="shared" si="6"/>
        <v>1541.338632</v>
      </c>
    </row>
    <row r="19" spans="1:15" x14ac:dyDescent="0.3">
      <c r="A19">
        <v>334</v>
      </c>
      <c r="B19">
        <v>466.95400000000001</v>
      </c>
      <c r="D19">
        <f t="shared" si="7"/>
        <v>335</v>
      </c>
      <c r="E19">
        <f t="shared" si="1"/>
        <v>11</v>
      </c>
      <c r="F19">
        <f t="shared" si="2"/>
        <v>29</v>
      </c>
      <c r="G19" s="3">
        <v>44081</v>
      </c>
      <c r="H19" s="10">
        <f t="shared" si="3"/>
        <v>335</v>
      </c>
      <c r="I19" s="3">
        <v>44165</v>
      </c>
      <c r="J19" s="4">
        <v>1532.0025000000001</v>
      </c>
      <c r="K19" s="2">
        <f t="shared" si="4"/>
        <v>1532.0013613599999</v>
      </c>
      <c r="N19">
        <f t="shared" si="5"/>
        <v>334</v>
      </c>
      <c r="O19">
        <f t="shared" si="6"/>
        <v>1532.0013613599999</v>
      </c>
    </row>
    <row r="20" spans="1:15" x14ac:dyDescent="0.3">
      <c r="A20">
        <v>365</v>
      </c>
      <c r="B20">
        <v>466.95400000000001</v>
      </c>
      <c r="D20">
        <f t="shared" si="7"/>
        <v>366</v>
      </c>
      <c r="E20">
        <f t="shared" si="1"/>
        <v>12</v>
      </c>
      <c r="F20">
        <f t="shared" si="2"/>
        <v>30</v>
      </c>
      <c r="G20" s="3">
        <v>44089</v>
      </c>
      <c r="H20" s="10">
        <f t="shared" si="3"/>
        <v>366</v>
      </c>
      <c r="I20" s="3">
        <v>44196</v>
      </c>
      <c r="J20" s="4">
        <v>1532.0025000000001</v>
      </c>
      <c r="K20" s="2">
        <f t="shared" si="4"/>
        <v>1532.0013613599999</v>
      </c>
      <c r="N20">
        <f t="shared" si="5"/>
        <v>365</v>
      </c>
      <c r="O20">
        <f t="shared" si="6"/>
        <v>1532.0013613599999</v>
      </c>
    </row>
    <row r="21" spans="1:15" x14ac:dyDescent="0.3">
      <c r="G21" s="3"/>
    </row>
    <row r="22" spans="1:15" x14ac:dyDescent="0.3">
      <c r="A22" t="s">
        <v>52</v>
      </c>
      <c r="G22" s="3"/>
      <c r="I22" t="s">
        <v>49</v>
      </c>
    </row>
    <row r="23" spans="1:15" x14ac:dyDescent="0.3">
      <c r="G23" s="3"/>
    </row>
    <row r="24" spans="1:15" x14ac:dyDescent="0.3">
      <c r="G24" s="3"/>
    </row>
    <row r="25" spans="1:15" x14ac:dyDescent="0.3">
      <c r="G25" s="3"/>
    </row>
    <row r="26" spans="1:15" x14ac:dyDescent="0.3">
      <c r="G26" s="3"/>
    </row>
    <row r="27" spans="1:15" x14ac:dyDescent="0.3">
      <c r="G27" s="3"/>
    </row>
    <row r="28" spans="1:15" x14ac:dyDescent="0.3">
      <c r="G28" s="3"/>
    </row>
    <row r="29" spans="1:15" x14ac:dyDescent="0.3">
      <c r="G29" s="3"/>
    </row>
    <row r="30" spans="1:15" x14ac:dyDescent="0.3">
      <c r="G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3"/>
  <sheetViews>
    <sheetView workbookViewId="0">
      <selection sqref="A1:XFD1"/>
    </sheetView>
  </sheetViews>
  <sheetFormatPr defaultRowHeight="14.4" x14ac:dyDescent="0.3"/>
  <cols>
    <col min="1" max="1" width="31.109375" customWidth="1"/>
    <col min="2" max="2" width="8.88671875" style="2"/>
    <col min="5" max="5" width="8.88671875" style="1"/>
  </cols>
  <sheetData>
    <row r="1" spans="1:7" s="22" customFormat="1" x14ac:dyDescent="0.3">
      <c r="B1" s="23" t="s">
        <v>56</v>
      </c>
      <c r="E1" s="25" t="s">
        <v>11</v>
      </c>
    </row>
    <row r="2" spans="1:7" x14ac:dyDescent="0.3">
      <c r="A2" t="s">
        <v>3</v>
      </c>
      <c r="B2" s="2">
        <v>1705</v>
      </c>
      <c r="C2" t="s">
        <v>4</v>
      </c>
      <c r="D2" s="5">
        <f>E2*3.28084</f>
        <v>1706.0368000000001</v>
      </c>
      <c r="E2" s="1">
        <v>520</v>
      </c>
      <c r="F2" t="s">
        <v>7</v>
      </c>
      <c r="G2" t="s">
        <v>8</v>
      </c>
    </row>
    <row r="3" spans="1:7" x14ac:dyDescent="0.3">
      <c r="A3" t="s">
        <v>5</v>
      </c>
      <c r="B3" s="2">
        <v>1699</v>
      </c>
      <c r="C3" t="s">
        <v>4</v>
      </c>
      <c r="D3" s="5">
        <f>E3*3.28084</f>
        <v>1699.4751200000001</v>
      </c>
      <c r="E3" s="1">
        <v>518</v>
      </c>
      <c r="F3" t="s">
        <v>7</v>
      </c>
      <c r="G3" t="s">
        <v>9</v>
      </c>
    </row>
    <row r="4" spans="1:7" x14ac:dyDescent="0.3">
      <c r="A4" t="s">
        <v>53</v>
      </c>
      <c r="B4" s="2">
        <v>1532.002</v>
      </c>
      <c r="C4" t="s">
        <v>4</v>
      </c>
      <c r="D4" s="5"/>
    </row>
    <row r="5" spans="1:7" x14ac:dyDescent="0.3">
      <c r="A5" t="s">
        <v>6</v>
      </c>
      <c r="B5" s="2">
        <v>1531</v>
      </c>
      <c r="C5" t="s">
        <v>4</v>
      </c>
      <c r="D5" s="5">
        <f t="shared" ref="D5:D6" si="0">E5*3.28084</f>
        <v>1531.0039859999999</v>
      </c>
      <c r="E5" s="1">
        <v>466.65</v>
      </c>
      <c r="F5" t="s">
        <v>7</v>
      </c>
      <c r="G5" t="s">
        <v>10</v>
      </c>
    </row>
    <row r="6" spans="1:7" x14ac:dyDescent="0.3">
      <c r="D6" s="2">
        <f t="shared" si="0"/>
        <v>1338.5827199999999</v>
      </c>
      <c r="E6" s="1">
        <v>408</v>
      </c>
      <c r="F6" t="s">
        <v>7</v>
      </c>
      <c r="G6" t="s">
        <v>55</v>
      </c>
    </row>
    <row r="8" spans="1:7" x14ac:dyDescent="0.3">
      <c r="E8" s="1" t="s">
        <v>11</v>
      </c>
    </row>
    <row r="9" spans="1:7" x14ac:dyDescent="0.3">
      <c r="E9" s="1">
        <f>B2/3.28084</f>
        <v>519.68398337011251</v>
      </c>
      <c r="F9" t="s">
        <v>7</v>
      </c>
      <c r="G9" t="s">
        <v>8</v>
      </c>
    </row>
    <row r="10" spans="1:7" x14ac:dyDescent="0.3">
      <c r="E10" s="1">
        <f>B3/3.28084</f>
        <v>517.85518342863418</v>
      </c>
      <c r="F10" t="s">
        <v>7</v>
      </c>
      <c r="G10" t="s">
        <v>9</v>
      </c>
    </row>
    <row r="12" spans="1:7" x14ac:dyDescent="0.3">
      <c r="E12" s="1">
        <f>B5/3.28084</f>
        <v>466.64878506723886</v>
      </c>
      <c r="F12" t="s">
        <v>7</v>
      </c>
      <c r="G12" t="s">
        <v>10</v>
      </c>
    </row>
    <row r="13" spans="1:7" x14ac:dyDescent="0.3">
      <c r="E13" s="21">
        <v>408</v>
      </c>
      <c r="F13" t="s">
        <v>7</v>
      </c>
      <c r="G13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136B8-7CCD-4F9D-AD56-9842998E6064}">
  <dimension ref="A1:T203"/>
  <sheetViews>
    <sheetView tabSelected="1" workbookViewId="0">
      <selection activeCell="P6" sqref="P6:Q8"/>
    </sheetView>
  </sheetViews>
  <sheetFormatPr defaultRowHeight="14.4" x14ac:dyDescent="0.3"/>
  <cols>
    <col min="1" max="1" width="10.5546875" bestFit="1" customWidth="1"/>
    <col min="7" max="7" width="10.33203125" style="2" customWidth="1"/>
    <col min="8" max="8" width="11" style="2" customWidth="1"/>
    <col min="9" max="10" width="8.88671875" style="2"/>
    <col min="11" max="12" width="12.77734375" style="2" customWidth="1"/>
    <col min="13" max="13" width="26.44140625" customWidth="1"/>
    <col min="19" max="19" width="12.5546875" style="4" bestFit="1" customWidth="1"/>
    <col min="20" max="20" width="11.5546875" style="4" bestFit="1" customWidth="1"/>
  </cols>
  <sheetData>
    <row r="1" spans="1:20" x14ac:dyDescent="0.3">
      <c r="A1" t="s">
        <v>57</v>
      </c>
      <c r="G1"/>
      <c r="H1"/>
      <c r="I1"/>
      <c r="J1"/>
      <c r="K1"/>
      <c r="L1"/>
    </row>
    <row r="2" spans="1:20" x14ac:dyDescent="0.3">
      <c r="A2" t="s">
        <v>45</v>
      </c>
      <c r="G2"/>
      <c r="H2"/>
      <c r="I2"/>
      <c r="J2"/>
      <c r="K2"/>
      <c r="L2"/>
    </row>
    <row r="3" spans="1:20" x14ac:dyDescent="0.3">
      <c r="A3" t="s">
        <v>44</v>
      </c>
      <c r="G3"/>
      <c r="H3"/>
      <c r="I3"/>
      <c r="J3"/>
      <c r="K3"/>
      <c r="L3"/>
    </row>
    <row r="6" spans="1:20" s="22" customFormat="1" x14ac:dyDescent="0.3">
      <c r="A6" s="22" t="s">
        <v>86</v>
      </c>
      <c r="B6" s="22" t="s">
        <v>87</v>
      </c>
      <c r="G6" s="23"/>
      <c r="H6" s="23"/>
      <c r="I6" s="23"/>
      <c r="J6" s="23"/>
      <c r="K6" s="23"/>
      <c r="L6" s="23" t="s">
        <v>21</v>
      </c>
      <c r="P6" s="22" t="str">
        <f>A6</f>
        <v>release_cms</v>
      </c>
      <c r="Q6" s="22" t="str">
        <f>B6</f>
        <v>Rate_change_cms_per_hr</v>
      </c>
      <c r="S6" s="24"/>
      <c r="T6" s="24"/>
    </row>
    <row r="7" spans="1:20" x14ac:dyDescent="0.3">
      <c r="A7">
        <v>0</v>
      </c>
      <c r="B7">
        <v>14</v>
      </c>
      <c r="D7" s="6">
        <f>A7*35.315</f>
        <v>0</v>
      </c>
      <c r="E7" s="6">
        <f>B7*35.315</f>
        <v>494.40999999999997</v>
      </c>
      <c r="G7" s="5">
        <f>D7</f>
        <v>0</v>
      </c>
      <c r="H7" s="5">
        <f>K7</f>
        <v>0</v>
      </c>
      <c r="I7" s="2">
        <f>E7</f>
        <v>494.40999999999997</v>
      </c>
      <c r="J7" s="2">
        <f>L7</f>
        <v>500</v>
      </c>
      <c r="L7" s="2">
        <v>500</v>
      </c>
      <c r="M7" t="s">
        <v>12</v>
      </c>
      <c r="P7">
        <f>A7</f>
        <v>0</v>
      </c>
      <c r="Q7">
        <f t="shared" ref="Q7" si="0">ROUND(L7/35.315, 4)</f>
        <v>14.158300000000001</v>
      </c>
      <c r="S7" s="4">
        <f>P7</f>
        <v>0</v>
      </c>
      <c r="T7" s="4">
        <f t="shared" ref="T7:T8" si="1">35.315*Q7</f>
        <v>500.00036449999999</v>
      </c>
    </row>
    <row r="8" spans="1:20" x14ac:dyDescent="0.3">
      <c r="A8">
        <v>365</v>
      </c>
      <c r="B8">
        <v>14</v>
      </c>
      <c r="D8" s="6">
        <f>A8*35.315</f>
        <v>12889.974999999999</v>
      </c>
      <c r="E8" s="6">
        <f>B8*35.315</f>
        <v>494.40999999999997</v>
      </c>
      <c r="G8" s="5">
        <f>D8</f>
        <v>12889.974999999999</v>
      </c>
      <c r="H8" s="5">
        <f>K8</f>
        <v>0</v>
      </c>
      <c r="I8" s="2">
        <f>E8</f>
        <v>494.40999999999997</v>
      </c>
      <c r="J8" s="2">
        <f>L8</f>
        <v>0</v>
      </c>
      <c r="M8" t="s">
        <v>75</v>
      </c>
      <c r="P8">
        <f>A8</f>
        <v>365</v>
      </c>
      <c r="Q8">
        <f>Q7</f>
        <v>14.158300000000001</v>
      </c>
      <c r="S8" s="4">
        <f>P8</f>
        <v>365</v>
      </c>
      <c r="T8" s="4">
        <f t="shared" si="1"/>
        <v>500.00036449999999</v>
      </c>
    </row>
    <row r="9" spans="1:20" x14ac:dyDescent="0.3">
      <c r="M9" t="s">
        <v>90</v>
      </c>
    </row>
    <row r="10" spans="1:20" x14ac:dyDescent="0.3">
      <c r="M10" t="s">
        <v>20</v>
      </c>
    </row>
    <row r="12" spans="1:20" x14ac:dyDescent="0.3">
      <c r="A12" t="s">
        <v>128</v>
      </c>
      <c r="K12" s="2" t="s">
        <v>91</v>
      </c>
    </row>
    <row r="15" spans="1:20" s="22" customFormat="1" x14ac:dyDescent="0.3">
      <c r="A15" s="22" t="s">
        <v>86</v>
      </c>
      <c r="B15" s="22" t="s">
        <v>87</v>
      </c>
      <c r="G15" s="23"/>
      <c r="H15" s="23"/>
      <c r="I15" s="23"/>
      <c r="J15" s="23"/>
      <c r="K15" s="23" t="s">
        <v>16</v>
      </c>
      <c r="L15" s="23" t="s">
        <v>21</v>
      </c>
      <c r="P15" s="22" t="str">
        <f>A15</f>
        <v>release_cms</v>
      </c>
      <c r="Q15" s="22" t="str">
        <f>B15</f>
        <v>Rate_change_cms_per_hr</v>
      </c>
      <c r="S15" s="24"/>
      <c r="T15" s="24"/>
    </row>
    <row r="16" spans="1:20" x14ac:dyDescent="0.3">
      <c r="A16">
        <v>2.9</v>
      </c>
      <c r="B16">
        <v>0.3</v>
      </c>
      <c r="D16" s="6">
        <f t="shared" ref="D16:D22" si="2">A16*35.315</f>
        <v>102.41349999999998</v>
      </c>
      <c r="E16" s="6">
        <f t="shared" ref="E16:E22" si="3">B16*35.315</f>
        <v>10.594499999999998</v>
      </c>
      <c r="G16" s="5">
        <f t="shared" ref="G16:G22" si="4">D16</f>
        <v>102.41349999999998</v>
      </c>
      <c r="H16" s="5">
        <f t="shared" ref="H16:H20" si="5">K16</f>
        <v>10</v>
      </c>
      <c r="I16" s="2">
        <f t="shared" ref="I16:I22" si="6">E16</f>
        <v>10.594499999999998</v>
      </c>
      <c r="J16" s="2">
        <f t="shared" ref="J16:J20" si="7">L16</f>
        <v>10</v>
      </c>
      <c r="K16" s="2">
        <v>10</v>
      </c>
      <c r="L16" s="2">
        <v>10</v>
      </c>
      <c r="M16" t="s">
        <v>93</v>
      </c>
      <c r="P16">
        <f t="shared" ref="P16:Q20" si="8">ROUND(K16/35.315, 4)</f>
        <v>0.28320000000000001</v>
      </c>
      <c r="Q16">
        <f t="shared" si="8"/>
        <v>0.28320000000000001</v>
      </c>
      <c r="S16" s="4">
        <f t="shared" ref="S16:S17" si="9">35.315*P16</f>
        <v>10.001208</v>
      </c>
      <c r="T16" s="4">
        <f t="shared" ref="T16:T17" si="10">35.315*Q16</f>
        <v>10.001208</v>
      </c>
    </row>
    <row r="17" spans="1:20" x14ac:dyDescent="0.3">
      <c r="A17">
        <v>3</v>
      </c>
      <c r="B17">
        <v>7</v>
      </c>
      <c r="D17" s="6">
        <f t="shared" si="2"/>
        <v>105.94499999999999</v>
      </c>
      <c r="E17" s="6">
        <f t="shared" si="3"/>
        <v>247.20499999999998</v>
      </c>
      <c r="G17" s="5">
        <f t="shared" si="4"/>
        <v>105.94499999999999</v>
      </c>
      <c r="H17" s="5">
        <f t="shared" si="5"/>
        <v>100</v>
      </c>
      <c r="I17" s="2">
        <f t="shared" si="6"/>
        <v>247.20499999999998</v>
      </c>
      <c r="J17" s="2">
        <f t="shared" si="7"/>
        <v>250</v>
      </c>
      <c r="K17" s="2">
        <v>100</v>
      </c>
      <c r="L17" s="2">
        <v>250</v>
      </c>
      <c r="M17" t="s">
        <v>25</v>
      </c>
      <c r="P17">
        <f t="shared" si="8"/>
        <v>2.8317000000000001</v>
      </c>
      <c r="Q17">
        <f t="shared" si="8"/>
        <v>7.0791000000000004</v>
      </c>
      <c r="S17" s="4">
        <f t="shared" si="9"/>
        <v>100.0014855</v>
      </c>
      <c r="T17" s="4">
        <f t="shared" si="10"/>
        <v>249.99841649999999</v>
      </c>
    </row>
    <row r="18" spans="1:20" x14ac:dyDescent="0.3">
      <c r="A18">
        <v>13.9</v>
      </c>
      <c r="B18">
        <v>7</v>
      </c>
      <c r="D18" s="6">
        <f t="shared" si="2"/>
        <v>490.87849999999997</v>
      </c>
      <c r="E18" s="6">
        <f t="shared" si="3"/>
        <v>247.20499999999998</v>
      </c>
      <c r="G18" s="5">
        <f t="shared" si="4"/>
        <v>490.87849999999997</v>
      </c>
      <c r="H18" s="5">
        <f t="shared" si="5"/>
        <v>500</v>
      </c>
      <c r="I18" s="2">
        <f t="shared" si="6"/>
        <v>247.20499999999998</v>
      </c>
      <c r="J18" s="2">
        <f t="shared" si="7"/>
        <v>500</v>
      </c>
      <c r="K18" s="2">
        <v>500</v>
      </c>
      <c r="L18" s="2">
        <v>500</v>
      </c>
      <c r="M18" t="s">
        <v>26</v>
      </c>
      <c r="P18">
        <f t="shared" si="8"/>
        <v>14.158300000000001</v>
      </c>
      <c r="Q18">
        <f t="shared" si="8"/>
        <v>14.158300000000001</v>
      </c>
      <c r="S18" s="4">
        <f t="shared" ref="S18:S20" si="11">35.315*P18</f>
        <v>500.00036449999999</v>
      </c>
      <c r="T18" s="4">
        <f t="shared" ref="T18:T20" si="12">35.315*Q18</f>
        <v>500.00036449999999</v>
      </c>
    </row>
    <row r="19" spans="1:20" x14ac:dyDescent="0.3">
      <c r="A19">
        <v>14</v>
      </c>
      <c r="B19">
        <v>14</v>
      </c>
      <c r="D19" s="6">
        <f t="shared" si="2"/>
        <v>494.40999999999997</v>
      </c>
      <c r="E19" s="6">
        <f t="shared" si="3"/>
        <v>494.40999999999997</v>
      </c>
      <c r="G19" s="5">
        <f t="shared" si="4"/>
        <v>494.40999999999997</v>
      </c>
      <c r="H19" s="5">
        <f t="shared" si="5"/>
        <v>6500</v>
      </c>
      <c r="I19" s="2">
        <f t="shared" si="6"/>
        <v>494.40999999999997</v>
      </c>
      <c r="J19" s="2">
        <f t="shared" si="7"/>
        <v>750</v>
      </c>
      <c r="K19" s="2">
        <v>6500</v>
      </c>
      <c r="L19" s="2">
        <v>750</v>
      </c>
      <c r="M19" t="s">
        <v>27</v>
      </c>
      <c r="P19">
        <f t="shared" si="8"/>
        <v>184.05779999999999</v>
      </c>
      <c r="Q19">
        <f t="shared" si="8"/>
        <v>21.237400000000001</v>
      </c>
      <c r="S19" s="4">
        <f t="shared" si="11"/>
        <v>6500.0012069999993</v>
      </c>
      <c r="T19" s="4">
        <f t="shared" si="12"/>
        <v>749.99878100000001</v>
      </c>
    </row>
    <row r="20" spans="1:20" x14ac:dyDescent="0.3">
      <c r="A20">
        <v>183.9</v>
      </c>
      <c r="B20">
        <v>14</v>
      </c>
      <c r="D20" s="6">
        <f t="shared" si="2"/>
        <v>6494.4285</v>
      </c>
      <c r="E20" s="6">
        <f t="shared" si="3"/>
        <v>494.40999999999997</v>
      </c>
      <c r="G20" s="5">
        <f t="shared" si="4"/>
        <v>6494.4285</v>
      </c>
      <c r="H20" s="5">
        <f t="shared" si="5"/>
        <v>999999</v>
      </c>
      <c r="I20" s="2">
        <f t="shared" si="6"/>
        <v>494.40999999999997</v>
      </c>
      <c r="J20" s="2">
        <f t="shared" si="7"/>
        <v>750</v>
      </c>
      <c r="K20" s="2">
        <v>999999</v>
      </c>
      <c r="L20" s="2">
        <v>750</v>
      </c>
      <c r="P20">
        <f t="shared" si="8"/>
        <v>28316.550999999999</v>
      </c>
      <c r="Q20">
        <f t="shared" si="8"/>
        <v>21.237400000000001</v>
      </c>
      <c r="S20" s="4">
        <f t="shared" si="11"/>
        <v>999998.9985649999</v>
      </c>
      <c r="T20" s="4">
        <f t="shared" si="12"/>
        <v>749.99878100000001</v>
      </c>
    </row>
    <row r="21" spans="1:20" x14ac:dyDescent="0.3">
      <c r="A21">
        <v>184</v>
      </c>
      <c r="B21">
        <v>21</v>
      </c>
      <c r="D21" s="6">
        <f t="shared" si="2"/>
        <v>6497.9599999999991</v>
      </c>
      <c r="E21" s="6">
        <f t="shared" si="3"/>
        <v>741.61500000000001</v>
      </c>
      <c r="G21" s="5">
        <f t="shared" si="4"/>
        <v>6497.9599999999991</v>
      </c>
      <c r="H21" s="5"/>
      <c r="I21" s="2">
        <f t="shared" si="6"/>
        <v>741.61500000000001</v>
      </c>
    </row>
    <row r="22" spans="1:20" x14ac:dyDescent="0.3">
      <c r="A22">
        <v>28317</v>
      </c>
      <c r="B22">
        <v>21</v>
      </c>
      <c r="D22" s="6">
        <f t="shared" si="2"/>
        <v>1000014.855</v>
      </c>
      <c r="E22" s="6">
        <f t="shared" si="3"/>
        <v>741.61500000000001</v>
      </c>
      <c r="G22" s="5">
        <f t="shared" si="4"/>
        <v>1000014.855</v>
      </c>
      <c r="H22" s="5"/>
      <c r="I22" s="2">
        <f t="shared" si="6"/>
        <v>741.61500000000001</v>
      </c>
    </row>
    <row r="23" spans="1:20" x14ac:dyDescent="0.3">
      <c r="A23" t="s">
        <v>88</v>
      </c>
      <c r="K23" s="2" t="s">
        <v>89</v>
      </c>
    </row>
    <row r="26" spans="1:20" s="27" customFormat="1" x14ac:dyDescent="0.3">
      <c r="A26" s="27" t="s">
        <v>129</v>
      </c>
      <c r="G26" s="28"/>
      <c r="H26" s="28"/>
      <c r="I26" s="28"/>
      <c r="J26" s="28"/>
      <c r="K26" s="28"/>
      <c r="L26" s="28"/>
      <c r="S26" s="29"/>
      <c r="T26" s="29"/>
    </row>
    <row r="27" spans="1:20" s="14" customFormat="1" x14ac:dyDescent="0.3">
      <c r="A27" s="14" t="s">
        <v>92</v>
      </c>
      <c r="B27" s="14" t="s">
        <v>86</v>
      </c>
      <c r="G27" s="9"/>
      <c r="H27" s="9"/>
      <c r="I27" s="9"/>
      <c r="J27" s="9"/>
      <c r="K27" s="9" t="s">
        <v>29</v>
      </c>
      <c r="L27" s="9" t="s">
        <v>16</v>
      </c>
      <c r="P27" s="14" t="str">
        <f>A27</f>
        <v>Pool_Elev_m</v>
      </c>
      <c r="Q27" s="14" t="str">
        <f>B27</f>
        <v>release_cms</v>
      </c>
      <c r="S27" s="26"/>
      <c r="T27" s="26"/>
    </row>
    <row r="28" spans="1:20" x14ac:dyDescent="0.3">
      <c r="A28">
        <v>475</v>
      </c>
      <c r="B28">
        <v>12</v>
      </c>
      <c r="D28" s="6">
        <f>A28*3.28084</f>
        <v>1558.3989999999999</v>
      </c>
      <c r="E28" s="6">
        <f t="shared" ref="E28" si="13">B28*35.315</f>
        <v>423.78</v>
      </c>
      <c r="G28" s="9">
        <f t="shared" ref="G28" si="14">D28</f>
        <v>1558.3989999999999</v>
      </c>
      <c r="H28" s="9">
        <f t="shared" ref="H28" si="15">K28</f>
        <v>1478.75</v>
      </c>
      <c r="I28" s="2">
        <f t="shared" ref="I28" si="16">E28</f>
        <v>423.78</v>
      </c>
      <c r="J28" s="2">
        <f t="shared" ref="J28" si="17">L28</f>
        <v>0</v>
      </c>
      <c r="K28" s="1">
        <v>1478.75</v>
      </c>
      <c r="L28" s="2">
        <v>0</v>
      </c>
      <c r="M28" t="s">
        <v>95</v>
      </c>
      <c r="P28" s="1">
        <f>ROUND(K28/3.28084, 4)</f>
        <v>450.72300000000001</v>
      </c>
      <c r="Q28" s="20">
        <f>ROUND(L28/35.315, 4)</f>
        <v>0</v>
      </c>
      <c r="S28" s="4">
        <f>P28*3.28084</f>
        <v>1478.75004732</v>
      </c>
      <c r="T28" s="4">
        <f t="shared" ref="T28" si="18">35.315*Q28</f>
        <v>0</v>
      </c>
    </row>
    <row r="29" spans="1:20" x14ac:dyDescent="0.3">
      <c r="A29">
        <v>479</v>
      </c>
      <c r="B29">
        <v>13</v>
      </c>
      <c r="D29" s="6">
        <f t="shared" ref="D29:D43" si="19">A29*3.28084</f>
        <v>1571.5223599999999</v>
      </c>
      <c r="E29" s="6">
        <f t="shared" ref="E29:E43" si="20">B29*35.315</f>
        <v>459.09499999999997</v>
      </c>
      <c r="G29" s="9">
        <f t="shared" ref="G29:G43" si="21">D29</f>
        <v>1571.5223599999999</v>
      </c>
      <c r="H29" s="9">
        <f t="shared" ref="H29:H43" si="22">K29</f>
        <v>1510</v>
      </c>
      <c r="I29" s="2">
        <f t="shared" ref="I29:I43" si="23">E29</f>
        <v>459.09499999999997</v>
      </c>
      <c r="J29" s="2">
        <f t="shared" ref="J29:J48" si="24">L29</f>
        <v>257.2</v>
      </c>
      <c r="K29" s="2">
        <v>1510</v>
      </c>
      <c r="L29" s="2">
        <v>257.2</v>
      </c>
      <c r="P29" s="1">
        <f t="shared" ref="P29:P48" si="25">ROUND(K29/3.28084, 4)</f>
        <v>460.24799999999999</v>
      </c>
      <c r="Q29" s="20">
        <f t="shared" ref="Q29:Q48" si="26">ROUND(L29/35.315, 4)</f>
        <v>7.2830000000000004</v>
      </c>
      <c r="S29" s="4">
        <f t="shared" ref="S29:S48" si="27">P29*3.28084</f>
        <v>1510.0000483199999</v>
      </c>
      <c r="T29" s="4">
        <f t="shared" ref="T29:T48" si="28">35.315*Q29</f>
        <v>257.19914499999999</v>
      </c>
    </row>
    <row r="30" spans="1:20" x14ac:dyDescent="0.3">
      <c r="A30">
        <v>482</v>
      </c>
      <c r="B30">
        <v>14</v>
      </c>
      <c r="D30" s="6">
        <f t="shared" si="19"/>
        <v>1581.3648800000001</v>
      </c>
      <c r="E30" s="6">
        <f t="shared" si="20"/>
        <v>494.40999999999997</v>
      </c>
      <c r="G30" s="9">
        <f t="shared" si="21"/>
        <v>1581.3648800000001</v>
      </c>
      <c r="H30" s="9">
        <f t="shared" si="22"/>
        <v>1520</v>
      </c>
      <c r="I30" s="2">
        <f t="shared" si="23"/>
        <v>494.40999999999997</v>
      </c>
      <c r="J30" s="2">
        <f t="shared" si="24"/>
        <v>297</v>
      </c>
      <c r="K30" s="2">
        <v>1520</v>
      </c>
      <c r="L30" s="2">
        <v>297</v>
      </c>
      <c r="P30" s="1">
        <f t="shared" si="25"/>
        <v>463.29599999999999</v>
      </c>
      <c r="Q30" s="20">
        <f t="shared" si="26"/>
        <v>8.41</v>
      </c>
      <c r="S30" s="4">
        <f t="shared" si="27"/>
        <v>1520.0000486399999</v>
      </c>
      <c r="T30" s="4">
        <f t="shared" si="28"/>
        <v>296.99914999999999</v>
      </c>
    </row>
    <row r="31" spans="1:20" x14ac:dyDescent="0.3">
      <c r="A31">
        <v>485</v>
      </c>
      <c r="B31">
        <v>15</v>
      </c>
      <c r="D31" s="6">
        <f t="shared" si="19"/>
        <v>1591.2074</v>
      </c>
      <c r="E31" s="6">
        <f t="shared" si="20"/>
        <v>529.72499999999991</v>
      </c>
      <c r="G31" s="9">
        <f t="shared" si="21"/>
        <v>1591.2074</v>
      </c>
      <c r="H31" s="9">
        <f t="shared" si="22"/>
        <v>1530</v>
      </c>
      <c r="I31" s="2">
        <f t="shared" si="23"/>
        <v>529.72499999999991</v>
      </c>
      <c r="J31" s="2">
        <f t="shared" si="24"/>
        <v>339.8</v>
      </c>
      <c r="K31" s="2">
        <f>K30+10</f>
        <v>1530</v>
      </c>
      <c r="L31" s="2">
        <v>339.8</v>
      </c>
      <c r="P31" s="1">
        <f t="shared" si="25"/>
        <v>466.34399999999999</v>
      </c>
      <c r="Q31" s="20">
        <f t="shared" si="26"/>
        <v>9.6219999999999999</v>
      </c>
      <c r="S31" s="4">
        <f t="shared" si="27"/>
        <v>1530.00004896</v>
      </c>
      <c r="T31" s="4">
        <f t="shared" si="28"/>
        <v>339.80092999999999</v>
      </c>
    </row>
    <row r="32" spans="1:20" x14ac:dyDescent="0.3">
      <c r="A32">
        <v>488</v>
      </c>
      <c r="B32">
        <v>15</v>
      </c>
      <c r="D32" s="6">
        <f t="shared" si="19"/>
        <v>1601.0499199999999</v>
      </c>
      <c r="E32" s="6">
        <f t="shared" si="20"/>
        <v>529.72499999999991</v>
      </c>
      <c r="G32" s="9">
        <f t="shared" si="21"/>
        <v>1601.0499199999999</v>
      </c>
      <c r="H32" s="9">
        <f t="shared" si="22"/>
        <v>1540</v>
      </c>
      <c r="I32" s="2">
        <f t="shared" si="23"/>
        <v>529.72499999999991</v>
      </c>
      <c r="J32" s="2">
        <f t="shared" si="24"/>
        <v>377</v>
      </c>
      <c r="K32" s="2">
        <f t="shared" ref="K32:K47" si="29">K31+10</f>
        <v>1540</v>
      </c>
      <c r="L32" s="2">
        <v>377</v>
      </c>
      <c r="P32" s="1">
        <f t="shared" si="25"/>
        <v>469.392</v>
      </c>
      <c r="Q32" s="20">
        <f t="shared" si="26"/>
        <v>10.6754</v>
      </c>
      <c r="S32" s="4">
        <f t="shared" si="27"/>
        <v>1540.00004928</v>
      </c>
      <c r="T32" s="4">
        <f t="shared" si="28"/>
        <v>377.00175099999996</v>
      </c>
    </row>
    <row r="33" spans="1:20" x14ac:dyDescent="0.3">
      <c r="A33">
        <v>491</v>
      </c>
      <c r="B33">
        <v>16</v>
      </c>
      <c r="D33" s="6">
        <f t="shared" si="19"/>
        <v>1610.8924400000001</v>
      </c>
      <c r="E33" s="6">
        <f t="shared" si="20"/>
        <v>565.04</v>
      </c>
      <c r="G33" s="9">
        <f t="shared" si="21"/>
        <v>1610.8924400000001</v>
      </c>
      <c r="H33" s="9">
        <f t="shared" si="22"/>
        <v>1550</v>
      </c>
      <c r="I33" s="2">
        <f t="shared" si="23"/>
        <v>565.04</v>
      </c>
      <c r="J33" s="2">
        <f t="shared" si="24"/>
        <v>408</v>
      </c>
      <c r="K33" s="2">
        <f t="shared" si="29"/>
        <v>1550</v>
      </c>
      <c r="L33" s="2">
        <v>408</v>
      </c>
      <c r="P33" s="1">
        <f t="shared" si="25"/>
        <v>472.44</v>
      </c>
      <c r="Q33" s="20">
        <f t="shared" si="26"/>
        <v>11.5532</v>
      </c>
      <c r="S33" s="4">
        <f t="shared" si="27"/>
        <v>1550.0000496</v>
      </c>
      <c r="T33" s="4">
        <f t="shared" si="28"/>
        <v>408.00125800000001</v>
      </c>
    </row>
    <row r="34" spans="1:20" x14ac:dyDescent="0.3">
      <c r="A34">
        <v>494</v>
      </c>
      <c r="B34">
        <v>17</v>
      </c>
      <c r="D34" s="6">
        <f t="shared" si="19"/>
        <v>1620.73496</v>
      </c>
      <c r="E34" s="6">
        <f t="shared" si="20"/>
        <v>600.35500000000002</v>
      </c>
      <c r="G34" s="9">
        <f t="shared" si="21"/>
        <v>1620.73496</v>
      </c>
      <c r="H34" s="9">
        <f t="shared" si="22"/>
        <v>1560</v>
      </c>
      <c r="I34" s="2">
        <f t="shared" si="23"/>
        <v>600.35500000000002</v>
      </c>
      <c r="J34" s="2">
        <f t="shared" si="24"/>
        <v>439.4</v>
      </c>
      <c r="K34" s="2">
        <f t="shared" si="29"/>
        <v>1560</v>
      </c>
      <c r="L34" s="2">
        <v>439.4</v>
      </c>
      <c r="P34" s="1">
        <f t="shared" si="25"/>
        <v>475.488</v>
      </c>
      <c r="Q34" s="20">
        <f t="shared" si="26"/>
        <v>12.442299999999999</v>
      </c>
      <c r="S34" s="4">
        <f t="shared" si="27"/>
        <v>1560.00004992</v>
      </c>
      <c r="T34" s="4">
        <f t="shared" si="28"/>
        <v>439.39982449999997</v>
      </c>
    </row>
    <row r="35" spans="1:20" x14ac:dyDescent="0.3">
      <c r="A35">
        <v>497</v>
      </c>
      <c r="B35">
        <v>17</v>
      </c>
      <c r="D35" s="6">
        <f t="shared" si="19"/>
        <v>1630.5774799999999</v>
      </c>
      <c r="E35" s="6">
        <f t="shared" si="20"/>
        <v>600.35500000000002</v>
      </c>
      <c r="G35" s="9">
        <f t="shared" si="21"/>
        <v>1630.5774799999999</v>
      </c>
      <c r="H35" s="9">
        <f t="shared" si="22"/>
        <v>1570</v>
      </c>
      <c r="I35" s="2">
        <f t="shared" si="23"/>
        <v>600.35500000000002</v>
      </c>
      <c r="J35" s="2">
        <f t="shared" si="24"/>
        <v>465</v>
      </c>
      <c r="K35" s="2">
        <f t="shared" si="29"/>
        <v>1570</v>
      </c>
      <c r="L35" s="2">
        <v>465</v>
      </c>
      <c r="P35" s="1">
        <f t="shared" si="25"/>
        <v>478.536</v>
      </c>
      <c r="Q35" s="20">
        <f t="shared" si="26"/>
        <v>13.167199999999999</v>
      </c>
      <c r="S35" s="4">
        <f t="shared" si="27"/>
        <v>1570.0000502400001</v>
      </c>
      <c r="T35" s="4">
        <f t="shared" si="28"/>
        <v>464.99966799999993</v>
      </c>
    </row>
    <row r="36" spans="1:20" x14ac:dyDescent="0.3">
      <c r="A36">
        <v>500</v>
      </c>
      <c r="B36">
        <v>18</v>
      </c>
      <c r="D36" s="6">
        <f t="shared" si="19"/>
        <v>1640.42</v>
      </c>
      <c r="E36" s="6">
        <f t="shared" si="20"/>
        <v>635.66999999999996</v>
      </c>
      <c r="G36" s="9">
        <f t="shared" si="21"/>
        <v>1640.42</v>
      </c>
      <c r="H36" s="9">
        <f t="shared" si="22"/>
        <v>1580</v>
      </c>
      <c r="I36" s="2">
        <f t="shared" si="23"/>
        <v>635.66999999999996</v>
      </c>
      <c r="J36" s="2">
        <f t="shared" si="24"/>
        <v>491</v>
      </c>
      <c r="K36" s="2">
        <f t="shared" si="29"/>
        <v>1580</v>
      </c>
      <c r="L36" s="2">
        <v>491</v>
      </c>
      <c r="P36" s="1">
        <f t="shared" si="25"/>
        <v>481.584</v>
      </c>
      <c r="Q36" s="20">
        <f t="shared" si="26"/>
        <v>13.9034</v>
      </c>
      <c r="S36" s="4">
        <f t="shared" si="27"/>
        <v>1580.0000505600001</v>
      </c>
      <c r="T36" s="4">
        <f t="shared" si="28"/>
        <v>490.99857099999997</v>
      </c>
    </row>
    <row r="37" spans="1:20" x14ac:dyDescent="0.3">
      <c r="A37">
        <v>503</v>
      </c>
      <c r="B37">
        <v>18</v>
      </c>
      <c r="D37" s="6">
        <f t="shared" si="19"/>
        <v>1650.26252</v>
      </c>
      <c r="E37" s="6">
        <f t="shared" si="20"/>
        <v>635.66999999999996</v>
      </c>
      <c r="G37" s="9">
        <f t="shared" si="21"/>
        <v>1650.26252</v>
      </c>
      <c r="H37" s="9">
        <f t="shared" si="22"/>
        <v>1590</v>
      </c>
      <c r="I37" s="2">
        <f t="shared" si="23"/>
        <v>635.66999999999996</v>
      </c>
      <c r="J37" s="2">
        <f t="shared" si="24"/>
        <v>516.4</v>
      </c>
      <c r="K37" s="2">
        <f t="shared" si="29"/>
        <v>1590</v>
      </c>
      <c r="L37" s="2">
        <v>516.4</v>
      </c>
      <c r="P37" s="1">
        <f t="shared" si="25"/>
        <v>484.63200000000001</v>
      </c>
      <c r="Q37" s="20">
        <f t="shared" si="26"/>
        <v>14.6227</v>
      </c>
      <c r="S37" s="4">
        <f t="shared" si="27"/>
        <v>1590.0000508800001</v>
      </c>
      <c r="T37" s="4">
        <f t="shared" si="28"/>
        <v>516.40065049999998</v>
      </c>
    </row>
    <row r="38" spans="1:20" x14ac:dyDescent="0.3">
      <c r="A38">
        <v>506</v>
      </c>
      <c r="B38">
        <v>19</v>
      </c>
      <c r="D38" s="6">
        <f t="shared" si="19"/>
        <v>1660.1050399999999</v>
      </c>
      <c r="E38" s="6">
        <f t="shared" si="20"/>
        <v>670.9849999999999</v>
      </c>
      <c r="G38" s="9">
        <f t="shared" si="21"/>
        <v>1660.1050399999999</v>
      </c>
      <c r="H38" s="9">
        <f t="shared" si="22"/>
        <v>1600</v>
      </c>
      <c r="I38" s="2">
        <f t="shared" si="23"/>
        <v>670.9849999999999</v>
      </c>
      <c r="J38" s="2">
        <f t="shared" si="24"/>
        <v>545</v>
      </c>
      <c r="K38" s="2">
        <f t="shared" si="29"/>
        <v>1600</v>
      </c>
      <c r="L38" s="2">
        <v>545</v>
      </c>
      <c r="P38" s="1">
        <f t="shared" si="25"/>
        <v>487.68</v>
      </c>
      <c r="Q38" s="20">
        <f t="shared" si="26"/>
        <v>15.432499999999999</v>
      </c>
      <c r="S38" s="4">
        <f t="shared" si="27"/>
        <v>1600.0000511999999</v>
      </c>
      <c r="T38" s="4">
        <f t="shared" si="28"/>
        <v>544.99873749999995</v>
      </c>
    </row>
    <row r="39" spans="1:20" x14ac:dyDescent="0.3">
      <c r="A39">
        <v>509</v>
      </c>
      <c r="B39">
        <v>19</v>
      </c>
      <c r="D39" s="6">
        <f t="shared" si="19"/>
        <v>1669.9475600000001</v>
      </c>
      <c r="E39" s="6">
        <f t="shared" si="20"/>
        <v>670.9849999999999</v>
      </c>
      <c r="G39" s="9">
        <f t="shared" si="21"/>
        <v>1669.9475600000001</v>
      </c>
      <c r="H39" s="9">
        <f t="shared" si="22"/>
        <v>1610</v>
      </c>
      <c r="I39" s="2">
        <f t="shared" si="23"/>
        <v>670.9849999999999</v>
      </c>
      <c r="J39" s="2">
        <f t="shared" si="24"/>
        <v>566</v>
      </c>
      <c r="K39" s="2">
        <f t="shared" si="29"/>
        <v>1610</v>
      </c>
      <c r="L39" s="2">
        <v>566</v>
      </c>
      <c r="P39" s="1">
        <f t="shared" si="25"/>
        <v>490.72800000000001</v>
      </c>
      <c r="Q39" s="20">
        <f t="shared" si="26"/>
        <v>16.027200000000001</v>
      </c>
      <c r="S39" s="4">
        <f t="shared" si="27"/>
        <v>1610.0000515199999</v>
      </c>
      <c r="T39" s="4">
        <f t="shared" si="28"/>
        <v>566.00056799999993</v>
      </c>
    </row>
    <row r="40" spans="1:20" x14ac:dyDescent="0.3">
      <c r="A40">
        <v>512</v>
      </c>
      <c r="B40">
        <v>20</v>
      </c>
      <c r="D40" s="6">
        <f t="shared" si="19"/>
        <v>1679.79008</v>
      </c>
      <c r="E40" s="6">
        <f t="shared" si="20"/>
        <v>706.3</v>
      </c>
      <c r="G40" s="9">
        <f t="shared" si="21"/>
        <v>1679.79008</v>
      </c>
      <c r="H40" s="9">
        <f t="shared" si="22"/>
        <v>1620</v>
      </c>
      <c r="I40" s="2">
        <f t="shared" si="23"/>
        <v>706.3</v>
      </c>
      <c r="J40" s="2">
        <f t="shared" si="24"/>
        <v>587</v>
      </c>
      <c r="K40" s="2">
        <f t="shared" si="29"/>
        <v>1620</v>
      </c>
      <c r="L40" s="2">
        <v>587</v>
      </c>
      <c r="P40" s="1">
        <f t="shared" si="25"/>
        <v>493.77600000000001</v>
      </c>
      <c r="Q40" s="20">
        <f t="shared" si="26"/>
        <v>16.6218</v>
      </c>
      <c r="S40" s="4">
        <f t="shared" si="27"/>
        <v>1620.00005184</v>
      </c>
      <c r="T40" s="4">
        <f t="shared" si="28"/>
        <v>586.99886700000002</v>
      </c>
    </row>
    <row r="41" spans="1:20" x14ac:dyDescent="0.3">
      <c r="A41">
        <v>515</v>
      </c>
      <c r="B41">
        <v>20</v>
      </c>
      <c r="D41" s="6">
        <f t="shared" si="19"/>
        <v>1689.6325999999999</v>
      </c>
      <c r="E41" s="6">
        <f t="shared" si="20"/>
        <v>706.3</v>
      </c>
      <c r="G41" s="9">
        <f t="shared" si="21"/>
        <v>1689.6325999999999</v>
      </c>
      <c r="H41" s="9">
        <f t="shared" si="22"/>
        <v>1630</v>
      </c>
      <c r="I41" s="2">
        <f t="shared" si="23"/>
        <v>706.3</v>
      </c>
      <c r="J41" s="2">
        <f t="shared" si="24"/>
        <v>610</v>
      </c>
      <c r="K41" s="2">
        <f t="shared" si="29"/>
        <v>1630</v>
      </c>
      <c r="L41" s="2">
        <v>610</v>
      </c>
      <c r="P41" s="1">
        <f t="shared" si="25"/>
        <v>496.82400000000001</v>
      </c>
      <c r="Q41" s="20">
        <f t="shared" si="26"/>
        <v>17.273099999999999</v>
      </c>
      <c r="S41" s="4">
        <f t="shared" si="27"/>
        <v>1630.00005216</v>
      </c>
      <c r="T41" s="4">
        <f t="shared" si="28"/>
        <v>609.99952649999989</v>
      </c>
    </row>
    <row r="42" spans="1:20" x14ac:dyDescent="0.3">
      <c r="A42">
        <v>518</v>
      </c>
      <c r="B42">
        <v>21</v>
      </c>
      <c r="D42" s="6">
        <f t="shared" si="19"/>
        <v>1699.4751200000001</v>
      </c>
      <c r="E42" s="6">
        <f t="shared" si="20"/>
        <v>741.61500000000001</v>
      </c>
      <c r="G42" s="9">
        <f t="shared" si="21"/>
        <v>1699.4751200000001</v>
      </c>
      <c r="H42" s="9">
        <f t="shared" si="22"/>
        <v>1640</v>
      </c>
      <c r="I42" s="2">
        <f t="shared" si="23"/>
        <v>741.61500000000001</v>
      </c>
      <c r="J42" s="2">
        <f t="shared" si="24"/>
        <v>624.79999999999995</v>
      </c>
      <c r="K42" s="2">
        <f t="shared" si="29"/>
        <v>1640</v>
      </c>
      <c r="L42" s="2">
        <v>624.79999999999995</v>
      </c>
      <c r="P42" s="1">
        <f t="shared" si="25"/>
        <v>499.87200000000001</v>
      </c>
      <c r="Q42" s="20">
        <f t="shared" si="26"/>
        <v>17.6922</v>
      </c>
      <c r="S42" s="4">
        <f t="shared" si="27"/>
        <v>1640.00005248</v>
      </c>
      <c r="T42" s="4">
        <f t="shared" si="28"/>
        <v>624.80004299999996</v>
      </c>
    </row>
    <row r="43" spans="1:20" x14ac:dyDescent="0.3">
      <c r="A43">
        <v>519</v>
      </c>
      <c r="B43">
        <v>21</v>
      </c>
      <c r="D43" s="6">
        <f t="shared" si="19"/>
        <v>1702.75596</v>
      </c>
      <c r="E43" s="6">
        <f t="shared" si="20"/>
        <v>741.61500000000001</v>
      </c>
      <c r="G43" s="9">
        <f t="shared" si="21"/>
        <v>1702.75596</v>
      </c>
      <c r="H43" s="9">
        <f t="shared" si="22"/>
        <v>1650</v>
      </c>
      <c r="I43" s="2">
        <f t="shared" si="23"/>
        <v>741.61500000000001</v>
      </c>
      <c r="J43" s="2">
        <f t="shared" si="24"/>
        <v>645.20000000000005</v>
      </c>
      <c r="K43" s="2">
        <f t="shared" si="29"/>
        <v>1650</v>
      </c>
      <c r="L43" s="2">
        <v>645.20000000000005</v>
      </c>
      <c r="P43" s="1">
        <f t="shared" si="25"/>
        <v>502.92</v>
      </c>
      <c r="Q43" s="20">
        <f t="shared" si="26"/>
        <v>18.2699</v>
      </c>
      <c r="S43" s="4">
        <f t="shared" si="27"/>
        <v>1650.0000528</v>
      </c>
      <c r="T43" s="4">
        <f t="shared" si="28"/>
        <v>645.20151849999991</v>
      </c>
    </row>
    <row r="44" spans="1:20" x14ac:dyDescent="0.3">
      <c r="A44" t="s">
        <v>96</v>
      </c>
      <c r="J44" s="2">
        <f t="shared" si="24"/>
        <v>670</v>
      </c>
      <c r="K44" s="2">
        <f t="shared" si="29"/>
        <v>1660</v>
      </c>
      <c r="L44" s="2">
        <v>670</v>
      </c>
      <c r="P44" s="1">
        <f t="shared" si="25"/>
        <v>505.96800000000002</v>
      </c>
      <c r="Q44" s="20">
        <f t="shared" si="26"/>
        <v>18.972100000000001</v>
      </c>
      <c r="S44" s="4">
        <f t="shared" si="27"/>
        <v>1660.0000531200001</v>
      </c>
      <c r="T44" s="4">
        <f t="shared" si="28"/>
        <v>669.99971149999999</v>
      </c>
    </row>
    <row r="45" spans="1:20" x14ac:dyDescent="0.3">
      <c r="J45" s="2">
        <f t="shared" si="24"/>
        <v>684.8</v>
      </c>
      <c r="K45" s="2">
        <f t="shared" si="29"/>
        <v>1670</v>
      </c>
      <c r="L45" s="2">
        <v>684.8</v>
      </c>
      <c r="P45" s="1">
        <f t="shared" si="25"/>
        <v>509.01600000000002</v>
      </c>
      <c r="Q45" s="20">
        <f t="shared" si="26"/>
        <v>19.391200000000001</v>
      </c>
      <c r="S45" s="4">
        <f t="shared" si="27"/>
        <v>1670.0000534400001</v>
      </c>
      <c r="T45" s="4">
        <f t="shared" si="28"/>
        <v>684.80022799999995</v>
      </c>
    </row>
    <row r="46" spans="1:20" x14ac:dyDescent="0.3">
      <c r="J46" s="2">
        <f t="shared" si="24"/>
        <v>700.8</v>
      </c>
      <c r="K46" s="2">
        <f t="shared" si="29"/>
        <v>1680</v>
      </c>
      <c r="L46" s="2">
        <v>700.8</v>
      </c>
      <c r="P46" s="1">
        <f t="shared" si="25"/>
        <v>512.06399999999996</v>
      </c>
      <c r="Q46" s="20">
        <f t="shared" si="26"/>
        <v>19.8443</v>
      </c>
      <c r="S46" s="4">
        <f t="shared" si="27"/>
        <v>1680.0000537599999</v>
      </c>
      <c r="T46" s="4">
        <f t="shared" si="28"/>
        <v>700.80145449999998</v>
      </c>
    </row>
    <row r="47" spans="1:20" x14ac:dyDescent="0.3">
      <c r="J47" s="2">
        <f t="shared" si="24"/>
        <v>718.8</v>
      </c>
      <c r="K47" s="2">
        <f t="shared" si="29"/>
        <v>1690</v>
      </c>
      <c r="L47" s="2">
        <v>718.8</v>
      </c>
      <c r="P47" s="1">
        <f t="shared" si="25"/>
        <v>515.11199999999997</v>
      </c>
      <c r="Q47" s="20">
        <f t="shared" si="26"/>
        <v>20.353999999999999</v>
      </c>
      <c r="S47" s="4">
        <f t="shared" si="27"/>
        <v>1690.0000540799999</v>
      </c>
      <c r="T47" s="4">
        <f t="shared" si="28"/>
        <v>718.80150999999989</v>
      </c>
    </row>
    <row r="48" spans="1:20" x14ac:dyDescent="0.3">
      <c r="J48" s="2">
        <f t="shared" si="24"/>
        <v>733</v>
      </c>
      <c r="K48" s="2">
        <v>1699</v>
      </c>
      <c r="L48" s="2">
        <v>733</v>
      </c>
      <c r="P48" s="1">
        <f t="shared" si="25"/>
        <v>517.85519999999997</v>
      </c>
      <c r="Q48" s="20">
        <f t="shared" si="26"/>
        <v>20.7561</v>
      </c>
      <c r="S48" s="4">
        <f t="shared" si="27"/>
        <v>1699.0000543679998</v>
      </c>
      <c r="T48" s="4">
        <f t="shared" si="28"/>
        <v>733.00167149999993</v>
      </c>
    </row>
    <row r="49" spans="1:20" x14ac:dyDescent="0.3">
      <c r="K49" s="2" t="s">
        <v>94</v>
      </c>
    </row>
    <row r="52" spans="1:20" s="27" customFormat="1" x14ac:dyDescent="0.3">
      <c r="A52" s="27" t="s">
        <v>97</v>
      </c>
      <c r="G52" s="28"/>
      <c r="H52" s="28"/>
      <c r="I52" s="28"/>
      <c r="J52" s="28"/>
      <c r="K52" s="28"/>
      <c r="L52" s="28"/>
      <c r="S52" s="29"/>
      <c r="T52" s="29"/>
    </row>
    <row r="53" spans="1:20" s="14" customFormat="1" x14ac:dyDescent="0.3">
      <c r="A53" s="14" t="s">
        <v>92</v>
      </c>
      <c r="B53" s="14" t="s">
        <v>86</v>
      </c>
      <c r="G53" s="9"/>
      <c r="H53" s="9"/>
      <c r="I53" s="9"/>
      <c r="J53" s="9"/>
      <c r="K53" s="9" t="s">
        <v>29</v>
      </c>
      <c r="L53" s="9" t="s">
        <v>16</v>
      </c>
      <c r="P53" s="14" t="str">
        <f>A53</f>
        <v>Pool_Elev_m</v>
      </c>
      <c r="Q53" s="14" t="str">
        <f>B53</f>
        <v>release_cms</v>
      </c>
      <c r="S53" s="26"/>
      <c r="T53" s="26"/>
    </row>
    <row r="54" spans="1:20" x14ac:dyDescent="0.3">
      <c r="A54">
        <v>475</v>
      </c>
      <c r="B54">
        <v>12</v>
      </c>
      <c r="D54" s="6">
        <f>A54*3.28084</f>
        <v>1558.3989999999999</v>
      </c>
      <c r="E54" s="6">
        <f t="shared" ref="E54:E69" si="30">B54*35.315</f>
        <v>423.78</v>
      </c>
      <c r="G54" s="9">
        <f t="shared" ref="G54:G69" si="31">D54</f>
        <v>1558.3989999999999</v>
      </c>
      <c r="H54" s="9">
        <f t="shared" ref="H54:H69" si="32">K54</f>
        <v>1513.6</v>
      </c>
      <c r="I54" s="2">
        <f t="shared" ref="I54:I69" si="33">E54</f>
        <v>423.78</v>
      </c>
      <c r="J54" s="2">
        <f t="shared" ref="J54:J69" si="34">L54</f>
        <v>330</v>
      </c>
      <c r="K54" s="1">
        <v>1513.6</v>
      </c>
      <c r="L54" s="2">
        <v>330</v>
      </c>
      <c r="M54" t="s">
        <v>95</v>
      </c>
      <c r="P54" s="1">
        <f>ROUND(K54/3.28084, 4)</f>
        <v>461.34530000000001</v>
      </c>
      <c r="Q54" s="4">
        <f>ROUND(L54/35.315, 4)</f>
        <v>9.3445</v>
      </c>
      <c r="S54" s="4">
        <f>P54*3.28084</f>
        <v>1513.600114052</v>
      </c>
      <c r="T54" s="4">
        <f t="shared" ref="T54:T69" si="35">35.315*Q54</f>
        <v>330.00101749999999</v>
      </c>
    </row>
    <row r="55" spans="1:20" x14ac:dyDescent="0.3">
      <c r="A55">
        <v>479</v>
      </c>
      <c r="B55">
        <v>13</v>
      </c>
      <c r="D55" s="6">
        <f t="shared" ref="D55:D69" si="36">A55*3.28084</f>
        <v>1571.5223599999999</v>
      </c>
      <c r="E55" s="6">
        <f t="shared" si="30"/>
        <v>459.09499999999997</v>
      </c>
      <c r="G55" s="9">
        <f t="shared" si="31"/>
        <v>1571.5223599999999</v>
      </c>
      <c r="H55" s="9">
        <f t="shared" si="32"/>
        <v>1533.6</v>
      </c>
      <c r="I55" s="2">
        <f t="shared" si="33"/>
        <v>459.09499999999997</v>
      </c>
      <c r="J55" s="2">
        <f t="shared" si="34"/>
        <v>335</v>
      </c>
      <c r="K55" s="2">
        <v>1533.6</v>
      </c>
      <c r="L55" s="2">
        <v>335</v>
      </c>
      <c r="M55" t="s">
        <v>100</v>
      </c>
      <c r="P55" s="1">
        <f t="shared" ref="P55:P69" si="37">ROUND(K55/3.28084, 4)</f>
        <v>467.44130000000001</v>
      </c>
      <c r="Q55" s="4">
        <f t="shared" ref="Q55:Q69" si="38">ROUND(L55/35.315, 4)</f>
        <v>9.4861000000000004</v>
      </c>
      <c r="S55" s="4">
        <f t="shared" ref="S55:S69" si="39">P55*3.28084</f>
        <v>1533.600114692</v>
      </c>
      <c r="T55" s="4">
        <f t="shared" si="35"/>
        <v>335.0016215</v>
      </c>
    </row>
    <row r="56" spans="1:20" x14ac:dyDescent="0.3">
      <c r="A56">
        <v>482</v>
      </c>
      <c r="B56">
        <v>14</v>
      </c>
      <c r="D56" s="6">
        <f t="shared" si="36"/>
        <v>1581.3648800000001</v>
      </c>
      <c r="E56" s="6">
        <f t="shared" si="30"/>
        <v>494.40999999999997</v>
      </c>
      <c r="G56" s="9">
        <f t="shared" si="31"/>
        <v>1581.3648800000001</v>
      </c>
      <c r="H56" s="9">
        <f t="shared" si="32"/>
        <v>1553.6</v>
      </c>
      <c r="I56" s="2">
        <f t="shared" si="33"/>
        <v>494.40999999999997</v>
      </c>
      <c r="J56" s="2">
        <f t="shared" si="34"/>
        <v>340</v>
      </c>
      <c r="K56" s="2">
        <f>K55+20</f>
        <v>1553.6</v>
      </c>
      <c r="L56" s="2">
        <f>L55+5</f>
        <v>340</v>
      </c>
      <c r="M56" t="s">
        <v>101</v>
      </c>
      <c r="P56" s="1">
        <f t="shared" si="37"/>
        <v>473.53730000000002</v>
      </c>
      <c r="Q56" s="4">
        <f t="shared" si="38"/>
        <v>9.6275999999999993</v>
      </c>
      <c r="S56" s="4">
        <f t="shared" si="39"/>
        <v>1553.6001153320001</v>
      </c>
      <c r="T56" s="4">
        <f t="shared" si="35"/>
        <v>339.99869399999994</v>
      </c>
    </row>
    <row r="57" spans="1:20" x14ac:dyDescent="0.3">
      <c r="A57">
        <v>485</v>
      </c>
      <c r="B57">
        <v>15</v>
      </c>
      <c r="D57" s="6">
        <f t="shared" si="36"/>
        <v>1591.2074</v>
      </c>
      <c r="E57" s="6">
        <f t="shared" si="30"/>
        <v>529.72499999999991</v>
      </c>
      <c r="G57" s="9">
        <f t="shared" si="31"/>
        <v>1591.2074</v>
      </c>
      <c r="H57" s="9">
        <f t="shared" si="32"/>
        <v>1573.6</v>
      </c>
      <c r="I57" s="2">
        <f t="shared" si="33"/>
        <v>529.72499999999991</v>
      </c>
      <c r="J57" s="2">
        <f t="shared" si="34"/>
        <v>345</v>
      </c>
      <c r="K57" s="2">
        <f t="shared" ref="K57:K63" si="40">K56+20</f>
        <v>1573.6</v>
      </c>
      <c r="L57" s="2">
        <f t="shared" ref="L57" si="41">L56+5</f>
        <v>345</v>
      </c>
      <c r="P57" s="1">
        <f t="shared" si="37"/>
        <v>479.63330000000002</v>
      </c>
      <c r="Q57" s="4">
        <f t="shared" si="38"/>
        <v>9.7691999999999997</v>
      </c>
      <c r="S57" s="4">
        <f t="shared" si="39"/>
        <v>1573.6001159720001</v>
      </c>
      <c r="T57" s="4">
        <f t="shared" si="35"/>
        <v>344.99929799999995</v>
      </c>
    </row>
    <row r="58" spans="1:20" x14ac:dyDescent="0.3">
      <c r="A58">
        <v>488</v>
      </c>
      <c r="B58">
        <v>15</v>
      </c>
      <c r="D58" s="6">
        <f t="shared" si="36"/>
        <v>1601.0499199999999</v>
      </c>
      <c r="E58" s="6">
        <f t="shared" si="30"/>
        <v>529.72499999999991</v>
      </c>
      <c r="G58" s="9">
        <f t="shared" si="31"/>
        <v>1601.0499199999999</v>
      </c>
      <c r="H58" s="9">
        <f t="shared" si="32"/>
        <v>1593.6</v>
      </c>
      <c r="I58" s="2">
        <f t="shared" si="33"/>
        <v>529.72499999999991</v>
      </c>
      <c r="J58" s="2">
        <f t="shared" si="34"/>
        <v>340</v>
      </c>
      <c r="K58" s="2">
        <f t="shared" si="40"/>
        <v>1593.6</v>
      </c>
      <c r="L58" s="5">
        <v>340</v>
      </c>
      <c r="P58" s="1">
        <f t="shared" si="37"/>
        <v>485.72930000000002</v>
      </c>
      <c r="Q58" s="4">
        <f t="shared" si="38"/>
        <v>9.6275999999999993</v>
      </c>
      <c r="S58" s="4">
        <f t="shared" si="39"/>
        <v>1593.600116612</v>
      </c>
      <c r="T58" s="4">
        <f t="shared" si="35"/>
        <v>339.99869399999994</v>
      </c>
    </row>
    <row r="59" spans="1:20" x14ac:dyDescent="0.3">
      <c r="A59">
        <v>491</v>
      </c>
      <c r="B59">
        <v>16</v>
      </c>
      <c r="D59" s="6">
        <f t="shared" si="36"/>
        <v>1610.8924400000001</v>
      </c>
      <c r="E59" s="6">
        <f t="shared" si="30"/>
        <v>565.04</v>
      </c>
      <c r="G59" s="9">
        <f t="shared" si="31"/>
        <v>1610.8924400000001</v>
      </c>
      <c r="H59" s="9">
        <f t="shared" si="32"/>
        <v>1613.6</v>
      </c>
      <c r="I59" s="2">
        <f t="shared" si="33"/>
        <v>565.04</v>
      </c>
      <c r="J59" s="2">
        <f t="shared" si="34"/>
        <v>335</v>
      </c>
      <c r="K59" s="2">
        <f t="shared" si="40"/>
        <v>1613.6</v>
      </c>
      <c r="L59" s="5">
        <v>335</v>
      </c>
      <c r="P59" s="1">
        <f t="shared" si="37"/>
        <v>491.82530000000003</v>
      </c>
      <c r="Q59" s="4">
        <f t="shared" si="38"/>
        <v>9.4861000000000004</v>
      </c>
      <c r="S59" s="4">
        <f t="shared" si="39"/>
        <v>1613.600117252</v>
      </c>
      <c r="T59" s="4">
        <f t="shared" si="35"/>
        <v>335.0016215</v>
      </c>
    </row>
    <row r="60" spans="1:20" x14ac:dyDescent="0.3">
      <c r="A60">
        <v>494</v>
      </c>
      <c r="B60">
        <v>17</v>
      </c>
      <c r="D60" s="6">
        <f t="shared" si="36"/>
        <v>1620.73496</v>
      </c>
      <c r="E60" s="6">
        <f t="shared" si="30"/>
        <v>600.35500000000002</v>
      </c>
      <c r="G60" s="9">
        <f t="shared" si="31"/>
        <v>1620.73496</v>
      </c>
      <c r="H60" s="9">
        <f t="shared" si="32"/>
        <v>1633.6</v>
      </c>
      <c r="I60" s="2">
        <f t="shared" si="33"/>
        <v>600.35500000000002</v>
      </c>
      <c r="J60" s="2">
        <f t="shared" si="34"/>
        <v>330</v>
      </c>
      <c r="K60" s="2">
        <f t="shared" si="40"/>
        <v>1633.6</v>
      </c>
      <c r="L60" s="5">
        <v>330</v>
      </c>
      <c r="P60" s="1">
        <f t="shared" si="37"/>
        <v>497.92129999999997</v>
      </c>
      <c r="Q60" s="4">
        <f t="shared" si="38"/>
        <v>9.3445</v>
      </c>
      <c r="S60" s="4">
        <f t="shared" si="39"/>
        <v>1633.6001178919998</v>
      </c>
      <c r="T60" s="4">
        <f t="shared" si="35"/>
        <v>330.00101749999999</v>
      </c>
    </row>
    <row r="61" spans="1:20" x14ac:dyDescent="0.3">
      <c r="A61">
        <v>497</v>
      </c>
      <c r="B61">
        <v>17</v>
      </c>
      <c r="D61" s="6">
        <f t="shared" si="36"/>
        <v>1630.5774799999999</v>
      </c>
      <c r="E61" s="6">
        <f t="shared" si="30"/>
        <v>600.35500000000002</v>
      </c>
      <c r="G61" s="9">
        <f t="shared" si="31"/>
        <v>1630.5774799999999</v>
      </c>
      <c r="H61" s="9">
        <f t="shared" si="32"/>
        <v>1653.6</v>
      </c>
      <c r="I61" s="2">
        <f t="shared" si="33"/>
        <v>600.35500000000002</v>
      </c>
      <c r="J61" s="2">
        <f t="shared" si="34"/>
        <v>325</v>
      </c>
      <c r="K61" s="2">
        <f t="shared" si="40"/>
        <v>1653.6</v>
      </c>
      <c r="L61" s="5">
        <v>325</v>
      </c>
      <c r="P61" s="1">
        <f t="shared" si="37"/>
        <v>504.01729999999998</v>
      </c>
      <c r="Q61" s="4">
        <f t="shared" si="38"/>
        <v>9.2028999999999996</v>
      </c>
      <c r="S61" s="4">
        <f t="shared" si="39"/>
        <v>1653.6001185319999</v>
      </c>
      <c r="T61" s="4">
        <f t="shared" si="35"/>
        <v>325.00041349999998</v>
      </c>
    </row>
    <row r="62" spans="1:20" x14ac:dyDescent="0.3">
      <c r="A62">
        <v>500</v>
      </c>
      <c r="B62">
        <v>18</v>
      </c>
      <c r="D62" s="6">
        <f t="shared" si="36"/>
        <v>1640.42</v>
      </c>
      <c r="E62" s="6">
        <f t="shared" si="30"/>
        <v>635.66999999999996</v>
      </c>
      <c r="G62" s="9">
        <f t="shared" si="31"/>
        <v>1640.42</v>
      </c>
      <c r="H62" s="9">
        <f t="shared" si="32"/>
        <v>1673.6</v>
      </c>
      <c r="I62" s="2">
        <f t="shared" si="33"/>
        <v>635.66999999999996</v>
      </c>
      <c r="J62" s="2">
        <f t="shared" si="34"/>
        <v>320</v>
      </c>
      <c r="K62" s="2">
        <f t="shared" si="40"/>
        <v>1673.6</v>
      </c>
      <c r="L62" s="5">
        <v>320</v>
      </c>
      <c r="P62" s="1">
        <f t="shared" si="37"/>
        <v>510.11329999999998</v>
      </c>
      <c r="Q62" s="4">
        <f t="shared" si="38"/>
        <v>9.0612999999999992</v>
      </c>
      <c r="S62" s="4">
        <f t="shared" si="39"/>
        <v>1673.6001191719999</v>
      </c>
      <c r="T62" s="4">
        <f t="shared" si="35"/>
        <v>319.99980949999997</v>
      </c>
    </row>
    <row r="63" spans="1:20" x14ac:dyDescent="0.3">
      <c r="A63">
        <v>503</v>
      </c>
      <c r="B63">
        <v>18</v>
      </c>
      <c r="D63" s="6">
        <f t="shared" si="36"/>
        <v>1650.26252</v>
      </c>
      <c r="E63" s="6">
        <f t="shared" si="30"/>
        <v>635.66999999999996</v>
      </c>
      <c r="G63" s="9">
        <f t="shared" si="31"/>
        <v>1650.26252</v>
      </c>
      <c r="H63" s="9">
        <f t="shared" si="32"/>
        <v>1693.6</v>
      </c>
      <c r="I63" s="2">
        <f t="shared" si="33"/>
        <v>635.66999999999996</v>
      </c>
      <c r="J63" s="2">
        <f t="shared" si="34"/>
        <v>330</v>
      </c>
      <c r="K63" s="2">
        <f t="shared" si="40"/>
        <v>1693.6</v>
      </c>
      <c r="L63" s="5">
        <v>330</v>
      </c>
      <c r="P63" s="1">
        <f t="shared" si="37"/>
        <v>516.20929999999998</v>
      </c>
      <c r="Q63" s="4">
        <f t="shared" si="38"/>
        <v>9.3445</v>
      </c>
      <c r="S63" s="4">
        <f t="shared" si="39"/>
        <v>1693.600119812</v>
      </c>
      <c r="T63" s="4">
        <f t="shared" si="35"/>
        <v>330.00101749999999</v>
      </c>
    </row>
    <row r="64" spans="1:20" x14ac:dyDescent="0.3">
      <c r="A64">
        <v>506</v>
      </c>
      <c r="B64">
        <v>19</v>
      </c>
      <c r="D64" s="6">
        <f t="shared" si="36"/>
        <v>1660.1050399999999</v>
      </c>
      <c r="E64" s="6">
        <f t="shared" si="30"/>
        <v>670.9849999999999</v>
      </c>
      <c r="G64" s="9">
        <f t="shared" si="31"/>
        <v>1660.1050399999999</v>
      </c>
      <c r="H64" s="9">
        <f t="shared" si="32"/>
        <v>1703.6</v>
      </c>
      <c r="I64" s="2">
        <f t="shared" si="33"/>
        <v>670.9849999999999</v>
      </c>
      <c r="J64" s="2">
        <f t="shared" si="34"/>
        <v>330</v>
      </c>
      <c r="K64" s="2">
        <v>1703.6</v>
      </c>
      <c r="L64" s="5">
        <v>330</v>
      </c>
      <c r="P64" s="1">
        <f t="shared" si="37"/>
        <v>519.25729999999999</v>
      </c>
      <c r="Q64" s="4">
        <f t="shared" si="38"/>
        <v>9.3445</v>
      </c>
      <c r="S64" s="4">
        <f t="shared" si="39"/>
        <v>1703.600120132</v>
      </c>
      <c r="T64" s="4">
        <f t="shared" si="35"/>
        <v>330.00101749999999</v>
      </c>
    </row>
    <row r="65" spans="1:20" x14ac:dyDescent="0.3">
      <c r="A65">
        <v>509</v>
      </c>
      <c r="B65">
        <v>19</v>
      </c>
      <c r="D65" s="6">
        <f t="shared" si="36"/>
        <v>1669.9475600000001</v>
      </c>
      <c r="E65" s="6">
        <f t="shared" si="30"/>
        <v>670.9849999999999</v>
      </c>
      <c r="G65" s="9">
        <f t="shared" si="31"/>
        <v>1669.9475600000001</v>
      </c>
      <c r="H65" s="9">
        <f t="shared" si="32"/>
        <v>0</v>
      </c>
      <c r="I65" s="2">
        <f t="shared" si="33"/>
        <v>670.9849999999999</v>
      </c>
      <c r="J65" s="2">
        <f t="shared" si="34"/>
        <v>0</v>
      </c>
    </row>
    <row r="66" spans="1:20" x14ac:dyDescent="0.3">
      <c r="A66">
        <v>512</v>
      </c>
      <c r="B66">
        <v>20</v>
      </c>
      <c r="D66" s="6">
        <f t="shared" si="36"/>
        <v>1679.79008</v>
      </c>
      <c r="E66" s="6">
        <f t="shared" si="30"/>
        <v>706.3</v>
      </c>
      <c r="G66" s="9">
        <f t="shared" si="31"/>
        <v>1679.79008</v>
      </c>
      <c r="H66" s="9">
        <f t="shared" si="32"/>
        <v>0</v>
      </c>
      <c r="I66" s="2">
        <f t="shared" si="33"/>
        <v>706.3</v>
      </c>
      <c r="J66" s="2">
        <f t="shared" si="34"/>
        <v>0</v>
      </c>
    </row>
    <row r="67" spans="1:20" x14ac:dyDescent="0.3">
      <c r="A67">
        <v>515</v>
      </c>
      <c r="B67">
        <v>20</v>
      </c>
      <c r="D67" s="6">
        <f t="shared" si="36"/>
        <v>1689.6325999999999</v>
      </c>
      <c r="E67" s="6">
        <f t="shared" si="30"/>
        <v>706.3</v>
      </c>
      <c r="G67" s="9">
        <f t="shared" si="31"/>
        <v>1689.6325999999999</v>
      </c>
      <c r="H67" s="9">
        <f t="shared" si="32"/>
        <v>0</v>
      </c>
      <c r="I67" s="2">
        <f t="shared" si="33"/>
        <v>706.3</v>
      </c>
      <c r="J67" s="2">
        <f t="shared" si="34"/>
        <v>0</v>
      </c>
    </row>
    <row r="68" spans="1:20" x14ac:dyDescent="0.3">
      <c r="A68">
        <v>518</v>
      </c>
      <c r="B68">
        <v>21</v>
      </c>
      <c r="D68" s="6">
        <f t="shared" si="36"/>
        <v>1699.4751200000001</v>
      </c>
      <c r="E68" s="6">
        <f t="shared" si="30"/>
        <v>741.61500000000001</v>
      </c>
      <c r="G68" s="9">
        <f t="shared" si="31"/>
        <v>1699.4751200000001</v>
      </c>
      <c r="H68" s="9">
        <f t="shared" si="32"/>
        <v>0</v>
      </c>
      <c r="I68" s="2">
        <f t="shared" si="33"/>
        <v>741.61500000000001</v>
      </c>
      <c r="J68" s="2">
        <f t="shared" si="34"/>
        <v>0</v>
      </c>
    </row>
    <row r="69" spans="1:20" x14ac:dyDescent="0.3">
      <c r="A69">
        <v>519</v>
      </c>
      <c r="B69">
        <v>21</v>
      </c>
      <c r="D69" s="6">
        <f t="shared" si="36"/>
        <v>1702.75596</v>
      </c>
      <c r="E69" s="6">
        <f t="shared" si="30"/>
        <v>741.61500000000001</v>
      </c>
      <c r="G69" s="9">
        <f t="shared" si="31"/>
        <v>1702.75596</v>
      </c>
      <c r="H69" s="9">
        <f t="shared" si="32"/>
        <v>0</v>
      </c>
      <c r="I69" s="2">
        <f t="shared" si="33"/>
        <v>741.61500000000001</v>
      </c>
      <c r="J69" s="2">
        <f t="shared" si="34"/>
        <v>0</v>
      </c>
    </row>
    <row r="70" spans="1:20" x14ac:dyDescent="0.3">
      <c r="A70" t="s">
        <v>98</v>
      </c>
      <c r="K70" s="2" t="s">
        <v>99</v>
      </c>
    </row>
    <row r="73" spans="1:20" s="27" customFormat="1" x14ac:dyDescent="0.3">
      <c r="A73" s="27" t="s">
        <v>103</v>
      </c>
      <c r="G73" s="28"/>
      <c r="H73" s="28"/>
      <c r="I73" s="28"/>
      <c r="J73" s="28"/>
      <c r="K73" s="28"/>
      <c r="L73" s="28"/>
      <c r="S73" s="29"/>
      <c r="T73" s="29"/>
    </row>
    <row r="74" spans="1:20" x14ac:dyDescent="0.3">
      <c r="A74" t="s">
        <v>0</v>
      </c>
      <c r="B74" t="s">
        <v>22</v>
      </c>
      <c r="I74" s="2" t="s">
        <v>0</v>
      </c>
      <c r="J74" s="2" t="s">
        <v>16</v>
      </c>
      <c r="K74" s="2" t="s">
        <v>30</v>
      </c>
      <c r="N74" s="2" t="s">
        <v>46</v>
      </c>
      <c r="O74" s="2" t="s">
        <v>47</v>
      </c>
      <c r="P74" t="str">
        <f>A74</f>
        <v>Date</v>
      </c>
      <c r="Q74" t="str">
        <f>B74</f>
        <v>Rate_of_change_cms_per_hr</v>
      </c>
    </row>
    <row r="75" spans="1:20" x14ac:dyDescent="0.3">
      <c r="A75">
        <v>1</v>
      </c>
      <c r="B75">
        <v>6</v>
      </c>
      <c r="D75">
        <f t="shared" ref="D75:D76" si="42">A75</f>
        <v>1</v>
      </c>
      <c r="E75">
        <f t="shared" ref="E75:E76" si="43">MONTH(D75)</f>
        <v>1</v>
      </c>
      <c r="F75">
        <f t="shared" ref="F75:F76" si="44">DAY(D75)</f>
        <v>1</v>
      </c>
      <c r="G75" s="11">
        <f t="shared" ref="G75:G76" si="45">I75</f>
        <v>43831</v>
      </c>
      <c r="H75" s="9">
        <f t="shared" ref="H75:H76" si="46">B75*35.315</f>
        <v>211.89</v>
      </c>
      <c r="I75" s="3">
        <v>43831</v>
      </c>
      <c r="J75" s="2">
        <v>200</v>
      </c>
      <c r="K75" s="2" t="s">
        <v>90</v>
      </c>
      <c r="N75">
        <f>MONTH(I75)</f>
        <v>1</v>
      </c>
      <c r="O75">
        <f>DAY(I75)</f>
        <v>1</v>
      </c>
      <c r="P75" s="6">
        <f>DATE(0,N75,O75)</f>
        <v>1</v>
      </c>
      <c r="Q75">
        <f>ROUND(J75/35.315, 4)</f>
        <v>5.6632999999999996</v>
      </c>
      <c r="S75" s="10">
        <f>P75</f>
        <v>1</v>
      </c>
      <c r="T75" s="4">
        <f t="shared" ref="T75" si="47">35.315*Q75</f>
        <v>199.99943949999997</v>
      </c>
    </row>
    <row r="76" spans="1:20" x14ac:dyDescent="0.3">
      <c r="A76">
        <v>365</v>
      </c>
      <c r="B76">
        <v>6</v>
      </c>
      <c r="D76">
        <f t="shared" si="42"/>
        <v>365</v>
      </c>
      <c r="E76">
        <f t="shared" si="43"/>
        <v>12</v>
      </c>
      <c r="F76">
        <f t="shared" si="44"/>
        <v>30</v>
      </c>
      <c r="G76" s="11">
        <f t="shared" si="45"/>
        <v>0</v>
      </c>
      <c r="H76" s="9">
        <f t="shared" si="46"/>
        <v>211.89</v>
      </c>
      <c r="K76" s="2" t="s">
        <v>26</v>
      </c>
      <c r="P76" s="1"/>
      <c r="S76" s="10"/>
    </row>
    <row r="77" spans="1:20" x14ac:dyDescent="0.3">
      <c r="A77" t="s">
        <v>102</v>
      </c>
      <c r="K77" s="2" t="s">
        <v>104</v>
      </c>
    </row>
    <row r="80" spans="1:20" s="27" customFormat="1" x14ac:dyDescent="0.3">
      <c r="A80" s="27" t="s">
        <v>85</v>
      </c>
      <c r="G80" s="28"/>
      <c r="H80" s="28"/>
      <c r="I80" s="28"/>
      <c r="J80" s="28"/>
      <c r="K80" s="28"/>
      <c r="L80" s="28"/>
      <c r="S80" s="29"/>
      <c r="T80" s="29"/>
    </row>
    <row r="81" spans="1:20" x14ac:dyDescent="0.3">
      <c r="A81" t="s">
        <v>105</v>
      </c>
      <c r="B81" t="s">
        <v>106</v>
      </c>
      <c r="K81" s="2" t="s">
        <v>17</v>
      </c>
      <c r="L81" s="2" t="s">
        <v>16</v>
      </c>
      <c r="P81" t="str">
        <f>A81</f>
        <v>Inflow_cms</v>
      </c>
      <c r="Q81" t="str">
        <f>B81</f>
        <v>RO_Release_cms</v>
      </c>
    </row>
    <row r="82" spans="1:20" x14ac:dyDescent="0.3">
      <c r="A82">
        <v>0</v>
      </c>
      <c r="B82">
        <v>3</v>
      </c>
      <c r="D82" s="6">
        <f>A82*3.28084</f>
        <v>0</v>
      </c>
      <c r="E82" s="6">
        <f t="shared" ref="E82:E85" si="48">B82*35.315</f>
        <v>105.94499999999999</v>
      </c>
      <c r="G82" s="9">
        <f t="shared" ref="G82:G85" si="49">D82</f>
        <v>0</v>
      </c>
      <c r="H82" s="9">
        <f t="shared" ref="H82:H85" si="50">K82</f>
        <v>0</v>
      </c>
      <c r="I82" s="2">
        <f t="shared" ref="I82:I85" si="51">E82</f>
        <v>105.94499999999999</v>
      </c>
      <c r="J82" s="2">
        <f t="shared" ref="J82:J85" si="52">L82</f>
        <v>100</v>
      </c>
      <c r="K82" s="2">
        <v>0</v>
      </c>
      <c r="L82" s="2">
        <v>100</v>
      </c>
      <c r="M82" t="s">
        <v>113</v>
      </c>
      <c r="P82">
        <f>ROUND(K82/3.28084, 4)</f>
        <v>0</v>
      </c>
      <c r="Q82">
        <f>ROUND(L82/35.315, 4)</f>
        <v>2.8317000000000001</v>
      </c>
      <c r="S82" s="4">
        <f>P82*3.28084</f>
        <v>0</v>
      </c>
      <c r="T82" s="4">
        <f t="shared" ref="T82:T85" si="53">35.315*Q82</f>
        <v>100.0014855</v>
      </c>
    </row>
    <row r="83" spans="1:20" x14ac:dyDescent="0.3">
      <c r="A83">
        <v>3</v>
      </c>
      <c r="B83">
        <v>3</v>
      </c>
      <c r="D83" s="6">
        <f t="shared" ref="D83" si="54">A83*3.28084</f>
        <v>9.8425200000000004</v>
      </c>
      <c r="E83" s="6">
        <f t="shared" ref="E83" si="55">B83*35.315</f>
        <v>105.94499999999999</v>
      </c>
      <c r="G83" s="9">
        <f t="shared" ref="G83" si="56">D83</f>
        <v>9.8425200000000004</v>
      </c>
      <c r="H83" s="9">
        <f t="shared" ref="H83" si="57">K83</f>
        <v>100</v>
      </c>
      <c r="I83" s="2">
        <f t="shared" ref="I83" si="58">E83</f>
        <v>105.94499999999999</v>
      </c>
      <c r="J83" s="2">
        <f t="shared" ref="J83" si="59">L83</f>
        <v>100</v>
      </c>
      <c r="K83" s="2">
        <v>100</v>
      </c>
      <c r="L83" s="2">
        <v>100</v>
      </c>
      <c r="M83" t="s">
        <v>114</v>
      </c>
      <c r="P83">
        <f t="shared" ref="P83" si="60">ROUND(K83/3.28084, 4)</f>
        <v>30.48</v>
      </c>
      <c r="Q83">
        <f t="shared" ref="Q83" si="61">ROUND(L83/35.315, 4)</f>
        <v>2.8317000000000001</v>
      </c>
      <c r="S83" s="4">
        <f t="shared" ref="S83" si="62">P83*3.28084</f>
        <v>100.00000319999999</v>
      </c>
      <c r="T83" s="4">
        <f t="shared" ref="T83" si="63">35.315*Q83</f>
        <v>100.0014855</v>
      </c>
    </row>
    <row r="84" spans="1:20" x14ac:dyDescent="0.3">
      <c r="A84">
        <v>11</v>
      </c>
      <c r="B84">
        <v>11</v>
      </c>
      <c r="D84" s="6">
        <f t="shared" ref="D84:D85" si="64">A84*3.28084</f>
        <v>36.089239999999997</v>
      </c>
      <c r="E84" s="6">
        <f t="shared" si="48"/>
        <v>388.46499999999997</v>
      </c>
      <c r="G84" s="9">
        <f t="shared" si="49"/>
        <v>36.089239999999997</v>
      </c>
      <c r="H84" s="9">
        <f t="shared" si="50"/>
        <v>400</v>
      </c>
      <c r="I84" s="2">
        <f t="shared" si="51"/>
        <v>388.46499999999997</v>
      </c>
      <c r="J84" s="2">
        <f t="shared" si="52"/>
        <v>400</v>
      </c>
      <c r="K84" s="2">
        <v>400</v>
      </c>
      <c r="L84" s="2">
        <v>400</v>
      </c>
      <c r="M84" t="s">
        <v>13</v>
      </c>
      <c r="P84">
        <f t="shared" ref="P84:P85" si="65">ROUND(K84/3.28084, 4)</f>
        <v>121.92</v>
      </c>
      <c r="Q84">
        <f t="shared" ref="Q84:Q85" si="66">ROUND(L84/35.315, 4)</f>
        <v>11.326599999999999</v>
      </c>
      <c r="S84" s="4">
        <f t="shared" ref="S84:S85" si="67">P84*3.28084</f>
        <v>400.00001279999998</v>
      </c>
      <c r="T84" s="4">
        <f t="shared" si="53"/>
        <v>399.99887899999993</v>
      </c>
    </row>
    <row r="85" spans="1:20" x14ac:dyDescent="0.3">
      <c r="A85">
        <v>142</v>
      </c>
      <c r="B85">
        <v>11</v>
      </c>
      <c r="D85" s="6">
        <f t="shared" si="64"/>
        <v>465.87927999999999</v>
      </c>
      <c r="E85" s="6">
        <f t="shared" si="48"/>
        <v>388.46499999999997</v>
      </c>
      <c r="G85" s="9">
        <f t="shared" si="49"/>
        <v>465.87927999999999</v>
      </c>
      <c r="H85" s="9">
        <f t="shared" si="50"/>
        <v>5000</v>
      </c>
      <c r="I85" s="2">
        <f t="shared" si="51"/>
        <v>388.46499999999997</v>
      </c>
      <c r="J85" s="2">
        <f t="shared" si="52"/>
        <v>400</v>
      </c>
      <c r="K85" s="2">
        <v>5000</v>
      </c>
      <c r="L85" s="2">
        <v>400</v>
      </c>
      <c r="P85">
        <f t="shared" si="65"/>
        <v>1524</v>
      </c>
      <c r="Q85">
        <f t="shared" si="66"/>
        <v>11.326599999999999</v>
      </c>
      <c r="S85" s="4">
        <f t="shared" si="67"/>
        <v>5000.0001599999996</v>
      </c>
      <c r="T85" s="4">
        <f t="shared" si="53"/>
        <v>399.99887899999993</v>
      </c>
    </row>
    <row r="86" spans="1:20" x14ac:dyDescent="0.3">
      <c r="A86" t="s">
        <v>107</v>
      </c>
      <c r="K86" s="2" t="s">
        <v>108</v>
      </c>
    </row>
    <row r="89" spans="1:20" s="27" customFormat="1" x14ac:dyDescent="0.3">
      <c r="A89" s="27" t="s">
        <v>82</v>
      </c>
      <c r="G89" s="28"/>
      <c r="H89" s="28"/>
      <c r="I89" s="28"/>
      <c r="J89" s="28"/>
      <c r="K89" s="28"/>
      <c r="L89" s="28"/>
      <c r="S89" s="29"/>
      <c r="T89" s="29"/>
    </row>
    <row r="90" spans="1:20" s="7" customFormat="1" ht="57.6" x14ac:dyDescent="0.3">
      <c r="A90" s="7" t="s">
        <v>19</v>
      </c>
      <c r="B90" s="7" t="s">
        <v>110</v>
      </c>
      <c r="G90" s="8"/>
      <c r="H90" s="8"/>
      <c r="I90" s="8"/>
      <c r="J90" s="8"/>
      <c r="K90" s="8" t="s">
        <v>17</v>
      </c>
      <c r="L90" s="8" t="s">
        <v>16</v>
      </c>
      <c r="M90" s="7" t="s">
        <v>12</v>
      </c>
      <c r="P90" s="7" t="s">
        <v>19</v>
      </c>
      <c r="Q90" s="7" t="s">
        <v>18</v>
      </c>
      <c r="S90" s="13"/>
      <c r="T90" s="13"/>
    </row>
    <row r="91" spans="1:20" x14ac:dyDescent="0.3">
      <c r="A91">
        <v>11</v>
      </c>
      <c r="B91">
        <v>11</v>
      </c>
      <c r="D91" s="6">
        <f t="shared" ref="D91:D98" si="68">A91*35.315</f>
        <v>388.46499999999997</v>
      </c>
      <c r="E91" s="6">
        <f t="shared" ref="E91:E98" si="69">B91*35.315</f>
        <v>388.46499999999997</v>
      </c>
      <c r="G91" s="5">
        <f t="shared" ref="G91:G98" si="70">D91</f>
        <v>388.46499999999997</v>
      </c>
      <c r="H91" s="5">
        <f t="shared" ref="H91:H98" si="71">K91</f>
        <v>400</v>
      </c>
      <c r="I91" s="2">
        <f t="shared" ref="I91:I98" si="72">E91</f>
        <v>388.46499999999997</v>
      </c>
      <c r="J91" s="2">
        <f t="shared" ref="J91:J98" si="73">L91</f>
        <v>400</v>
      </c>
      <c r="K91" s="2">
        <v>400</v>
      </c>
      <c r="L91" s="2">
        <v>400</v>
      </c>
      <c r="M91" t="s">
        <v>15</v>
      </c>
      <c r="P91" s="4">
        <f>ROUND(K91/35.315, 4)</f>
        <v>11.326599999999999</v>
      </c>
      <c r="Q91" s="4">
        <f>ROUND(L91/35.315, 4)</f>
        <v>11.326599999999999</v>
      </c>
      <c r="S91" s="4">
        <f>35.315*P91</f>
        <v>399.99887899999993</v>
      </c>
      <c r="T91" s="4">
        <f>35.315*Q91</f>
        <v>399.99887899999993</v>
      </c>
    </row>
    <row r="92" spans="1:20" x14ac:dyDescent="0.3">
      <c r="A92">
        <v>23</v>
      </c>
      <c r="B92">
        <v>11</v>
      </c>
      <c r="D92" s="6">
        <f t="shared" si="68"/>
        <v>812.24499999999989</v>
      </c>
      <c r="E92" s="6">
        <f t="shared" si="69"/>
        <v>388.46499999999997</v>
      </c>
      <c r="G92" s="5">
        <f t="shared" si="70"/>
        <v>812.24499999999989</v>
      </c>
      <c r="H92" s="5">
        <f t="shared" si="71"/>
        <v>800</v>
      </c>
      <c r="I92" s="2">
        <f t="shared" si="72"/>
        <v>388.46499999999997</v>
      </c>
      <c r="J92" s="2">
        <f t="shared" si="73"/>
        <v>400</v>
      </c>
      <c r="K92" s="2">
        <v>800</v>
      </c>
      <c r="L92" s="2">
        <v>400</v>
      </c>
      <c r="M92" s="16" t="s">
        <v>112</v>
      </c>
      <c r="P92" s="4">
        <f t="shared" ref="P92:P98" si="74">ROUND(K92/35.315, 4)</f>
        <v>22.653300000000002</v>
      </c>
      <c r="Q92" s="4">
        <f t="shared" ref="Q92:Q98" si="75">ROUND(L92/35.315, 4)</f>
        <v>11.326599999999999</v>
      </c>
      <c r="S92" s="4">
        <f t="shared" ref="S92:S98" si="76">35.315*P92</f>
        <v>800.00128949999998</v>
      </c>
      <c r="T92" s="4">
        <f t="shared" ref="T92:T98" si="77">35.315*Q92</f>
        <v>399.99887899999993</v>
      </c>
    </row>
    <row r="93" spans="1:20" x14ac:dyDescent="0.3">
      <c r="A93">
        <v>51</v>
      </c>
      <c r="B93">
        <v>25</v>
      </c>
      <c r="D93" s="6">
        <f t="shared" si="68"/>
        <v>1801.0649999999998</v>
      </c>
      <c r="E93" s="6">
        <f t="shared" si="69"/>
        <v>882.875</v>
      </c>
      <c r="G93" s="5">
        <f t="shared" si="70"/>
        <v>1801.0649999999998</v>
      </c>
      <c r="H93" s="5">
        <f t="shared" si="71"/>
        <v>1800</v>
      </c>
      <c r="I93" s="2">
        <f t="shared" si="72"/>
        <v>882.875</v>
      </c>
      <c r="J93" s="2">
        <f t="shared" si="73"/>
        <v>900</v>
      </c>
      <c r="K93" s="2">
        <v>1800</v>
      </c>
      <c r="L93" s="2">
        <v>900</v>
      </c>
      <c r="M93" t="s">
        <v>14</v>
      </c>
      <c r="P93" s="4">
        <f t="shared" si="74"/>
        <v>50.969799999999999</v>
      </c>
      <c r="Q93" s="4">
        <f t="shared" si="75"/>
        <v>25.4849</v>
      </c>
      <c r="S93" s="4">
        <f t="shared" si="76"/>
        <v>1799.9984869999998</v>
      </c>
      <c r="T93" s="4">
        <f t="shared" si="77"/>
        <v>899.99924349999992</v>
      </c>
    </row>
    <row r="94" spans="1:20" x14ac:dyDescent="0.3">
      <c r="A94">
        <v>96</v>
      </c>
      <c r="B94">
        <v>51</v>
      </c>
      <c r="D94" s="6">
        <f t="shared" si="68"/>
        <v>3390.24</v>
      </c>
      <c r="E94" s="6">
        <f t="shared" si="69"/>
        <v>1801.0649999999998</v>
      </c>
      <c r="G94" s="5">
        <f t="shared" si="70"/>
        <v>3390.24</v>
      </c>
      <c r="H94" s="5">
        <f t="shared" si="71"/>
        <v>3400</v>
      </c>
      <c r="I94" s="2">
        <f t="shared" si="72"/>
        <v>1801.0649999999998</v>
      </c>
      <c r="J94" s="2">
        <f t="shared" si="73"/>
        <v>1800</v>
      </c>
      <c r="K94" s="2">
        <v>3400</v>
      </c>
      <c r="L94" s="2">
        <v>1800</v>
      </c>
      <c r="M94" t="s">
        <v>13</v>
      </c>
      <c r="P94" s="4">
        <f t="shared" si="74"/>
        <v>96.276399999999995</v>
      </c>
      <c r="Q94" s="4">
        <f t="shared" si="75"/>
        <v>50.969799999999999</v>
      </c>
      <c r="S94" s="4">
        <f t="shared" si="76"/>
        <v>3400.0010659999998</v>
      </c>
      <c r="T94" s="4">
        <f t="shared" si="77"/>
        <v>1799.9984869999998</v>
      </c>
    </row>
    <row r="95" spans="1:20" x14ac:dyDescent="0.3">
      <c r="A95">
        <v>159</v>
      </c>
      <c r="B95">
        <v>96</v>
      </c>
      <c r="D95" s="6">
        <f t="shared" si="68"/>
        <v>5615.085</v>
      </c>
      <c r="E95" s="6">
        <f t="shared" si="69"/>
        <v>3390.24</v>
      </c>
      <c r="G95" s="5">
        <f t="shared" si="70"/>
        <v>5615.085</v>
      </c>
      <c r="H95" s="5">
        <f t="shared" si="71"/>
        <v>5600</v>
      </c>
      <c r="I95" s="2">
        <f t="shared" si="72"/>
        <v>3390.24</v>
      </c>
      <c r="J95" s="2">
        <f t="shared" si="73"/>
        <v>3400</v>
      </c>
      <c r="K95" s="2">
        <v>5600</v>
      </c>
      <c r="L95" s="2">
        <v>3400</v>
      </c>
      <c r="P95" s="4">
        <f t="shared" si="74"/>
        <v>158.5728</v>
      </c>
      <c r="Q95" s="4">
        <f t="shared" si="75"/>
        <v>96.276399999999995</v>
      </c>
      <c r="S95" s="4">
        <f t="shared" si="76"/>
        <v>5599.9984319999994</v>
      </c>
      <c r="T95" s="4">
        <f t="shared" si="77"/>
        <v>3400.0010659999998</v>
      </c>
    </row>
    <row r="96" spans="1:20" x14ac:dyDescent="0.3">
      <c r="A96">
        <v>232</v>
      </c>
      <c r="B96">
        <v>159</v>
      </c>
      <c r="D96" s="6">
        <f t="shared" si="68"/>
        <v>8193.08</v>
      </c>
      <c r="E96" s="6">
        <f t="shared" si="69"/>
        <v>5615.085</v>
      </c>
      <c r="G96" s="5">
        <f t="shared" si="70"/>
        <v>8193.08</v>
      </c>
      <c r="H96" s="5">
        <f t="shared" si="71"/>
        <v>8200</v>
      </c>
      <c r="I96" s="2">
        <f t="shared" si="72"/>
        <v>5615.085</v>
      </c>
      <c r="J96" s="2">
        <f t="shared" si="73"/>
        <v>5600</v>
      </c>
      <c r="K96" s="2">
        <v>8200</v>
      </c>
      <c r="L96" s="2">
        <v>5600</v>
      </c>
      <c r="P96" s="4">
        <f t="shared" si="74"/>
        <v>232.196</v>
      </c>
      <c r="Q96" s="4">
        <f t="shared" si="75"/>
        <v>158.5728</v>
      </c>
      <c r="S96" s="4">
        <f t="shared" si="76"/>
        <v>8200.0017399999997</v>
      </c>
      <c r="T96" s="4">
        <f t="shared" si="77"/>
        <v>5599.9984319999994</v>
      </c>
    </row>
    <row r="97" spans="1:20" x14ac:dyDescent="0.3">
      <c r="A97">
        <v>320</v>
      </c>
      <c r="B97">
        <v>232</v>
      </c>
      <c r="D97" s="6">
        <f t="shared" si="68"/>
        <v>11300.8</v>
      </c>
      <c r="E97" s="6">
        <f t="shared" si="69"/>
        <v>8193.08</v>
      </c>
      <c r="G97" s="5">
        <f t="shared" si="70"/>
        <v>11300.8</v>
      </c>
      <c r="H97" s="5">
        <f t="shared" si="71"/>
        <v>11300</v>
      </c>
      <c r="I97" s="2">
        <f t="shared" si="72"/>
        <v>8193.08</v>
      </c>
      <c r="J97" s="2">
        <f t="shared" si="73"/>
        <v>8200</v>
      </c>
      <c r="K97" s="2">
        <v>11300</v>
      </c>
      <c r="L97" s="2">
        <v>8200</v>
      </c>
      <c r="P97" s="4">
        <f t="shared" si="74"/>
        <v>319.97730000000001</v>
      </c>
      <c r="Q97" s="4">
        <f t="shared" si="75"/>
        <v>232.196</v>
      </c>
      <c r="S97" s="4">
        <f t="shared" si="76"/>
        <v>11299.9983495</v>
      </c>
      <c r="T97" s="4">
        <f t="shared" si="77"/>
        <v>8200.0017399999997</v>
      </c>
    </row>
    <row r="98" spans="1:20" x14ac:dyDescent="0.3">
      <c r="A98">
        <v>422</v>
      </c>
      <c r="B98">
        <v>320</v>
      </c>
      <c r="D98" s="6">
        <f t="shared" si="68"/>
        <v>14902.929999999998</v>
      </c>
      <c r="E98" s="6">
        <f t="shared" si="69"/>
        <v>11300.8</v>
      </c>
      <c r="G98" s="5">
        <f t="shared" si="70"/>
        <v>14902.929999999998</v>
      </c>
      <c r="H98" s="5">
        <f t="shared" si="71"/>
        <v>14900</v>
      </c>
      <c r="I98" s="2">
        <f t="shared" si="72"/>
        <v>11300.8</v>
      </c>
      <c r="J98" s="2">
        <f t="shared" si="73"/>
        <v>11300</v>
      </c>
      <c r="K98" s="2">
        <v>14900</v>
      </c>
      <c r="L98" s="2">
        <v>11300</v>
      </c>
      <c r="P98" s="4">
        <f t="shared" si="74"/>
        <v>421.91699999999997</v>
      </c>
      <c r="Q98" s="4">
        <f t="shared" si="75"/>
        <v>319.97730000000001</v>
      </c>
      <c r="S98" s="4">
        <f t="shared" si="76"/>
        <v>14899.998854999998</v>
      </c>
      <c r="T98" s="4">
        <f t="shared" si="77"/>
        <v>11299.9983495</v>
      </c>
    </row>
    <row r="99" spans="1:20" x14ac:dyDescent="0.3">
      <c r="A99" t="s">
        <v>109</v>
      </c>
      <c r="K99" s="2" t="s">
        <v>111</v>
      </c>
    </row>
    <row r="102" spans="1:20" s="27" customFormat="1" x14ac:dyDescent="0.3">
      <c r="A102" s="27" t="s">
        <v>115</v>
      </c>
      <c r="G102" s="28"/>
      <c r="H102" s="28"/>
      <c r="I102" s="28"/>
      <c r="J102" s="28"/>
      <c r="K102" s="28"/>
      <c r="L102" s="28"/>
      <c r="S102" s="29"/>
      <c r="T102" s="29"/>
    </row>
    <row r="103" spans="1:20" x14ac:dyDescent="0.3">
      <c r="A103" t="s">
        <v>0</v>
      </c>
      <c r="B103" t="s">
        <v>86</v>
      </c>
      <c r="K103" s="2" t="s">
        <v>0</v>
      </c>
      <c r="L103" s="2" t="s">
        <v>16</v>
      </c>
      <c r="P103" t="str">
        <f>A103</f>
        <v>Date</v>
      </c>
      <c r="Q103" t="str">
        <f>B103</f>
        <v>release_cms</v>
      </c>
    </row>
    <row r="104" spans="1:20" x14ac:dyDescent="0.3">
      <c r="A104">
        <v>1</v>
      </c>
      <c r="B104">
        <v>11</v>
      </c>
      <c r="D104" s="6">
        <f>A104*3.28084</f>
        <v>3.28084</v>
      </c>
      <c r="E104" s="6">
        <f t="shared" ref="E104:E106" si="78">B104*35.315</f>
        <v>388.46499999999997</v>
      </c>
      <c r="G104" s="9">
        <f t="shared" ref="G104:G106" si="79">D104</f>
        <v>3.28084</v>
      </c>
      <c r="H104" s="9">
        <f t="shared" ref="H104:H106" si="80">K104</f>
        <v>1</v>
      </c>
      <c r="I104" s="2">
        <f t="shared" ref="I104:I106" si="81">E104</f>
        <v>388.46499999999997</v>
      </c>
      <c r="J104" s="2">
        <f t="shared" ref="J104:J106" si="82">L104</f>
        <v>400</v>
      </c>
      <c r="K104" s="10">
        <v>1</v>
      </c>
      <c r="L104" s="2">
        <v>400</v>
      </c>
      <c r="M104" t="s">
        <v>31</v>
      </c>
      <c r="P104" s="6">
        <f>K104</f>
        <v>1</v>
      </c>
      <c r="Q104">
        <f>ROUND(L104/35.315, 4)</f>
        <v>11.326599999999999</v>
      </c>
      <c r="S104" s="10">
        <f>P104</f>
        <v>1</v>
      </c>
      <c r="T104" s="4">
        <f t="shared" ref="T104:T106" si="83">35.315*Q104</f>
        <v>399.99887899999993</v>
      </c>
    </row>
    <row r="105" spans="1:20" x14ac:dyDescent="0.3">
      <c r="A105">
        <v>365</v>
      </c>
      <c r="B105">
        <v>11</v>
      </c>
      <c r="D105" s="6">
        <f t="shared" ref="D105:D106" si="84">A105*3.28084</f>
        <v>1197.5065999999999</v>
      </c>
      <c r="E105" s="6">
        <f t="shared" si="78"/>
        <v>388.46499999999997</v>
      </c>
      <c r="G105" s="9">
        <f t="shared" si="79"/>
        <v>1197.5065999999999</v>
      </c>
      <c r="H105" s="9">
        <f t="shared" si="80"/>
        <v>153</v>
      </c>
      <c r="I105" s="2">
        <f t="shared" si="81"/>
        <v>388.46499999999997</v>
      </c>
      <c r="J105" s="2">
        <f t="shared" si="82"/>
        <v>400</v>
      </c>
      <c r="K105" s="10">
        <v>153</v>
      </c>
      <c r="L105" s="2">
        <v>400</v>
      </c>
      <c r="M105" t="s">
        <v>118</v>
      </c>
      <c r="P105" s="6">
        <f t="shared" ref="P105:P106" si="85">K105</f>
        <v>153</v>
      </c>
      <c r="Q105">
        <f t="shared" ref="Q105:Q106" si="86">ROUND(L105/35.315, 4)</f>
        <v>11.326599999999999</v>
      </c>
      <c r="S105" s="10">
        <f t="shared" ref="S105:S106" si="87">P105</f>
        <v>153</v>
      </c>
      <c r="T105" s="4">
        <f t="shared" si="83"/>
        <v>399.99887899999993</v>
      </c>
    </row>
    <row r="106" spans="1:20" x14ac:dyDescent="0.3">
      <c r="D106" s="6">
        <f t="shared" si="84"/>
        <v>0</v>
      </c>
      <c r="E106" s="6">
        <f t="shared" si="78"/>
        <v>0</v>
      </c>
      <c r="G106" s="9">
        <f t="shared" si="79"/>
        <v>0</v>
      </c>
      <c r="H106" s="9">
        <f t="shared" si="80"/>
        <v>183</v>
      </c>
      <c r="I106" s="2">
        <f t="shared" si="81"/>
        <v>0</v>
      </c>
      <c r="J106" s="2">
        <f t="shared" si="82"/>
        <v>400</v>
      </c>
      <c r="K106" s="10">
        <v>183</v>
      </c>
      <c r="L106" s="2">
        <v>400</v>
      </c>
      <c r="M106" t="s">
        <v>32</v>
      </c>
      <c r="P106" s="6">
        <f t="shared" si="85"/>
        <v>183</v>
      </c>
      <c r="Q106">
        <f t="shared" si="86"/>
        <v>11.326599999999999</v>
      </c>
      <c r="S106" s="10">
        <f t="shared" si="87"/>
        <v>183</v>
      </c>
      <c r="T106" s="4">
        <f t="shared" si="83"/>
        <v>399.99887899999993</v>
      </c>
    </row>
    <row r="107" spans="1:20" x14ac:dyDescent="0.3">
      <c r="A107" t="s">
        <v>117</v>
      </c>
      <c r="K107" s="2" t="s">
        <v>116</v>
      </c>
    </row>
    <row r="110" spans="1:20" s="27" customFormat="1" x14ac:dyDescent="0.3">
      <c r="A110" s="27" t="s">
        <v>84</v>
      </c>
      <c r="G110" s="28"/>
      <c r="H110" s="28"/>
      <c r="I110" s="28"/>
      <c r="J110" s="28"/>
      <c r="K110" s="28"/>
      <c r="L110" s="28"/>
      <c r="S110" s="29"/>
      <c r="T110" s="29"/>
    </row>
    <row r="111" spans="1:20" s="7" customFormat="1" ht="28.8" x14ac:dyDescent="0.3">
      <c r="A111" s="7" t="s">
        <v>105</v>
      </c>
      <c r="B111" s="7" t="s">
        <v>18</v>
      </c>
      <c r="G111" s="8"/>
      <c r="H111" s="8"/>
      <c r="I111" s="8"/>
      <c r="J111" s="8"/>
      <c r="K111" s="8" t="s">
        <v>17</v>
      </c>
      <c r="L111" s="8" t="s">
        <v>16</v>
      </c>
      <c r="P111" s="7" t="str">
        <f>A111</f>
        <v>Inflow_cms</v>
      </c>
      <c r="Q111" s="7" t="str">
        <f>B111</f>
        <v>Release_cms</v>
      </c>
      <c r="S111" s="13"/>
      <c r="T111" s="13"/>
    </row>
    <row r="112" spans="1:20" x14ac:dyDescent="0.3">
      <c r="A112">
        <v>0</v>
      </c>
      <c r="B112">
        <v>3</v>
      </c>
      <c r="D112" s="6">
        <f t="shared" ref="D112:D117" si="88">A112*35.315</f>
        <v>0</v>
      </c>
      <c r="E112" s="6">
        <f t="shared" ref="E112:E117" si="89">B112*35.315</f>
        <v>105.94499999999999</v>
      </c>
      <c r="G112" s="5">
        <f t="shared" ref="G112:G117" si="90">D112</f>
        <v>0</v>
      </c>
      <c r="H112" s="5">
        <f t="shared" ref="H112:H117" si="91">K112</f>
        <v>0</v>
      </c>
      <c r="I112" s="2">
        <f t="shared" ref="I112:I117" si="92">E112</f>
        <v>105.94499999999999</v>
      </c>
      <c r="J112" s="2">
        <f t="shared" ref="J112:J117" si="93">L112</f>
        <v>100</v>
      </c>
      <c r="K112" s="2">
        <v>0</v>
      </c>
      <c r="L112" s="2">
        <v>100</v>
      </c>
      <c r="M112" t="s">
        <v>121</v>
      </c>
      <c r="P112">
        <f>ROUND(K112/35.315, 4)</f>
        <v>0</v>
      </c>
      <c r="Q112">
        <f>ROUND(L112/35.315, 4)</f>
        <v>2.8317000000000001</v>
      </c>
      <c r="S112" s="4">
        <f>35.315*P112</f>
        <v>0</v>
      </c>
      <c r="T112" s="4">
        <f>35.315*Q112</f>
        <v>100.0014855</v>
      </c>
    </row>
    <row r="113" spans="1:20" x14ac:dyDescent="0.3">
      <c r="A113">
        <v>3</v>
      </c>
      <c r="B113">
        <v>3</v>
      </c>
      <c r="D113" s="6">
        <f t="shared" si="88"/>
        <v>105.94499999999999</v>
      </c>
      <c r="E113" s="6">
        <f t="shared" si="89"/>
        <v>105.94499999999999</v>
      </c>
      <c r="G113" s="5">
        <f t="shared" si="90"/>
        <v>105.94499999999999</v>
      </c>
      <c r="H113" s="5">
        <f t="shared" si="91"/>
        <v>100</v>
      </c>
      <c r="I113" s="2">
        <f t="shared" si="92"/>
        <v>105.94499999999999</v>
      </c>
      <c r="J113" s="2">
        <f t="shared" si="93"/>
        <v>100</v>
      </c>
      <c r="K113" s="2">
        <v>100</v>
      </c>
      <c r="L113" s="2">
        <v>100</v>
      </c>
      <c r="M113" t="s">
        <v>122</v>
      </c>
      <c r="P113">
        <f t="shared" ref="P113:P117" si="94">ROUND(K113/35.315, 4)</f>
        <v>2.8317000000000001</v>
      </c>
      <c r="Q113">
        <f t="shared" ref="Q113:Q117" si="95">ROUND(L113/35.315, 4)</f>
        <v>2.8317000000000001</v>
      </c>
      <c r="S113" s="4">
        <f t="shared" ref="S113:S117" si="96">35.315*P113</f>
        <v>100.0014855</v>
      </c>
      <c r="T113" s="4">
        <f t="shared" ref="T113:T117" si="97">35.315*Q113</f>
        <v>100.0014855</v>
      </c>
    </row>
    <row r="114" spans="1:20" x14ac:dyDescent="0.3">
      <c r="A114">
        <v>9</v>
      </c>
      <c r="B114">
        <v>3</v>
      </c>
      <c r="D114" s="6">
        <f t="shared" si="88"/>
        <v>317.83499999999998</v>
      </c>
      <c r="E114" s="6">
        <f t="shared" si="89"/>
        <v>105.94499999999999</v>
      </c>
      <c r="G114" s="5">
        <f t="shared" si="90"/>
        <v>317.83499999999998</v>
      </c>
      <c r="H114" s="5">
        <f t="shared" si="91"/>
        <v>333.9</v>
      </c>
      <c r="I114" s="2">
        <f t="shared" si="92"/>
        <v>105.94499999999999</v>
      </c>
      <c r="J114" s="2">
        <f t="shared" si="93"/>
        <v>100</v>
      </c>
      <c r="K114" s="2">
        <v>333.9</v>
      </c>
      <c r="L114" s="2">
        <v>100</v>
      </c>
      <c r="M114" t="s">
        <v>13</v>
      </c>
      <c r="P114">
        <f t="shared" si="94"/>
        <v>9.4549000000000003</v>
      </c>
      <c r="Q114">
        <f t="shared" si="95"/>
        <v>2.8317000000000001</v>
      </c>
      <c r="S114" s="4">
        <f t="shared" si="96"/>
        <v>333.89979349999999</v>
      </c>
      <c r="T114" s="4">
        <f t="shared" si="97"/>
        <v>100.0014855</v>
      </c>
    </row>
    <row r="115" spans="1:20" x14ac:dyDescent="0.3">
      <c r="A115">
        <v>9</v>
      </c>
      <c r="B115">
        <v>9</v>
      </c>
      <c r="D115" s="6">
        <f t="shared" si="88"/>
        <v>317.83499999999998</v>
      </c>
      <c r="E115" s="6">
        <f t="shared" si="89"/>
        <v>317.83499999999998</v>
      </c>
      <c r="G115" s="5">
        <f t="shared" si="90"/>
        <v>317.83499999999998</v>
      </c>
      <c r="H115" s="5">
        <f t="shared" si="91"/>
        <v>334</v>
      </c>
      <c r="I115" s="2">
        <f t="shared" si="92"/>
        <v>317.83499999999998</v>
      </c>
      <c r="J115" s="2">
        <f t="shared" si="93"/>
        <v>334</v>
      </c>
      <c r="K115" s="2">
        <v>334</v>
      </c>
      <c r="L115" s="2">
        <v>334</v>
      </c>
      <c r="P115">
        <f t="shared" si="94"/>
        <v>9.4577000000000009</v>
      </c>
      <c r="Q115">
        <f t="shared" si="95"/>
        <v>9.4577000000000009</v>
      </c>
      <c r="S115" s="4">
        <f t="shared" si="96"/>
        <v>333.99867549999999</v>
      </c>
      <c r="T115" s="4">
        <f t="shared" si="97"/>
        <v>333.99867549999999</v>
      </c>
    </row>
    <row r="116" spans="1:20" x14ac:dyDescent="0.3">
      <c r="A116">
        <v>11</v>
      </c>
      <c r="B116">
        <v>11</v>
      </c>
      <c r="D116" s="6">
        <f t="shared" si="88"/>
        <v>388.46499999999997</v>
      </c>
      <c r="E116" s="6">
        <f t="shared" si="89"/>
        <v>388.46499999999997</v>
      </c>
      <c r="G116" s="5">
        <f t="shared" si="90"/>
        <v>388.46499999999997</v>
      </c>
      <c r="H116" s="5">
        <f t="shared" si="91"/>
        <v>400</v>
      </c>
      <c r="I116" s="2">
        <f t="shared" si="92"/>
        <v>388.46499999999997</v>
      </c>
      <c r="J116" s="2">
        <f t="shared" si="93"/>
        <v>400</v>
      </c>
      <c r="K116" s="2">
        <v>400</v>
      </c>
      <c r="L116" s="2">
        <v>400</v>
      </c>
      <c r="P116">
        <f t="shared" si="94"/>
        <v>11.326599999999999</v>
      </c>
      <c r="Q116">
        <f t="shared" si="95"/>
        <v>11.326599999999999</v>
      </c>
      <c r="S116" s="4">
        <f t="shared" si="96"/>
        <v>399.99887899999993</v>
      </c>
      <c r="T116" s="4">
        <f t="shared" si="97"/>
        <v>399.99887899999993</v>
      </c>
    </row>
    <row r="117" spans="1:20" x14ac:dyDescent="0.3">
      <c r="A117">
        <v>85</v>
      </c>
      <c r="B117">
        <v>11</v>
      </c>
      <c r="D117" s="6">
        <f t="shared" si="88"/>
        <v>3001.7749999999996</v>
      </c>
      <c r="E117" s="6">
        <f t="shared" si="89"/>
        <v>388.46499999999997</v>
      </c>
      <c r="G117" s="5">
        <f t="shared" si="90"/>
        <v>3001.7749999999996</v>
      </c>
      <c r="H117" s="5">
        <f t="shared" si="91"/>
        <v>3000</v>
      </c>
      <c r="I117" s="2">
        <f t="shared" si="92"/>
        <v>388.46499999999997</v>
      </c>
      <c r="J117" s="2">
        <f t="shared" si="93"/>
        <v>400</v>
      </c>
      <c r="K117" s="2">
        <v>3000</v>
      </c>
      <c r="L117" s="2">
        <v>400</v>
      </c>
      <c r="P117">
        <f t="shared" si="94"/>
        <v>84.949700000000007</v>
      </c>
      <c r="Q117">
        <f t="shared" si="95"/>
        <v>11.326599999999999</v>
      </c>
      <c r="S117" s="4">
        <f t="shared" si="96"/>
        <v>2999.9986555</v>
      </c>
      <c r="T117" s="4">
        <f t="shared" si="97"/>
        <v>399.99887899999993</v>
      </c>
    </row>
    <row r="118" spans="1:20" x14ac:dyDescent="0.3">
      <c r="A118" t="s">
        <v>119</v>
      </c>
      <c r="K118" s="2" t="s">
        <v>120</v>
      </c>
    </row>
    <row r="121" spans="1:20" s="27" customFormat="1" x14ac:dyDescent="0.3">
      <c r="A121" s="27" t="s">
        <v>77</v>
      </c>
      <c r="G121" s="28"/>
      <c r="H121" s="28"/>
      <c r="I121" s="28"/>
      <c r="J121" s="28"/>
      <c r="K121" s="28"/>
      <c r="L121" s="28"/>
      <c r="S121" s="29"/>
      <c r="T121" s="29"/>
    </row>
    <row r="122" spans="1:20" x14ac:dyDescent="0.3">
      <c r="A122" t="s">
        <v>123</v>
      </c>
      <c r="B122" t="s">
        <v>28</v>
      </c>
      <c r="C122" t="s">
        <v>28</v>
      </c>
      <c r="D122" t="s">
        <v>28</v>
      </c>
      <c r="E122" t="s">
        <v>28</v>
      </c>
      <c r="F122" t="s">
        <v>28</v>
      </c>
      <c r="G122" t="s">
        <v>28</v>
      </c>
      <c r="H122" t="s">
        <v>28</v>
      </c>
      <c r="I122" t="s">
        <v>28</v>
      </c>
      <c r="J122" t="s">
        <v>28</v>
      </c>
      <c r="K122" t="s">
        <v>28</v>
      </c>
      <c r="L122" t="s">
        <v>28</v>
      </c>
      <c r="M122" t="s">
        <v>28</v>
      </c>
      <c r="N122" t="s">
        <v>28</v>
      </c>
      <c r="O122" t="s">
        <v>28</v>
      </c>
      <c r="P122" t="s">
        <v>28</v>
      </c>
    </row>
    <row r="123" spans="1:20" x14ac:dyDescent="0.3">
      <c r="A123">
        <v>-10</v>
      </c>
      <c r="B123">
        <v>467</v>
      </c>
      <c r="C123">
        <v>469</v>
      </c>
      <c r="D123">
        <v>485</v>
      </c>
      <c r="E123">
        <v>488</v>
      </c>
      <c r="F123">
        <v>492</v>
      </c>
      <c r="G123">
        <v>502</v>
      </c>
      <c r="H123">
        <v>503</v>
      </c>
      <c r="I123">
        <v>503</v>
      </c>
      <c r="J123">
        <v>504</v>
      </c>
      <c r="K123">
        <v>512</v>
      </c>
      <c r="L123">
        <v>512</v>
      </c>
      <c r="M123">
        <v>515</v>
      </c>
      <c r="N123">
        <v>515</v>
      </c>
      <c r="O123">
        <v>515</v>
      </c>
      <c r="P123">
        <v>518</v>
      </c>
    </row>
    <row r="124" spans="1:20" x14ac:dyDescent="0.3">
      <c r="A124">
        <v>0</v>
      </c>
      <c r="B124">
        <v>34</v>
      </c>
      <c r="C124">
        <v>34</v>
      </c>
      <c r="D124">
        <v>142</v>
      </c>
      <c r="E124">
        <v>149</v>
      </c>
      <c r="F124">
        <v>156</v>
      </c>
      <c r="G124">
        <v>179</v>
      </c>
      <c r="H124">
        <v>180</v>
      </c>
      <c r="I124">
        <v>181</v>
      </c>
      <c r="J124">
        <v>184</v>
      </c>
      <c r="K124">
        <v>184</v>
      </c>
      <c r="L124">
        <v>184</v>
      </c>
      <c r="M124">
        <v>184</v>
      </c>
      <c r="N124">
        <v>184</v>
      </c>
      <c r="O124">
        <v>184</v>
      </c>
      <c r="P124">
        <v>184</v>
      </c>
    </row>
    <row r="125" spans="1:20" x14ac:dyDescent="0.3">
      <c r="A125">
        <v>32</v>
      </c>
      <c r="B125">
        <v>34</v>
      </c>
      <c r="C125">
        <v>34</v>
      </c>
      <c r="D125">
        <v>142</v>
      </c>
      <c r="E125">
        <v>149</v>
      </c>
      <c r="F125">
        <v>156</v>
      </c>
      <c r="G125">
        <v>179</v>
      </c>
      <c r="H125">
        <v>180</v>
      </c>
      <c r="I125">
        <v>181</v>
      </c>
      <c r="J125">
        <v>184</v>
      </c>
      <c r="K125">
        <v>184</v>
      </c>
      <c r="L125">
        <v>184</v>
      </c>
      <c r="M125">
        <v>184</v>
      </c>
      <c r="N125">
        <v>184</v>
      </c>
      <c r="O125">
        <v>184</v>
      </c>
      <c r="P125">
        <v>184</v>
      </c>
    </row>
    <row r="126" spans="1:20" x14ac:dyDescent="0.3">
      <c r="A126">
        <v>61</v>
      </c>
      <c r="B126">
        <v>57</v>
      </c>
      <c r="C126">
        <v>57</v>
      </c>
      <c r="D126">
        <v>57</v>
      </c>
      <c r="E126">
        <v>57</v>
      </c>
      <c r="F126">
        <v>57</v>
      </c>
      <c r="G126">
        <v>179</v>
      </c>
      <c r="H126">
        <v>180</v>
      </c>
      <c r="I126">
        <v>181</v>
      </c>
      <c r="J126">
        <v>184</v>
      </c>
      <c r="K126">
        <v>184</v>
      </c>
      <c r="L126">
        <v>184</v>
      </c>
      <c r="M126">
        <v>184</v>
      </c>
      <c r="N126">
        <v>184</v>
      </c>
      <c r="O126">
        <v>184</v>
      </c>
      <c r="P126">
        <v>184</v>
      </c>
    </row>
    <row r="127" spans="1:20" x14ac:dyDescent="0.3">
      <c r="A127">
        <v>92</v>
      </c>
      <c r="B127">
        <v>25</v>
      </c>
      <c r="C127">
        <v>25</v>
      </c>
      <c r="D127">
        <v>25</v>
      </c>
      <c r="E127">
        <v>25</v>
      </c>
      <c r="F127">
        <v>25</v>
      </c>
      <c r="G127">
        <v>25</v>
      </c>
      <c r="H127">
        <v>57</v>
      </c>
      <c r="I127">
        <v>73</v>
      </c>
      <c r="J127">
        <v>142</v>
      </c>
      <c r="K127">
        <v>184</v>
      </c>
      <c r="L127">
        <v>184</v>
      </c>
      <c r="M127">
        <v>184</v>
      </c>
      <c r="N127">
        <v>184</v>
      </c>
      <c r="O127">
        <v>184</v>
      </c>
      <c r="P127">
        <v>184</v>
      </c>
    </row>
    <row r="128" spans="1:20" x14ac:dyDescent="0.3">
      <c r="A128">
        <v>122</v>
      </c>
      <c r="B128">
        <v>25</v>
      </c>
      <c r="C128">
        <v>25</v>
      </c>
      <c r="D128">
        <v>25</v>
      </c>
      <c r="E128">
        <v>25</v>
      </c>
      <c r="F128">
        <v>25</v>
      </c>
      <c r="G128">
        <v>25</v>
      </c>
      <c r="H128">
        <v>25</v>
      </c>
      <c r="I128">
        <v>25</v>
      </c>
      <c r="J128">
        <v>25</v>
      </c>
      <c r="K128">
        <v>25</v>
      </c>
      <c r="L128">
        <v>57</v>
      </c>
      <c r="M128">
        <v>142</v>
      </c>
      <c r="N128">
        <v>184</v>
      </c>
      <c r="O128">
        <v>184</v>
      </c>
      <c r="P128">
        <v>184</v>
      </c>
    </row>
    <row r="129" spans="1:16" x14ac:dyDescent="0.3">
      <c r="A129">
        <v>131</v>
      </c>
      <c r="B129">
        <v>25</v>
      </c>
      <c r="C129">
        <v>25</v>
      </c>
      <c r="D129">
        <v>25</v>
      </c>
      <c r="E129">
        <v>25</v>
      </c>
      <c r="F129">
        <v>25</v>
      </c>
      <c r="G129">
        <v>25</v>
      </c>
      <c r="H129">
        <v>25</v>
      </c>
      <c r="I129">
        <v>25</v>
      </c>
      <c r="J129">
        <v>25</v>
      </c>
      <c r="K129">
        <v>25</v>
      </c>
      <c r="L129">
        <v>25</v>
      </c>
      <c r="M129">
        <v>25</v>
      </c>
      <c r="N129">
        <v>85</v>
      </c>
      <c r="O129">
        <v>142</v>
      </c>
      <c r="P129">
        <v>184</v>
      </c>
    </row>
    <row r="130" spans="1:16" x14ac:dyDescent="0.3">
      <c r="A130">
        <v>153</v>
      </c>
      <c r="B130">
        <v>25</v>
      </c>
      <c r="C130">
        <v>25</v>
      </c>
      <c r="D130">
        <v>25</v>
      </c>
      <c r="E130">
        <v>25</v>
      </c>
      <c r="F130">
        <v>25</v>
      </c>
      <c r="G130">
        <v>25</v>
      </c>
      <c r="H130">
        <v>25</v>
      </c>
      <c r="I130">
        <v>25</v>
      </c>
      <c r="J130">
        <v>25</v>
      </c>
      <c r="K130">
        <v>25</v>
      </c>
      <c r="L130">
        <v>25</v>
      </c>
      <c r="M130">
        <v>25</v>
      </c>
      <c r="N130">
        <v>85</v>
      </c>
      <c r="O130">
        <v>142</v>
      </c>
      <c r="P130">
        <v>184</v>
      </c>
    </row>
    <row r="131" spans="1:16" x14ac:dyDescent="0.3">
      <c r="A131">
        <v>183</v>
      </c>
      <c r="B131">
        <v>25</v>
      </c>
      <c r="C131">
        <v>25</v>
      </c>
      <c r="D131">
        <v>25</v>
      </c>
      <c r="E131">
        <v>25</v>
      </c>
      <c r="F131">
        <v>25</v>
      </c>
      <c r="G131">
        <v>25</v>
      </c>
      <c r="H131">
        <v>25</v>
      </c>
      <c r="I131">
        <v>25</v>
      </c>
      <c r="J131">
        <v>25</v>
      </c>
      <c r="K131">
        <v>25</v>
      </c>
      <c r="L131">
        <v>25</v>
      </c>
      <c r="M131">
        <v>25</v>
      </c>
      <c r="N131">
        <v>85</v>
      </c>
      <c r="O131">
        <v>142</v>
      </c>
      <c r="P131">
        <v>184</v>
      </c>
    </row>
    <row r="132" spans="1:16" x14ac:dyDescent="0.3">
      <c r="A132">
        <v>213</v>
      </c>
      <c r="B132">
        <v>25</v>
      </c>
      <c r="C132">
        <v>25</v>
      </c>
      <c r="D132">
        <v>25</v>
      </c>
      <c r="E132">
        <v>25</v>
      </c>
      <c r="F132">
        <v>25</v>
      </c>
      <c r="G132">
        <v>25</v>
      </c>
      <c r="H132">
        <v>25</v>
      </c>
      <c r="I132">
        <v>25</v>
      </c>
      <c r="J132">
        <v>25</v>
      </c>
      <c r="K132">
        <v>25</v>
      </c>
      <c r="L132">
        <v>25</v>
      </c>
      <c r="M132">
        <v>25</v>
      </c>
      <c r="N132">
        <v>85</v>
      </c>
      <c r="O132">
        <v>142</v>
      </c>
      <c r="P132">
        <v>184</v>
      </c>
    </row>
    <row r="133" spans="1:16" x14ac:dyDescent="0.3">
      <c r="A133">
        <v>214</v>
      </c>
      <c r="B133">
        <v>28</v>
      </c>
      <c r="C133">
        <v>28</v>
      </c>
      <c r="D133">
        <v>28</v>
      </c>
      <c r="E133">
        <v>28</v>
      </c>
      <c r="F133">
        <v>28</v>
      </c>
      <c r="G133">
        <v>28</v>
      </c>
      <c r="H133">
        <v>28</v>
      </c>
      <c r="I133">
        <v>28</v>
      </c>
      <c r="J133">
        <v>28</v>
      </c>
      <c r="K133">
        <v>27</v>
      </c>
      <c r="L133">
        <v>27</v>
      </c>
      <c r="M133">
        <v>26</v>
      </c>
      <c r="N133">
        <v>45</v>
      </c>
      <c r="O133">
        <v>142</v>
      </c>
      <c r="P133">
        <v>184</v>
      </c>
    </row>
    <row r="134" spans="1:16" x14ac:dyDescent="0.3">
      <c r="A134">
        <v>244</v>
      </c>
      <c r="B134">
        <v>28</v>
      </c>
      <c r="C134">
        <v>28</v>
      </c>
      <c r="D134">
        <v>28</v>
      </c>
      <c r="E134">
        <v>28</v>
      </c>
      <c r="F134">
        <v>28</v>
      </c>
      <c r="G134">
        <v>28</v>
      </c>
      <c r="H134">
        <v>28</v>
      </c>
      <c r="I134">
        <v>28</v>
      </c>
      <c r="J134">
        <v>28</v>
      </c>
      <c r="K134">
        <v>27</v>
      </c>
      <c r="L134">
        <v>27</v>
      </c>
      <c r="M134">
        <v>26</v>
      </c>
      <c r="N134">
        <v>45</v>
      </c>
      <c r="O134">
        <v>142</v>
      </c>
      <c r="P134">
        <v>184</v>
      </c>
    </row>
    <row r="135" spans="1:16" x14ac:dyDescent="0.3">
      <c r="A135">
        <v>245</v>
      </c>
      <c r="B135">
        <v>16</v>
      </c>
      <c r="C135">
        <v>16</v>
      </c>
      <c r="D135">
        <v>16</v>
      </c>
      <c r="E135">
        <v>16</v>
      </c>
      <c r="F135">
        <v>16</v>
      </c>
      <c r="G135">
        <v>16</v>
      </c>
      <c r="H135">
        <v>16</v>
      </c>
      <c r="I135">
        <v>16</v>
      </c>
      <c r="J135">
        <v>16</v>
      </c>
      <c r="K135">
        <v>16</v>
      </c>
      <c r="L135">
        <v>16</v>
      </c>
      <c r="M135">
        <v>16</v>
      </c>
      <c r="N135">
        <v>45</v>
      </c>
      <c r="O135">
        <v>142</v>
      </c>
      <c r="P135">
        <v>184</v>
      </c>
    </row>
    <row r="136" spans="1:16" x14ac:dyDescent="0.3">
      <c r="A136">
        <v>274</v>
      </c>
      <c r="B136">
        <v>16</v>
      </c>
      <c r="C136">
        <v>16</v>
      </c>
      <c r="D136">
        <v>16</v>
      </c>
      <c r="E136">
        <v>16</v>
      </c>
      <c r="F136">
        <v>16</v>
      </c>
      <c r="G136">
        <v>16</v>
      </c>
      <c r="H136">
        <v>16</v>
      </c>
      <c r="I136">
        <v>25</v>
      </c>
      <c r="J136">
        <v>44</v>
      </c>
      <c r="K136">
        <v>142</v>
      </c>
      <c r="L136">
        <v>184</v>
      </c>
      <c r="M136">
        <v>184</v>
      </c>
      <c r="N136">
        <v>184</v>
      </c>
      <c r="O136">
        <v>184</v>
      </c>
      <c r="P136">
        <v>184</v>
      </c>
    </row>
    <row r="137" spans="1:16" x14ac:dyDescent="0.3">
      <c r="A137">
        <v>275</v>
      </c>
      <c r="B137">
        <v>25</v>
      </c>
      <c r="C137">
        <v>25</v>
      </c>
      <c r="D137">
        <v>25</v>
      </c>
      <c r="E137">
        <v>25</v>
      </c>
      <c r="F137">
        <v>25</v>
      </c>
      <c r="G137">
        <v>25</v>
      </c>
      <c r="H137">
        <v>25</v>
      </c>
      <c r="I137">
        <v>25</v>
      </c>
      <c r="J137">
        <v>44</v>
      </c>
      <c r="K137">
        <v>142</v>
      </c>
      <c r="L137">
        <v>184</v>
      </c>
      <c r="M137">
        <v>184</v>
      </c>
      <c r="N137">
        <v>184</v>
      </c>
      <c r="O137">
        <v>184</v>
      </c>
      <c r="P137">
        <v>184</v>
      </c>
    </row>
    <row r="138" spans="1:16" x14ac:dyDescent="0.3">
      <c r="A138">
        <v>306</v>
      </c>
      <c r="B138">
        <v>31</v>
      </c>
      <c r="C138">
        <v>32</v>
      </c>
      <c r="D138">
        <v>32</v>
      </c>
      <c r="E138">
        <v>34</v>
      </c>
      <c r="F138">
        <v>69</v>
      </c>
      <c r="G138">
        <v>179</v>
      </c>
      <c r="H138">
        <v>180</v>
      </c>
      <c r="I138">
        <v>181</v>
      </c>
      <c r="J138">
        <v>184</v>
      </c>
      <c r="K138">
        <v>184</v>
      </c>
      <c r="L138">
        <v>184</v>
      </c>
      <c r="M138">
        <v>184</v>
      </c>
      <c r="N138">
        <v>184</v>
      </c>
      <c r="O138">
        <v>184</v>
      </c>
      <c r="P138">
        <v>184</v>
      </c>
    </row>
    <row r="139" spans="1:16" x14ac:dyDescent="0.3">
      <c r="A139">
        <v>336</v>
      </c>
      <c r="B139">
        <v>34</v>
      </c>
      <c r="C139">
        <v>34</v>
      </c>
      <c r="D139">
        <v>142</v>
      </c>
      <c r="E139">
        <v>149</v>
      </c>
      <c r="F139">
        <v>156</v>
      </c>
      <c r="G139">
        <v>179</v>
      </c>
      <c r="H139">
        <v>180</v>
      </c>
      <c r="I139">
        <v>181</v>
      </c>
      <c r="J139">
        <v>184</v>
      </c>
      <c r="K139">
        <v>184</v>
      </c>
      <c r="L139">
        <v>184</v>
      </c>
      <c r="M139">
        <v>184</v>
      </c>
      <c r="N139">
        <v>184</v>
      </c>
      <c r="O139">
        <v>184</v>
      </c>
      <c r="P139">
        <v>184</v>
      </c>
    </row>
    <row r="140" spans="1:16" x14ac:dyDescent="0.3">
      <c r="A140">
        <v>365</v>
      </c>
      <c r="B140">
        <v>34</v>
      </c>
      <c r="C140">
        <v>34</v>
      </c>
      <c r="D140">
        <v>142</v>
      </c>
      <c r="E140">
        <v>149</v>
      </c>
      <c r="F140">
        <v>156</v>
      </c>
      <c r="G140">
        <v>179</v>
      </c>
      <c r="H140">
        <v>180</v>
      </c>
      <c r="I140">
        <v>181</v>
      </c>
      <c r="J140">
        <v>184</v>
      </c>
      <c r="K140">
        <v>184</v>
      </c>
      <c r="L140">
        <v>184</v>
      </c>
      <c r="M140">
        <v>184</v>
      </c>
      <c r="N140">
        <v>184</v>
      </c>
      <c r="O140">
        <v>184</v>
      </c>
      <c r="P140">
        <v>184</v>
      </c>
    </row>
    <row r="141" spans="1:16" x14ac:dyDescent="0.3">
      <c r="A141" t="s">
        <v>124</v>
      </c>
    </row>
    <row r="143" spans="1:16" x14ac:dyDescent="0.3">
      <c r="A143" t="s">
        <v>123</v>
      </c>
      <c r="B143" t="s">
        <v>28</v>
      </c>
      <c r="C143" t="s">
        <v>28</v>
      </c>
      <c r="D143" t="s">
        <v>28</v>
      </c>
      <c r="E143" t="s">
        <v>28</v>
      </c>
      <c r="F143" t="s">
        <v>28</v>
      </c>
      <c r="G143" t="s">
        <v>28</v>
      </c>
      <c r="H143" t="s">
        <v>28</v>
      </c>
      <c r="I143" t="s">
        <v>28</v>
      </c>
      <c r="J143" t="s">
        <v>28</v>
      </c>
      <c r="K143" t="s">
        <v>28</v>
      </c>
      <c r="L143" t="s">
        <v>28</v>
      </c>
      <c r="M143" t="s">
        <v>28</v>
      </c>
      <c r="N143" t="s">
        <v>28</v>
      </c>
      <c r="O143" t="s">
        <v>28</v>
      </c>
      <c r="P143" t="s">
        <v>28</v>
      </c>
    </row>
    <row r="144" spans="1:16" x14ac:dyDescent="0.3">
      <c r="A144" s="17">
        <v>-10</v>
      </c>
      <c r="B144" s="18">
        <f>B123*3.28084</f>
        <v>1532.15228</v>
      </c>
      <c r="C144" s="18">
        <f t="shared" ref="C144:P144" si="98">C123*3.28084</f>
        <v>1538.71396</v>
      </c>
      <c r="D144" s="18">
        <f t="shared" si="98"/>
        <v>1591.2074</v>
      </c>
      <c r="E144" s="18">
        <f t="shared" si="98"/>
        <v>1601.0499199999999</v>
      </c>
      <c r="F144" s="18">
        <f t="shared" si="98"/>
        <v>1614.17328</v>
      </c>
      <c r="G144" s="18">
        <f t="shared" si="98"/>
        <v>1646.9816800000001</v>
      </c>
      <c r="H144" s="18">
        <f t="shared" si="98"/>
        <v>1650.26252</v>
      </c>
      <c r="I144" s="18">
        <f t="shared" si="98"/>
        <v>1650.26252</v>
      </c>
      <c r="J144" s="18">
        <f t="shared" si="98"/>
        <v>1653.5433599999999</v>
      </c>
      <c r="K144" s="18">
        <f t="shared" si="98"/>
        <v>1679.79008</v>
      </c>
      <c r="L144" s="18">
        <f t="shared" si="98"/>
        <v>1679.79008</v>
      </c>
      <c r="M144" s="18">
        <f t="shared" si="98"/>
        <v>1689.6325999999999</v>
      </c>
      <c r="N144" s="18">
        <f t="shared" si="98"/>
        <v>1689.6325999999999</v>
      </c>
      <c r="O144" s="18">
        <f t="shared" si="98"/>
        <v>1689.6325999999999</v>
      </c>
      <c r="P144" s="18">
        <f t="shared" si="98"/>
        <v>1699.4751200000001</v>
      </c>
    </row>
    <row r="145" spans="1:16" x14ac:dyDescent="0.3">
      <c r="A145" s="19">
        <v>0</v>
      </c>
      <c r="B145" s="2">
        <f>B124*35.315</f>
        <v>1200.71</v>
      </c>
      <c r="C145" s="2">
        <f t="shared" ref="C145:P145" si="99">C124*35.315</f>
        <v>1200.71</v>
      </c>
      <c r="D145" s="2">
        <f t="shared" si="99"/>
        <v>5014.7299999999996</v>
      </c>
      <c r="E145" s="2">
        <f t="shared" si="99"/>
        <v>5261.9349999999995</v>
      </c>
      <c r="F145" s="2">
        <f t="shared" si="99"/>
        <v>5509.1399999999994</v>
      </c>
      <c r="G145" s="2">
        <f t="shared" si="99"/>
        <v>6321.3849999999993</v>
      </c>
      <c r="H145" s="2">
        <f t="shared" si="99"/>
        <v>6356.7</v>
      </c>
      <c r="I145" s="2">
        <f t="shared" si="99"/>
        <v>6392.0149999999994</v>
      </c>
      <c r="J145" s="2">
        <f t="shared" si="99"/>
        <v>6497.9599999999991</v>
      </c>
      <c r="K145" s="2">
        <f t="shared" si="99"/>
        <v>6497.9599999999991</v>
      </c>
      <c r="L145" s="2">
        <f t="shared" si="99"/>
        <v>6497.9599999999991</v>
      </c>
      <c r="M145" s="2">
        <f t="shared" si="99"/>
        <v>6497.9599999999991</v>
      </c>
      <c r="N145" s="2">
        <f t="shared" si="99"/>
        <v>6497.9599999999991</v>
      </c>
      <c r="O145" s="2">
        <f t="shared" si="99"/>
        <v>6497.9599999999991</v>
      </c>
      <c r="P145" s="2">
        <f t="shared" si="99"/>
        <v>6497.9599999999991</v>
      </c>
    </row>
    <row r="146" spans="1:16" x14ac:dyDescent="0.3">
      <c r="A146" s="19">
        <v>32</v>
      </c>
      <c r="B146" s="2">
        <f t="shared" ref="B146:P146" si="100">B125*35.315</f>
        <v>1200.71</v>
      </c>
      <c r="C146" s="2">
        <f t="shared" si="100"/>
        <v>1200.71</v>
      </c>
      <c r="D146" s="2">
        <f t="shared" si="100"/>
        <v>5014.7299999999996</v>
      </c>
      <c r="E146" s="2">
        <f t="shared" si="100"/>
        <v>5261.9349999999995</v>
      </c>
      <c r="F146" s="2">
        <f t="shared" si="100"/>
        <v>5509.1399999999994</v>
      </c>
      <c r="G146" s="2">
        <f t="shared" si="100"/>
        <v>6321.3849999999993</v>
      </c>
      <c r="H146" s="2">
        <f t="shared" si="100"/>
        <v>6356.7</v>
      </c>
      <c r="I146" s="2">
        <f t="shared" si="100"/>
        <v>6392.0149999999994</v>
      </c>
      <c r="J146" s="2">
        <f t="shared" si="100"/>
        <v>6497.9599999999991</v>
      </c>
      <c r="K146" s="2">
        <f t="shared" si="100"/>
        <v>6497.9599999999991</v>
      </c>
      <c r="L146" s="2">
        <f t="shared" si="100"/>
        <v>6497.9599999999991</v>
      </c>
      <c r="M146" s="2">
        <f t="shared" si="100"/>
        <v>6497.9599999999991</v>
      </c>
      <c r="N146" s="2">
        <f t="shared" si="100"/>
        <v>6497.9599999999991</v>
      </c>
      <c r="O146" s="2">
        <f t="shared" si="100"/>
        <v>6497.9599999999991</v>
      </c>
      <c r="P146" s="2">
        <f t="shared" si="100"/>
        <v>6497.9599999999991</v>
      </c>
    </row>
    <row r="147" spans="1:16" x14ac:dyDescent="0.3">
      <c r="A147" s="19">
        <v>61</v>
      </c>
      <c r="B147" s="2">
        <f t="shared" ref="B147:P147" si="101">B126*35.315</f>
        <v>2012.9549999999999</v>
      </c>
      <c r="C147" s="2">
        <f t="shared" si="101"/>
        <v>2012.9549999999999</v>
      </c>
      <c r="D147" s="2">
        <f t="shared" si="101"/>
        <v>2012.9549999999999</v>
      </c>
      <c r="E147" s="2">
        <f t="shared" si="101"/>
        <v>2012.9549999999999</v>
      </c>
      <c r="F147" s="2">
        <f t="shared" si="101"/>
        <v>2012.9549999999999</v>
      </c>
      <c r="G147" s="2">
        <f t="shared" si="101"/>
        <v>6321.3849999999993</v>
      </c>
      <c r="H147" s="2">
        <f t="shared" si="101"/>
        <v>6356.7</v>
      </c>
      <c r="I147" s="2">
        <f t="shared" si="101"/>
        <v>6392.0149999999994</v>
      </c>
      <c r="J147" s="2">
        <f t="shared" si="101"/>
        <v>6497.9599999999991</v>
      </c>
      <c r="K147" s="2">
        <f t="shared" si="101"/>
        <v>6497.9599999999991</v>
      </c>
      <c r="L147" s="2">
        <f t="shared" si="101"/>
        <v>6497.9599999999991</v>
      </c>
      <c r="M147" s="2">
        <f t="shared" si="101"/>
        <v>6497.9599999999991</v>
      </c>
      <c r="N147" s="2">
        <f t="shared" si="101"/>
        <v>6497.9599999999991</v>
      </c>
      <c r="O147" s="2">
        <f t="shared" si="101"/>
        <v>6497.9599999999991</v>
      </c>
      <c r="P147" s="2">
        <f t="shared" si="101"/>
        <v>6497.9599999999991</v>
      </c>
    </row>
    <row r="148" spans="1:16" x14ac:dyDescent="0.3">
      <c r="A148" s="19">
        <v>92</v>
      </c>
      <c r="B148" s="2">
        <f t="shared" ref="B148:P148" si="102">B127*35.315</f>
        <v>882.875</v>
      </c>
      <c r="C148" s="2">
        <f t="shared" si="102"/>
        <v>882.875</v>
      </c>
      <c r="D148" s="2">
        <f t="shared" si="102"/>
        <v>882.875</v>
      </c>
      <c r="E148" s="2">
        <f t="shared" si="102"/>
        <v>882.875</v>
      </c>
      <c r="F148" s="2">
        <f t="shared" si="102"/>
        <v>882.875</v>
      </c>
      <c r="G148" s="2">
        <f t="shared" si="102"/>
        <v>882.875</v>
      </c>
      <c r="H148" s="2">
        <f t="shared" si="102"/>
        <v>2012.9549999999999</v>
      </c>
      <c r="I148" s="2">
        <f t="shared" si="102"/>
        <v>2577.9949999999999</v>
      </c>
      <c r="J148" s="2">
        <f t="shared" si="102"/>
        <v>5014.7299999999996</v>
      </c>
      <c r="K148" s="2">
        <f t="shared" si="102"/>
        <v>6497.9599999999991</v>
      </c>
      <c r="L148" s="2">
        <f t="shared" si="102"/>
        <v>6497.9599999999991</v>
      </c>
      <c r="M148" s="2">
        <f t="shared" si="102"/>
        <v>6497.9599999999991</v>
      </c>
      <c r="N148" s="2">
        <f t="shared" si="102"/>
        <v>6497.9599999999991</v>
      </c>
      <c r="O148" s="2">
        <f t="shared" si="102"/>
        <v>6497.9599999999991</v>
      </c>
      <c r="P148" s="2">
        <f t="shared" si="102"/>
        <v>6497.9599999999991</v>
      </c>
    </row>
    <row r="149" spans="1:16" x14ac:dyDescent="0.3">
      <c r="A149" s="19">
        <v>122</v>
      </c>
      <c r="B149" s="2">
        <f t="shared" ref="B149:P149" si="103">B128*35.315</f>
        <v>882.875</v>
      </c>
      <c r="C149" s="2">
        <f t="shared" si="103"/>
        <v>882.875</v>
      </c>
      <c r="D149" s="2">
        <f t="shared" si="103"/>
        <v>882.875</v>
      </c>
      <c r="E149" s="2">
        <f t="shared" si="103"/>
        <v>882.875</v>
      </c>
      <c r="F149" s="2">
        <f t="shared" si="103"/>
        <v>882.875</v>
      </c>
      <c r="G149" s="2">
        <f t="shared" si="103"/>
        <v>882.875</v>
      </c>
      <c r="H149" s="2">
        <f t="shared" si="103"/>
        <v>882.875</v>
      </c>
      <c r="I149" s="2">
        <f t="shared" si="103"/>
        <v>882.875</v>
      </c>
      <c r="J149" s="2">
        <f t="shared" si="103"/>
        <v>882.875</v>
      </c>
      <c r="K149" s="2">
        <f t="shared" si="103"/>
        <v>882.875</v>
      </c>
      <c r="L149" s="2">
        <f t="shared" si="103"/>
        <v>2012.9549999999999</v>
      </c>
      <c r="M149" s="2">
        <f t="shared" si="103"/>
        <v>5014.7299999999996</v>
      </c>
      <c r="N149" s="2">
        <f t="shared" si="103"/>
        <v>6497.9599999999991</v>
      </c>
      <c r="O149" s="2">
        <f t="shared" si="103"/>
        <v>6497.9599999999991</v>
      </c>
      <c r="P149" s="2">
        <f t="shared" si="103"/>
        <v>6497.9599999999991</v>
      </c>
    </row>
    <row r="150" spans="1:16" x14ac:dyDescent="0.3">
      <c r="A150" s="19">
        <v>131</v>
      </c>
      <c r="B150" s="2">
        <f t="shared" ref="B150:P150" si="104">B129*35.315</f>
        <v>882.875</v>
      </c>
      <c r="C150" s="2">
        <f t="shared" si="104"/>
        <v>882.875</v>
      </c>
      <c r="D150" s="2">
        <f t="shared" si="104"/>
        <v>882.875</v>
      </c>
      <c r="E150" s="2">
        <f t="shared" si="104"/>
        <v>882.875</v>
      </c>
      <c r="F150" s="2">
        <f t="shared" si="104"/>
        <v>882.875</v>
      </c>
      <c r="G150" s="2">
        <f t="shared" si="104"/>
        <v>882.875</v>
      </c>
      <c r="H150" s="2">
        <f t="shared" si="104"/>
        <v>882.875</v>
      </c>
      <c r="I150" s="2">
        <f t="shared" si="104"/>
        <v>882.875</v>
      </c>
      <c r="J150" s="2">
        <f t="shared" si="104"/>
        <v>882.875</v>
      </c>
      <c r="K150" s="2">
        <f t="shared" si="104"/>
        <v>882.875</v>
      </c>
      <c r="L150" s="2">
        <f t="shared" si="104"/>
        <v>882.875</v>
      </c>
      <c r="M150" s="2">
        <f t="shared" si="104"/>
        <v>882.875</v>
      </c>
      <c r="N150" s="2">
        <f t="shared" si="104"/>
        <v>3001.7749999999996</v>
      </c>
      <c r="O150" s="2">
        <f t="shared" si="104"/>
        <v>5014.7299999999996</v>
      </c>
      <c r="P150" s="2">
        <f t="shared" si="104"/>
        <v>6497.9599999999991</v>
      </c>
    </row>
    <row r="151" spans="1:16" x14ac:dyDescent="0.3">
      <c r="A151" s="19">
        <v>153</v>
      </c>
      <c r="B151" s="2">
        <f t="shared" ref="B151:P151" si="105">B130*35.315</f>
        <v>882.875</v>
      </c>
      <c r="C151" s="2">
        <f t="shared" si="105"/>
        <v>882.875</v>
      </c>
      <c r="D151" s="2">
        <f t="shared" si="105"/>
        <v>882.875</v>
      </c>
      <c r="E151" s="2">
        <f t="shared" si="105"/>
        <v>882.875</v>
      </c>
      <c r="F151" s="2">
        <f t="shared" si="105"/>
        <v>882.875</v>
      </c>
      <c r="G151" s="2">
        <f t="shared" si="105"/>
        <v>882.875</v>
      </c>
      <c r="H151" s="2">
        <f t="shared" si="105"/>
        <v>882.875</v>
      </c>
      <c r="I151" s="2">
        <f t="shared" si="105"/>
        <v>882.875</v>
      </c>
      <c r="J151" s="2">
        <f t="shared" si="105"/>
        <v>882.875</v>
      </c>
      <c r="K151" s="2">
        <f t="shared" si="105"/>
        <v>882.875</v>
      </c>
      <c r="L151" s="2">
        <f t="shared" si="105"/>
        <v>882.875</v>
      </c>
      <c r="M151" s="2">
        <f t="shared" si="105"/>
        <v>882.875</v>
      </c>
      <c r="N151" s="2">
        <f t="shared" si="105"/>
        <v>3001.7749999999996</v>
      </c>
      <c r="O151" s="2">
        <f t="shared" si="105"/>
        <v>5014.7299999999996</v>
      </c>
      <c r="P151" s="2">
        <f t="shared" si="105"/>
        <v>6497.9599999999991</v>
      </c>
    </row>
    <row r="152" spans="1:16" x14ac:dyDescent="0.3">
      <c r="A152" s="19">
        <v>183</v>
      </c>
      <c r="B152" s="2">
        <f t="shared" ref="B152:P152" si="106">B131*35.315</f>
        <v>882.875</v>
      </c>
      <c r="C152" s="2">
        <f t="shared" si="106"/>
        <v>882.875</v>
      </c>
      <c r="D152" s="2">
        <f t="shared" si="106"/>
        <v>882.875</v>
      </c>
      <c r="E152" s="2">
        <f t="shared" si="106"/>
        <v>882.875</v>
      </c>
      <c r="F152" s="2">
        <f t="shared" si="106"/>
        <v>882.875</v>
      </c>
      <c r="G152" s="2">
        <f t="shared" si="106"/>
        <v>882.875</v>
      </c>
      <c r="H152" s="2">
        <f t="shared" si="106"/>
        <v>882.875</v>
      </c>
      <c r="I152" s="2">
        <f t="shared" si="106"/>
        <v>882.875</v>
      </c>
      <c r="J152" s="2">
        <f t="shared" si="106"/>
        <v>882.875</v>
      </c>
      <c r="K152" s="2">
        <f t="shared" si="106"/>
        <v>882.875</v>
      </c>
      <c r="L152" s="2">
        <f t="shared" si="106"/>
        <v>882.875</v>
      </c>
      <c r="M152" s="2">
        <f t="shared" si="106"/>
        <v>882.875</v>
      </c>
      <c r="N152" s="2">
        <f t="shared" si="106"/>
        <v>3001.7749999999996</v>
      </c>
      <c r="O152" s="2">
        <f t="shared" si="106"/>
        <v>5014.7299999999996</v>
      </c>
      <c r="P152" s="2">
        <f t="shared" si="106"/>
        <v>6497.9599999999991</v>
      </c>
    </row>
    <row r="153" spans="1:16" x14ac:dyDescent="0.3">
      <c r="A153" s="19">
        <v>213</v>
      </c>
      <c r="B153" s="2">
        <f t="shared" ref="B153:P153" si="107">B132*35.315</f>
        <v>882.875</v>
      </c>
      <c r="C153" s="2">
        <f t="shared" si="107"/>
        <v>882.875</v>
      </c>
      <c r="D153" s="2">
        <f t="shared" si="107"/>
        <v>882.875</v>
      </c>
      <c r="E153" s="2">
        <f t="shared" si="107"/>
        <v>882.875</v>
      </c>
      <c r="F153" s="2">
        <f t="shared" si="107"/>
        <v>882.875</v>
      </c>
      <c r="G153" s="2">
        <f t="shared" si="107"/>
        <v>882.875</v>
      </c>
      <c r="H153" s="2">
        <f t="shared" si="107"/>
        <v>882.875</v>
      </c>
      <c r="I153" s="2">
        <f t="shared" si="107"/>
        <v>882.875</v>
      </c>
      <c r="J153" s="2">
        <f t="shared" si="107"/>
        <v>882.875</v>
      </c>
      <c r="K153" s="2">
        <f t="shared" si="107"/>
        <v>882.875</v>
      </c>
      <c r="L153" s="2">
        <f t="shared" si="107"/>
        <v>882.875</v>
      </c>
      <c r="M153" s="2">
        <f t="shared" si="107"/>
        <v>882.875</v>
      </c>
      <c r="N153" s="2">
        <f t="shared" si="107"/>
        <v>3001.7749999999996</v>
      </c>
      <c r="O153" s="2">
        <f t="shared" si="107"/>
        <v>5014.7299999999996</v>
      </c>
      <c r="P153" s="2">
        <f t="shared" si="107"/>
        <v>6497.9599999999991</v>
      </c>
    </row>
    <row r="154" spans="1:16" x14ac:dyDescent="0.3">
      <c r="A154" s="19">
        <v>214</v>
      </c>
      <c r="B154" s="2">
        <f t="shared" ref="B154:P154" si="108">B133*35.315</f>
        <v>988.81999999999994</v>
      </c>
      <c r="C154" s="2">
        <f t="shared" si="108"/>
        <v>988.81999999999994</v>
      </c>
      <c r="D154" s="2">
        <f t="shared" si="108"/>
        <v>988.81999999999994</v>
      </c>
      <c r="E154" s="2">
        <f t="shared" si="108"/>
        <v>988.81999999999994</v>
      </c>
      <c r="F154" s="2">
        <f t="shared" si="108"/>
        <v>988.81999999999994</v>
      </c>
      <c r="G154" s="2">
        <f t="shared" si="108"/>
        <v>988.81999999999994</v>
      </c>
      <c r="H154" s="2">
        <f t="shared" si="108"/>
        <v>988.81999999999994</v>
      </c>
      <c r="I154" s="2">
        <f t="shared" si="108"/>
        <v>988.81999999999994</v>
      </c>
      <c r="J154" s="2">
        <f t="shared" si="108"/>
        <v>988.81999999999994</v>
      </c>
      <c r="K154" s="2">
        <f t="shared" si="108"/>
        <v>953.50499999999988</v>
      </c>
      <c r="L154" s="2">
        <f t="shared" si="108"/>
        <v>953.50499999999988</v>
      </c>
      <c r="M154" s="2">
        <f t="shared" si="108"/>
        <v>918.18999999999994</v>
      </c>
      <c r="N154" s="2">
        <f t="shared" si="108"/>
        <v>1589.175</v>
      </c>
      <c r="O154" s="2">
        <f t="shared" si="108"/>
        <v>5014.7299999999996</v>
      </c>
      <c r="P154" s="2">
        <f t="shared" si="108"/>
        <v>6497.9599999999991</v>
      </c>
    </row>
    <row r="155" spans="1:16" x14ac:dyDescent="0.3">
      <c r="A155" s="19">
        <v>244</v>
      </c>
      <c r="B155" s="2">
        <f t="shared" ref="B155:P155" si="109">B134*35.315</f>
        <v>988.81999999999994</v>
      </c>
      <c r="C155" s="2">
        <f t="shared" si="109"/>
        <v>988.81999999999994</v>
      </c>
      <c r="D155" s="2">
        <f t="shared" si="109"/>
        <v>988.81999999999994</v>
      </c>
      <c r="E155" s="2">
        <f t="shared" si="109"/>
        <v>988.81999999999994</v>
      </c>
      <c r="F155" s="2">
        <f t="shared" si="109"/>
        <v>988.81999999999994</v>
      </c>
      <c r="G155" s="2">
        <f t="shared" si="109"/>
        <v>988.81999999999994</v>
      </c>
      <c r="H155" s="2">
        <f t="shared" si="109"/>
        <v>988.81999999999994</v>
      </c>
      <c r="I155" s="2">
        <f t="shared" si="109"/>
        <v>988.81999999999994</v>
      </c>
      <c r="J155" s="2">
        <f t="shared" si="109"/>
        <v>988.81999999999994</v>
      </c>
      <c r="K155" s="2">
        <f t="shared" si="109"/>
        <v>953.50499999999988</v>
      </c>
      <c r="L155" s="2">
        <f t="shared" si="109"/>
        <v>953.50499999999988</v>
      </c>
      <c r="M155" s="2">
        <f t="shared" si="109"/>
        <v>918.18999999999994</v>
      </c>
      <c r="N155" s="2">
        <f t="shared" si="109"/>
        <v>1589.175</v>
      </c>
      <c r="O155" s="2">
        <f t="shared" si="109"/>
        <v>5014.7299999999996</v>
      </c>
      <c r="P155" s="2">
        <f t="shared" si="109"/>
        <v>6497.9599999999991</v>
      </c>
    </row>
    <row r="156" spans="1:16" x14ac:dyDescent="0.3">
      <c r="A156" s="19">
        <v>245</v>
      </c>
      <c r="B156" s="2">
        <f t="shared" ref="B156:P156" si="110">B135*35.315</f>
        <v>565.04</v>
      </c>
      <c r="C156" s="2">
        <f t="shared" si="110"/>
        <v>565.04</v>
      </c>
      <c r="D156" s="2">
        <f t="shared" si="110"/>
        <v>565.04</v>
      </c>
      <c r="E156" s="2">
        <f t="shared" si="110"/>
        <v>565.04</v>
      </c>
      <c r="F156" s="2">
        <f t="shared" si="110"/>
        <v>565.04</v>
      </c>
      <c r="G156" s="2">
        <f t="shared" si="110"/>
        <v>565.04</v>
      </c>
      <c r="H156" s="2">
        <f t="shared" si="110"/>
        <v>565.04</v>
      </c>
      <c r="I156" s="2">
        <f t="shared" si="110"/>
        <v>565.04</v>
      </c>
      <c r="J156" s="2">
        <f t="shared" si="110"/>
        <v>565.04</v>
      </c>
      <c r="K156" s="2">
        <f t="shared" si="110"/>
        <v>565.04</v>
      </c>
      <c r="L156" s="2">
        <f t="shared" si="110"/>
        <v>565.04</v>
      </c>
      <c r="M156" s="2">
        <f t="shared" si="110"/>
        <v>565.04</v>
      </c>
      <c r="N156" s="2">
        <f t="shared" si="110"/>
        <v>1589.175</v>
      </c>
      <c r="O156" s="2">
        <f t="shared" si="110"/>
        <v>5014.7299999999996</v>
      </c>
      <c r="P156" s="2">
        <f t="shared" si="110"/>
        <v>6497.9599999999991</v>
      </c>
    </row>
    <row r="157" spans="1:16" x14ac:dyDescent="0.3">
      <c r="A157" s="19">
        <v>274</v>
      </c>
      <c r="B157" s="2">
        <f t="shared" ref="B157:P157" si="111">B136*35.315</f>
        <v>565.04</v>
      </c>
      <c r="C157" s="2">
        <f t="shared" si="111"/>
        <v>565.04</v>
      </c>
      <c r="D157" s="2">
        <f t="shared" si="111"/>
        <v>565.04</v>
      </c>
      <c r="E157" s="2">
        <f t="shared" si="111"/>
        <v>565.04</v>
      </c>
      <c r="F157" s="2">
        <f t="shared" si="111"/>
        <v>565.04</v>
      </c>
      <c r="G157" s="2">
        <f t="shared" si="111"/>
        <v>565.04</v>
      </c>
      <c r="H157" s="2">
        <f t="shared" si="111"/>
        <v>565.04</v>
      </c>
      <c r="I157" s="2">
        <f t="shared" si="111"/>
        <v>882.875</v>
      </c>
      <c r="J157" s="2">
        <f t="shared" si="111"/>
        <v>1553.86</v>
      </c>
      <c r="K157" s="2">
        <f t="shared" si="111"/>
        <v>5014.7299999999996</v>
      </c>
      <c r="L157" s="2">
        <f t="shared" si="111"/>
        <v>6497.9599999999991</v>
      </c>
      <c r="M157" s="2">
        <f t="shared" si="111"/>
        <v>6497.9599999999991</v>
      </c>
      <c r="N157" s="2">
        <f t="shared" si="111"/>
        <v>6497.9599999999991</v>
      </c>
      <c r="O157" s="2">
        <f t="shared" si="111"/>
        <v>6497.9599999999991</v>
      </c>
      <c r="P157" s="2">
        <f t="shared" si="111"/>
        <v>6497.9599999999991</v>
      </c>
    </row>
    <row r="158" spans="1:16" x14ac:dyDescent="0.3">
      <c r="A158" s="19">
        <v>275</v>
      </c>
      <c r="B158" s="2">
        <f t="shared" ref="B158:P158" si="112">B137*35.315</f>
        <v>882.875</v>
      </c>
      <c r="C158" s="2">
        <f t="shared" si="112"/>
        <v>882.875</v>
      </c>
      <c r="D158" s="2">
        <f t="shared" si="112"/>
        <v>882.875</v>
      </c>
      <c r="E158" s="2">
        <f t="shared" si="112"/>
        <v>882.875</v>
      </c>
      <c r="F158" s="2">
        <f t="shared" si="112"/>
        <v>882.875</v>
      </c>
      <c r="G158" s="2">
        <f t="shared" si="112"/>
        <v>882.875</v>
      </c>
      <c r="H158" s="2">
        <f t="shared" si="112"/>
        <v>882.875</v>
      </c>
      <c r="I158" s="2">
        <f t="shared" si="112"/>
        <v>882.875</v>
      </c>
      <c r="J158" s="2">
        <f t="shared" si="112"/>
        <v>1553.86</v>
      </c>
      <c r="K158" s="2">
        <f t="shared" si="112"/>
        <v>5014.7299999999996</v>
      </c>
      <c r="L158" s="2">
        <f t="shared" si="112"/>
        <v>6497.9599999999991</v>
      </c>
      <c r="M158" s="2">
        <f t="shared" si="112"/>
        <v>6497.9599999999991</v>
      </c>
      <c r="N158" s="2">
        <f t="shared" si="112"/>
        <v>6497.9599999999991</v>
      </c>
      <c r="O158" s="2">
        <f t="shared" si="112"/>
        <v>6497.9599999999991</v>
      </c>
      <c r="P158" s="2">
        <f t="shared" si="112"/>
        <v>6497.9599999999991</v>
      </c>
    </row>
    <row r="159" spans="1:16" x14ac:dyDescent="0.3">
      <c r="A159" s="19">
        <v>306</v>
      </c>
      <c r="B159" s="2">
        <f t="shared" ref="B159:P159" si="113">B138*35.315</f>
        <v>1094.7649999999999</v>
      </c>
      <c r="C159" s="2">
        <f t="shared" si="113"/>
        <v>1130.08</v>
      </c>
      <c r="D159" s="2">
        <f t="shared" si="113"/>
        <v>1130.08</v>
      </c>
      <c r="E159" s="2">
        <f t="shared" si="113"/>
        <v>1200.71</v>
      </c>
      <c r="F159" s="2">
        <f t="shared" si="113"/>
        <v>2436.7349999999997</v>
      </c>
      <c r="G159" s="2">
        <f t="shared" si="113"/>
        <v>6321.3849999999993</v>
      </c>
      <c r="H159" s="2">
        <f t="shared" si="113"/>
        <v>6356.7</v>
      </c>
      <c r="I159" s="2">
        <f t="shared" si="113"/>
        <v>6392.0149999999994</v>
      </c>
      <c r="J159" s="2">
        <f t="shared" si="113"/>
        <v>6497.9599999999991</v>
      </c>
      <c r="K159" s="2">
        <f t="shared" si="113"/>
        <v>6497.9599999999991</v>
      </c>
      <c r="L159" s="2">
        <f t="shared" si="113"/>
        <v>6497.9599999999991</v>
      </c>
      <c r="M159" s="2">
        <f t="shared" si="113"/>
        <v>6497.9599999999991</v>
      </c>
      <c r="N159" s="2">
        <f t="shared" si="113"/>
        <v>6497.9599999999991</v>
      </c>
      <c r="O159" s="2">
        <f t="shared" si="113"/>
        <v>6497.9599999999991</v>
      </c>
      <c r="P159" s="2">
        <f t="shared" si="113"/>
        <v>6497.9599999999991</v>
      </c>
    </row>
    <row r="160" spans="1:16" x14ac:dyDescent="0.3">
      <c r="A160" s="19">
        <v>336</v>
      </c>
      <c r="B160" s="2">
        <f t="shared" ref="B160:P160" si="114">B139*35.315</f>
        <v>1200.71</v>
      </c>
      <c r="C160" s="2">
        <f t="shared" si="114"/>
        <v>1200.71</v>
      </c>
      <c r="D160" s="2">
        <f t="shared" si="114"/>
        <v>5014.7299999999996</v>
      </c>
      <c r="E160" s="2">
        <f t="shared" si="114"/>
        <v>5261.9349999999995</v>
      </c>
      <c r="F160" s="2">
        <f t="shared" si="114"/>
        <v>5509.1399999999994</v>
      </c>
      <c r="G160" s="2">
        <f t="shared" si="114"/>
        <v>6321.3849999999993</v>
      </c>
      <c r="H160" s="2">
        <f t="shared" si="114"/>
        <v>6356.7</v>
      </c>
      <c r="I160" s="2">
        <f t="shared" si="114"/>
        <v>6392.0149999999994</v>
      </c>
      <c r="J160" s="2">
        <f t="shared" si="114"/>
        <v>6497.9599999999991</v>
      </c>
      <c r="K160" s="2">
        <f t="shared" si="114"/>
        <v>6497.9599999999991</v>
      </c>
      <c r="L160" s="2">
        <f t="shared" si="114"/>
        <v>6497.9599999999991</v>
      </c>
      <c r="M160" s="2">
        <f t="shared" si="114"/>
        <v>6497.9599999999991</v>
      </c>
      <c r="N160" s="2">
        <f t="shared" si="114"/>
        <v>6497.9599999999991</v>
      </c>
      <c r="O160" s="2">
        <f t="shared" si="114"/>
        <v>6497.9599999999991</v>
      </c>
      <c r="P160" s="2">
        <f t="shared" si="114"/>
        <v>6497.9599999999991</v>
      </c>
    </row>
    <row r="161" spans="1:18" x14ac:dyDescent="0.3">
      <c r="A161" s="19">
        <v>365</v>
      </c>
      <c r="B161" s="2">
        <f t="shared" ref="B161:P161" si="115">B140*35.315</f>
        <v>1200.71</v>
      </c>
      <c r="C161" s="2">
        <f t="shared" si="115"/>
        <v>1200.71</v>
      </c>
      <c r="D161" s="2">
        <f t="shared" si="115"/>
        <v>5014.7299999999996</v>
      </c>
      <c r="E161" s="2">
        <f t="shared" si="115"/>
        <v>5261.9349999999995</v>
      </c>
      <c r="F161" s="2">
        <f t="shared" si="115"/>
        <v>5509.1399999999994</v>
      </c>
      <c r="G161" s="2">
        <f t="shared" si="115"/>
        <v>6321.3849999999993</v>
      </c>
      <c r="H161" s="2">
        <f t="shared" si="115"/>
        <v>6356.7</v>
      </c>
      <c r="I161" s="2">
        <f t="shared" si="115"/>
        <v>6392.0149999999994</v>
      </c>
      <c r="J161" s="2">
        <f t="shared" si="115"/>
        <v>6497.9599999999991</v>
      </c>
      <c r="K161" s="2">
        <f t="shared" si="115"/>
        <v>6497.9599999999991</v>
      </c>
      <c r="L161" s="2">
        <f t="shared" si="115"/>
        <v>6497.9599999999991</v>
      </c>
      <c r="M161" s="2">
        <f t="shared" si="115"/>
        <v>6497.9599999999991</v>
      </c>
      <c r="N161" s="2">
        <f t="shared" si="115"/>
        <v>6497.9599999999991</v>
      </c>
      <c r="O161" s="2">
        <f t="shared" si="115"/>
        <v>6497.9599999999991</v>
      </c>
      <c r="P161" s="2">
        <f t="shared" si="115"/>
        <v>6497.9599999999991</v>
      </c>
    </row>
    <row r="164" spans="1:18" x14ac:dyDescent="0.3">
      <c r="A164" t="s">
        <v>123</v>
      </c>
      <c r="B164" t="s">
        <v>28</v>
      </c>
      <c r="C164" t="s">
        <v>28</v>
      </c>
      <c r="D164" t="s">
        <v>28</v>
      </c>
      <c r="E164" t="s">
        <v>28</v>
      </c>
      <c r="F164" t="s">
        <v>28</v>
      </c>
      <c r="G164" t="s">
        <v>28</v>
      </c>
      <c r="H164" t="s">
        <v>28</v>
      </c>
      <c r="I164" t="s">
        <v>28</v>
      </c>
      <c r="J164" t="s">
        <v>28</v>
      </c>
      <c r="K164" t="s">
        <v>28</v>
      </c>
      <c r="L164" t="s">
        <v>28</v>
      </c>
      <c r="M164" t="s">
        <v>28</v>
      </c>
      <c r="N164" t="s">
        <v>28</v>
      </c>
      <c r="O164" t="s">
        <v>28</v>
      </c>
      <c r="P164" t="s">
        <v>28</v>
      </c>
    </row>
    <row r="165" spans="1:18" x14ac:dyDescent="0.3">
      <c r="A165" s="17"/>
      <c r="B165" s="18">
        <v>1532</v>
      </c>
      <c r="C165" s="18">
        <v>1540</v>
      </c>
      <c r="D165" s="18">
        <v>1590</v>
      </c>
      <c r="E165" s="18">
        <v>1601.6</v>
      </c>
      <c r="F165" s="18">
        <v>1612.6</v>
      </c>
      <c r="G165" s="18">
        <v>1647.3</v>
      </c>
      <c r="H165" s="18">
        <v>1649.3</v>
      </c>
      <c r="I165" s="18">
        <v>1650.4</v>
      </c>
      <c r="J165" s="18">
        <v>1655</v>
      </c>
      <c r="K165" s="18">
        <v>1678.5</v>
      </c>
      <c r="L165" s="18">
        <v>1680.5</v>
      </c>
      <c r="M165" s="18">
        <v>1688</v>
      </c>
      <c r="N165" s="18">
        <v>1690</v>
      </c>
      <c r="O165" s="18">
        <v>1691</v>
      </c>
      <c r="P165" s="18">
        <v>1699</v>
      </c>
      <c r="R165" t="s">
        <v>126</v>
      </c>
    </row>
    <row r="166" spans="1:18" x14ac:dyDescent="0.3">
      <c r="A166" s="19">
        <v>1</v>
      </c>
      <c r="B166" s="2">
        <v>1200</v>
      </c>
      <c r="C166" s="2">
        <v>1200</v>
      </c>
      <c r="D166" s="2">
        <v>5000</v>
      </c>
      <c r="E166" s="2">
        <v>5270</v>
      </c>
      <c r="F166" s="2">
        <v>5520</v>
      </c>
      <c r="G166" s="2">
        <v>6320</v>
      </c>
      <c r="H166" s="2">
        <v>6370</v>
      </c>
      <c r="I166" s="2">
        <v>6390</v>
      </c>
      <c r="J166" s="2">
        <v>6500</v>
      </c>
      <c r="K166" s="2">
        <v>6500</v>
      </c>
      <c r="L166" s="2">
        <v>6500</v>
      </c>
      <c r="M166" s="2">
        <v>6500</v>
      </c>
      <c r="N166" s="2">
        <v>6500</v>
      </c>
      <c r="O166" s="2">
        <v>6500</v>
      </c>
      <c r="P166" s="2">
        <v>6500</v>
      </c>
      <c r="R166" t="s">
        <v>127</v>
      </c>
    </row>
    <row r="167" spans="1:18" x14ac:dyDescent="0.3">
      <c r="A167" s="19">
        <v>32</v>
      </c>
      <c r="B167" s="2">
        <v>1200</v>
      </c>
      <c r="C167" s="2">
        <v>1200</v>
      </c>
      <c r="D167" s="2">
        <v>5000</v>
      </c>
      <c r="E167" s="2">
        <v>5270</v>
      </c>
      <c r="F167" s="2">
        <v>5520</v>
      </c>
      <c r="G167" s="2">
        <v>6320</v>
      </c>
      <c r="H167" s="2">
        <v>6370</v>
      </c>
      <c r="I167" s="2">
        <v>6390</v>
      </c>
      <c r="J167" s="2">
        <v>6500</v>
      </c>
      <c r="K167" s="2">
        <v>6500</v>
      </c>
      <c r="L167" s="2">
        <v>6500</v>
      </c>
      <c r="M167" s="2">
        <v>6500</v>
      </c>
      <c r="N167" s="2">
        <v>6500</v>
      </c>
      <c r="O167" s="2">
        <v>6500</v>
      </c>
      <c r="P167" s="2">
        <v>6500</v>
      </c>
      <c r="R167" t="s">
        <v>13</v>
      </c>
    </row>
    <row r="168" spans="1:18" x14ac:dyDescent="0.3">
      <c r="A168" s="19">
        <v>61</v>
      </c>
      <c r="B168" s="2">
        <v>2000</v>
      </c>
      <c r="C168" s="2">
        <v>2000</v>
      </c>
      <c r="D168" s="2">
        <v>2000</v>
      </c>
      <c r="E168" s="2">
        <v>2000</v>
      </c>
      <c r="F168" s="2">
        <v>2000</v>
      </c>
      <c r="G168" s="2">
        <v>6320</v>
      </c>
      <c r="H168" s="2">
        <v>6370</v>
      </c>
      <c r="I168" s="2">
        <v>6390</v>
      </c>
      <c r="J168" s="2">
        <v>6500</v>
      </c>
      <c r="K168" s="2">
        <v>6500</v>
      </c>
      <c r="L168" s="2">
        <v>6500</v>
      </c>
      <c r="M168" s="2">
        <v>6500</v>
      </c>
      <c r="N168" s="2">
        <v>6500</v>
      </c>
      <c r="O168" s="2">
        <v>6500</v>
      </c>
      <c r="P168" s="2">
        <v>6500</v>
      </c>
    </row>
    <row r="169" spans="1:18" x14ac:dyDescent="0.3">
      <c r="A169" s="19">
        <v>92</v>
      </c>
      <c r="B169" s="2">
        <v>900</v>
      </c>
      <c r="C169" s="2">
        <v>900</v>
      </c>
      <c r="D169" s="2">
        <v>900</v>
      </c>
      <c r="E169" s="2">
        <v>900</v>
      </c>
      <c r="F169" s="2">
        <v>900</v>
      </c>
      <c r="G169" s="2">
        <v>900</v>
      </c>
      <c r="H169" s="2">
        <v>2000</v>
      </c>
      <c r="I169" s="2">
        <v>2580</v>
      </c>
      <c r="J169" s="2">
        <v>5000</v>
      </c>
      <c r="K169" s="2">
        <v>6500</v>
      </c>
      <c r="L169" s="2">
        <v>6500</v>
      </c>
      <c r="M169" s="2">
        <v>6500</v>
      </c>
      <c r="N169" s="2">
        <v>6500</v>
      </c>
      <c r="O169" s="2">
        <v>6500</v>
      </c>
      <c r="P169" s="2">
        <v>6500</v>
      </c>
    </row>
    <row r="170" spans="1:18" x14ac:dyDescent="0.3">
      <c r="A170" s="19">
        <v>122</v>
      </c>
      <c r="B170" s="2">
        <v>900</v>
      </c>
      <c r="C170" s="2">
        <v>900</v>
      </c>
      <c r="D170" s="2">
        <v>900</v>
      </c>
      <c r="E170" s="2">
        <v>900</v>
      </c>
      <c r="F170" s="2">
        <v>900</v>
      </c>
      <c r="G170" s="2">
        <v>900</v>
      </c>
      <c r="H170" s="2">
        <v>900</v>
      </c>
      <c r="I170" s="2">
        <v>900</v>
      </c>
      <c r="J170" s="2">
        <v>900</v>
      </c>
      <c r="K170" s="2">
        <v>900</v>
      </c>
      <c r="L170" s="2">
        <v>2000</v>
      </c>
      <c r="M170" s="2">
        <v>5000</v>
      </c>
      <c r="N170" s="2">
        <v>6500</v>
      </c>
      <c r="O170" s="2">
        <v>6500</v>
      </c>
      <c r="P170" s="2">
        <v>6500</v>
      </c>
    </row>
    <row r="171" spans="1:18" x14ac:dyDescent="0.3">
      <c r="A171" s="19">
        <v>131</v>
      </c>
      <c r="B171" s="2">
        <v>900</v>
      </c>
      <c r="C171" s="2">
        <v>900</v>
      </c>
      <c r="D171" s="2">
        <v>900</v>
      </c>
      <c r="E171" s="2">
        <v>900</v>
      </c>
      <c r="F171" s="2">
        <v>900</v>
      </c>
      <c r="G171" s="2">
        <v>900</v>
      </c>
      <c r="H171" s="2">
        <v>900</v>
      </c>
      <c r="I171" s="2">
        <v>900</v>
      </c>
      <c r="J171" s="2">
        <v>900</v>
      </c>
      <c r="K171" s="2">
        <v>900</v>
      </c>
      <c r="L171" s="2">
        <v>900</v>
      </c>
      <c r="M171" s="2">
        <v>900</v>
      </c>
      <c r="N171" s="2">
        <v>3000</v>
      </c>
      <c r="O171" s="2">
        <v>5000</v>
      </c>
      <c r="P171" s="2">
        <v>6500</v>
      </c>
    </row>
    <row r="172" spans="1:18" x14ac:dyDescent="0.3">
      <c r="A172" s="19">
        <v>153</v>
      </c>
      <c r="B172" s="2">
        <v>900</v>
      </c>
      <c r="C172" s="2">
        <v>900</v>
      </c>
      <c r="D172" s="2">
        <v>900</v>
      </c>
      <c r="E172" s="2">
        <v>900</v>
      </c>
      <c r="F172" s="2">
        <v>900</v>
      </c>
      <c r="G172" s="2">
        <v>900</v>
      </c>
      <c r="H172" s="2">
        <v>900</v>
      </c>
      <c r="I172" s="2">
        <v>900</v>
      </c>
      <c r="J172" s="2">
        <v>900</v>
      </c>
      <c r="K172" s="2">
        <v>900</v>
      </c>
      <c r="L172" s="2">
        <v>900</v>
      </c>
      <c r="M172" s="2">
        <v>900</v>
      </c>
      <c r="N172" s="2">
        <v>3000</v>
      </c>
      <c r="O172" s="2">
        <v>5000</v>
      </c>
      <c r="P172" s="2">
        <v>6500</v>
      </c>
    </row>
    <row r="173" spans="1:18" x14ac:dyDescent="0.3">
      <c r="A173" s="19">
        <v>183</v>
      </c>
      <c r="B173" s="2">
        <v>900</v>
      </c>
      <c r="C173" s="2">
        <v>900</v>
      </c>
      <c r="D173" s="2">
        <v>900</v>
      </c>
      <c r="E173" s="2">
        <v>900</v>
      </c>
      <c r="F173" s="2">
        <v>900</v>
      </c>
      <c r="G173" s="2">
        <v>900</v>
      </c>
      <c r="H173" s="2">
        <v>900</v>
      </c>
      <c r="I173" s="2">
        <v>900</v>
      </c>
      <c r="J173" s="2">
        <v>900</v>
      </c>
      <c r="K173" s="2">
        <v>900</v>
      </c>
      <c r="L173" s="2">
        <v>900</v>
      </c>
      <c r="M173" s="2">
        <v>900</v>
      </c>
      <c r="N173" s="2">
        <v>3000</v>
      </c>
      <c r="O173" s="2">
        <v>5000</v>
      </c>
      <c r="P173" s="2">
        <v>6500</v>
      </c>
    </row>
    <row r="174" spans="1:18" x14ac:dyDescent="0.3">
      <c r="A174" s="19">
        <v>213</v>
      </c>
      <c r="B174" s="2">
        <v>900</v>
      </c>
      <c r="C174" s="2">
        <v>900</v>
      </c>
      <c r="D174" s="2">
        <v>900</v>
      </c>
      <c r="E174" s="2">
        <v>900</v>
      </c>
      <c r="F174" s="2">
        <v>900</v>
      </c>
      <c r="G174" s="2">
        <v>900</v>
      </c>
      <c r="H174" s="2">
        <v>900</v>
      </c>
      <c r="I174" s="2">
        <v>900</v>
      </c>
      <c r="J174" s="2">
        <v>900</v>
      </c>
      <c r="K174" s="2">
        <v>900</v>
      </c>
      <c r="L174" s="2">
        <v>900</v>
      </c>
      <c r="M174" s="2">
        <v>900</v>
      </c>
      <c r="N174" s="2">
        <v>3000</v>
      </c>
      <c r="O174" s="2">
        <v>5000</v>
      </c>
      <c r="P174" s="2">
        <v>6500</v>
      </c>
    </row>
    <row r="175" spans="1:18" x14ac:dyDescent="0.3">
      <c r="A175" s="19">
        <v>214</v>
      </c>
      <c r="B175" s="2">
        <v>1000</v>
      </c>
      <c r="C175" s="2">
        <v>1000</v>
      </c>
      <c r="D175" s="2">
        <v>1000</v>
      </c>
      <c r="E175" s="2">
        <v>1000</v>
      </c>
      <c r="F175" s="2">
        <v>1000</v>
      </c>
      <c r="G175" s="2">
        <v>1000</v>
      </c>
      <c r="H175" s="2">
        <v>1000</v>
      </c>
      <c r="I175" s="2">
        <v>1000</v>
      </c>
      <c r="J175" s="2">
        <v>1000</v>
      </c>
      <c r="K175" s="2">
        <v>948</v>
      </c>
      <c r="L175" s="2">
        <v>945</v>
      </c>
      <c r="M175" s="2">
        <v>931</v>
      </c>
      <c r="N175" s="2">
        <v>1600</v>
      </c>
      <c r="O175" s="2">
        <v>5000</v>
      </c>
      <c r="P175" s="2">
        <v>6500</v>
      </c>
    </row>
    <row r="176" spans="1:18" x14ac:dyDescent="0.3">
      <c r="A176" s="19">
        <v>244</v>
      </c>
      <c r="B176" s="2">
        <v>1000</v>
      </c>
      <c r="C176" s="2">
        <v>1000</v>
      </c>
      <c r="D176" s="2">
        <v>1000</v>
      </c>
      <c r="E176" s="2">
        <v>1000</v>
      </c>
      <c r="F176" s="2">
        <v>1000</v>
      </c>
      <c r="G176" s="2">
        <v>1000</v>
      </c>
      <c r="H176" s="2">
        <v>1000</v>
      </c>
      <c r="I176" s="2">
        <v>1000</v>
      </c>
      <c r="J176" s="2">
        <v>1000</v>
      </c>
      <c r="K176" s="2">
        <v>948</v>
      </c>
      <c r="L176" s="2">
        <v>945</v>
      </c>
      <c r="M176" s="2">
        <v>931</v>
      </c>
      <c r="N176" s="2">
        <v>1600</v>
      </c>
      <c r="O176" s="2">
        <v>5000</v>
      </c>
      <c r="P176" s="2">
        <v>6500</v>
      </c>
    </row>
    <row r="177" spans="1:16" x14ac:dyDescent="0.3">
      <c r="A177" s="19">
        <v>245</v>
      </c>
      <c r="B177" s="2">
        <v>580</v>
      </c>
      <c r="C177" s="2">
        <v>580</v>
      </c>
      <c r="D177" s="2">
        <v>580</v>
      </c>
      <c r="E177" s="2">
        <v>580</v>
      </c>
      <c r="F177" s="2">
        <v>580</v>
      </c>
      <c r="G177" s="2">
        <v>580</v>
      </c>
      <c r="H177" s="2">
        <v>580</v>
      </c>
      <c r="I177" s="2">
        <v>580</v>
      </c>
      <c r="J177" s="2">
        <v>580</v>
      </c>
      <c r="K177" s="2">
        <v>580</v>
      </c>
      <c r="L177" s="2">
        <v>580</v>
      </c>
      <c r="M177" s="2">
        <v>580</v>
      </c>
      <c r="N177" s="2">
        <v>1600</v>
      </c>
      <c r="O177" s="2">
        <v>5000</v>
      </c>
      <c r="P177" s="2">
        <v>6500</v>
      </c>
    </row>
    <row r="178" spans="1:16" x14ac:dyDescent="0.3">
      <c r="A178" s="19">
        <v>274</v>
      </c>
      <c r="B178" s="2">
        <v>580</v>
      </c>
      <c r="C178" s="2">
        <v>580</v>
      </c>
      <c r="D178" s="2">
        <v>580</v>
      </c>
      <c r="E178" s="2">
        <v>580</v>
      </c>
      <c r="F178" s="2">
        <v>580</v>
      </c>
      <c r="G178" s="2">
        <v>580</v>
      </c>
      <c r="H178" s="2">
        <v>580</v>
      </c>
      <c r="I178" s="2">
        <v>900</v>
      </c>
      <c r="J178" s="2">
        <v>1570</v>
      </c>
      <c r="K178" s="2">
        <v>5000</v>
      </c>
      <c r="L178" s="2">
        <v>6500</v>
      </c>
      <c r="M178" s="2">
        <v>6500</v>
      </c>
      <c r="N178" s="2">
        <v>6500</v>
      </c>
      <c r="O178" s="2">
        <v>6500</v>
      </c>
      <c r="P178" s="2">
        <v>6500</v>
      </c>
    </row>
    <row r="179" spans="1:16" x14ac:dyDescent="0.3">
      <c r="A179" s="19">
        <v>275</v>
      </c>
      <c r="B179" s="2">
        <v>900</v>
      </c>
      <c r="C179" s="2">
        <v>900</v>
      </c>
      <c r="D179" s="2">
        <v>900</v>
      </c>
      <c r="E179" s="2">
        <v>900</v>
      </c>
      <c r="F179" s="2">
        <v>900</v>
      </c>
      <c r="G179" s="2">
        <v>900</v>
      </c>
      <c r="H179" s="2">
        <v>900</v>
      </c>
      <c r="I179" s="2">
        <v>900</v>
      </c>
      <c r="J179" s="2">
        <v>1570</v>
      </c>
      <c r="K179" s="2">
        <v>5000</v>
      </c>
      <c r="L179" s="2">
        <v>6500</v>
      </c>
      <c r="M179" s="2">
        <v>6500</v>
      </c>
      <c r="N179" s="2">
        <v>6500</v>
      </c>
      <c r="O179" s="2">
        <v>6500</v>
      </c>
      <c r="P179" s="2">
        <v>6500</v>
      </c>
    </row>
    <row r="180" spans="1:16" x14ac:dyDescent="0.3">
      <c r="A180" s="19">
        <v>306</v>
      </c>
      <c r="B180" s="2">
        <v>1104</v>
      </c>
      <c r="C180" s="2">
        <v>1134</v>
      </c>
      <c r="D180" s="5">
        <v>1119</v>
      </c>
      <c r="E180" s="2">
        <v>1200</v>
      </c>
      <c r="F180" s="2">
        <v>2430</v>
      </c>
      <c r="G180" s="2">
        <v>6320</v>
      </c>
      <c r="H180" s="2">
        <v>6370</v>
      </c>
      <c r="I180" s="2">
        <v>6390</v>
      </c>
      <c r="J180" s="2">
        <v>6500</v>
      </c>
      <c r="K180" s="2">
        <v>6500</v>
      </c>
      <c r="L180" s="2">
        <v>6500</v>
      </c>
      <c r="M180" s="2">
        <v>6500</v>
      </c>
      <c r="N180" s="2">
        <v>6500</v>
      </c>
      <c r="O180" s="2">
        <v>6500</v>
      </c>
      <c r="P180" s="2">
        <v>6500</v>
      </c>
    </row>
    <row r="181" spans="1:16" x14ac:dyDescent="0.3">
      <c r="A181" s="19">
        <v>336</v>
      </c>
      <c r="B181" s="2">
        <v>1200</v>
      </c>
      <c r="C181" s="2">
        <v>1200</v>
      </c>
      <c r="D181" s="2">
        <v>5000</v>
      </c>
      <c r="E181" s="2">
        <v>5270</v>
      </c>
      <c r="F181" s="2">
        <v>5520</v>
      </c>
      <c r="G181" s="2">
        <v>6320</v>
      </c>
      <c r="H181" s="2">
        <v>6370</v>
      </c>
      <c r="I181" s="2">
        <v>6390</v>
      </c>
      <c r="J181" s="2">
        <v>6500</v>
      </c>
      <c r="K181" s="2">
        <v>6500</v>
      </c>
      <c r="L181" s="2">
        <v>6500</v>
      </c>
      <c r="M181" s="2">
        <v>6500</v>
      </c>
      <c r="N181" s="2">
        <v>6500</v>
      </c>
      <c r="O181" s="2">
        <v>6500</v>
      </c>
      <c r="P181" s="2">
        <v>6500</v>
      </c>
    </row>
    <row r="182" spans="1:16" x14ac:dyDescent="0.3">
      <c r="A182" s="19"/>
      <c r="B182" s="2"/>
      <c r="C182" s="2"/>
      <c r="D182" s="2"/>
      <c r="E182" s="2"/>
      <c r="F182" s="2"/>
      <c r="M182" s="2"/>
      <c r="N182" s="2"/>
      <c r="O182" s="2"/>
      <c r="P182" s="2"/>
    </row>
    <row r="183" spans="1:16" x14ac:dyDescent="0.3">
      <c r="A183" s="2" t="s">
        <v>125</v>
      </c>
    </row>
    <row r="185" spans="1:16" x14ac:dyDescent="0.3">
      <c r="A185" t="s">
        <v>123</v>
      </c>
      <c r="B185" t="s">
        <v>28</v>
      </c>
      <c r="C185" t="s">
        <v>28</v>
      </c>
      <c r="D185" t="s">
        <v>28</v>
      </c>
      <c r="E185" t="s">
        <v>28</v>
      </c>
      <c r="F185" t="s">
        <v>28</v>
      </c>
      <c r="G185" t="s">
        <v>28</v>
      </c>
      <c r="H185" t="s">
        <v>28</v>
      </c>
      <c r="I185" t="s">
        <v>28</v>
      </c>
      <c r="J185" t="s">
        <v>28</v>
      </c>
      <c r="K185" t="s">
        <v>28</v>
      </c>
      <c r="L185" t="s">
        <v>28</v>
      </c>
      <c r="M185" t="s">
        <v>28</v>
      </c>
      <c r="N185" t="s">
        <v>28</v>
      </c>
      <c r="O185" t="s">
        <v>28</v>
      </c>
      <c r="P185" t="s">
        <v>28</v>
      </c>
    </row>
    <row r="186" spans="1:16" x14ac:dyDescent="0.3">
      <c r="A186">
        <v>-10</v>
      </c>
      <c r="B186" s="1">
        <f>B165/3.28084</f>
        <v>466.95358505748527</v>
      </c>
      <c r="C186" s="1">
        <f t="shared" ref="C186:P186" si="116">C165/3.28084</f>
        <v>469.39198497945648</v>
      </c>
      <c r="D186" s="1">
        <f t="shared" si="116"/>
        <v>484.63198449177651</v>
      </c>
      <c r="E186" s="1">
        <f t="shared" si="116"/>
        <v>488.1676643786347</v>
      </c>
      <c r="F186" s="1">
        <f t="shared" si="116"/>
        <v>491.52046427134513</v>
      </c>
      <c r="G186" s="1">
        <f t="shared" si="116"/>
        <v>502.09702393289524</v>
      </c>
      <c r="H186" s="1">
        <f t="shared" si="116"/>
        <v>502.706623913388</v>
      </c>
      <c r="I186" s="1">
        <f t="shared" si="116"/>
        <v>503.0419039026591</v>
      </c>
      <c r="J186" s="1">
        <f t="shared" si="116"/>
        <v>504.44398385779255</v>
      </c>
      <c r="K186" s="1">
        <f t="shared" si="116"/>
        <v>511.60678362858295</v>
      </c>
      <c r="L186" s="1">
        <f t="shared" si="116"/>
        <v>512.21638360907571</v>
      </c>
      <c r="M186" s="1">
        <f t="shared" si="116"/>
        <v>514.50238353592374</v>
      </c>
      <c r="N186" s="1">
        <f t="shared" si="116"/>
        <v>515.11198351641656</v>
      </c>
      <c r="O186" s="1">
        <f t="shared" si="116"/>
        <v>515.41678350666291</v>
      </c>
      <c r="P186" s="1">
        <f t="shared" si="116"/>
        <v>517.85518342863418</v>
      </c>
    </row>
    <row r="187" spans="1:16" x14ac:dyDescent="0.3">
      <c r="A187" s="6">
        <v>1</v>
      </c>
      <c r="B187" s="20">
        <f>B166/35.315</f>
        <v>33.979895228656382</v>
      </c>
      <c r="C187" s="20">
        <f t="shared" ref="C187:P187" si="117">C166/35.315</f>
        <v>33.979895228656382</v>
      </c>
      <c r="D187" s="20">
        <f t="shared" si="117"/>
        <v>141.58289678606826</v>
      </c>
      <c r="E187" s="20">
        <f t="shared" si="117"/>
        <v>149.22837321251595</v>
      </c>
      <c r="F187" s="20">
        <f t="shared" si="117"/>
        <v>156.30751805181936</v>
      </c>
      <c r="G187" s="20">
        <f t="shared" si="117"/>
        <v>178.96078153759026</v>
      </c>
      <c r="H187" s="20">
        <f t="shared" si="117"/>
        <v>180.37661050545094</v>
      </c>
      <c r="I187" s="20">
        <f t="shared" si="117"/>
        <v>180.94294209259522</v>
      </c>
      <c r="J187" s="20">
        <f t="shared" si="117"/>
        <v>184.05776582188872</v>
      </c>
      <c r="K187" s="20">
        <f t="shared" si="117"/>
        <v>184.05776582188872</v>
      </c>
      <c r="L187" s="20">
        <f t="shared" si="117"/>
        <v>184.05776582188872</v>
      </c>
      <c r="M187" s="20">
        <f t="shared" si="117"/>
        <v>184.05776582188872</v>
      </c>
      <c r="N187" s="20">
        <f t="shared" si="117"/>
        <v>184.05776582188872</v>
      </c>
      <c r="O187" s="20">
        <f t="shared" si="117"/>
        <v>184.05776582188872</v>
      </c>
      <c r="P187" s="20">
        <f t="shared" si="117"/>
        <v>184.05776582188872</v>
      </c>
    </row>
    <row r="188" spans="1:16" x14ac:dyDescent="0.3">
      <c r="A188" s="6">
        <v>32</v>
      </c>
      <c r="B188" s="20">
        <f t="shared" ref="B188:P202" si="118">B167/35.315</f>
        <v>33.979895228656382</v>
      </c>
      <c r="C188" s="20">
        <f t="shared" si="118"/>
        <v>33.979895228656382</v>
      </c>
      <c r="D188" s="20">
        <f t="shared" si="118"/>
        <v>141.58289678606826</v>
      </c>
      <c r="E188" s="20">
        <f t="shared" si="118"/>
        <v>149.22837321251595</v>
      </c>
      <c r="F188" s="20">
        <f t="shared" si="118"/>
        <v>156.30751805181936</v>
      </c>
      <c r="G188" s="20">
        <f t="shared" si="118"/>
        <v>178.96078153759026</v>
      </c>
      <c r="H188" s="20">
        <f t="shared" si="118"/>
        <v>180.37661050545094</v>
      </c>
      <c r="I188" s="20">
        <f t="shared" si="118"/>
        <v>180.94294209259522</v>
      </c>
      <c r="J188" s="20">
        <f t="shared" si="118"/>
        <v>184.05776582188872</v>
      </c>
      <c r="K188" s="20">
        <f t="shared" si="118"/>
        <v>184.05776582188872</v>
      </c>
      <c r="L188" s="20">
        <f t="shared" si="118"/>
        <v>184.05776582188872</v>
      </c>
      <c r="M188" s="20">
        <f t="shared" si="118"/>
        <v>184.05776582188872</v>
      </c>
      <c r="N188" s="20">
        <f t="shared" si="118"/>
        <v>184.05776582188872</v>
      </c>
      <c r="O188" s="20">
        <f t="shared" si="118"/>
        <v>184.05776582188872</v>
      </c>
      <c r="P188" s="20">
        <f t="shared" si="118"/>
        <v>184.05776582188872</v>
      </c>
    </row>
    <row r="189" spans="1:16" x14ac:dyDescent="0.3">
      <c r="A189" s="6">
        <v>61</v>
      </c>
      <c r="B189" s="20">
        <f t="shared" si="118"/>
        <v>56.633158714427303</v>
      </c>
      <c r="C189" s="20">
        <f t="shared" si="118"/>
        <v>56.633158714427303</v>
      </c>
      <c r="D189" s="20">
        <f t="shared" si="118"/>
        <v>56.633158714427303</v>
      </c>
      <c r="E189" s="20">
        <f t="shared" si="118"/>
        <v>56.633158714427303</v>
      </c>
      <c r="F189" s="20">
        <f t="shared" si="118"/>
        <v>56.633158714427303</v>
      </c>
      <c r="G189" s="20">
        <f t="shared" si="118"/>
        <v>178.96078153759026</v>
      </c>
      <c r="H189" s="20">
        <f t="shared" si="118"/>
        <v>180.37661050545094</v>
      </c>
      <c r="I189" s="20">
        <f t="shared" si="118"/>
        <v>180.94294209259522</v>
      </c>
      <c r="J189" s="20">
        <f t="shared" si="118"/>
        <v>184.05776582188872</v>
      </c>
      <c r="K189" s="20">
        <f t="shared" si="118"/>
        <v>184.05776582188872</v>
      </c>
      <c r="L189" s="20">
        <f t="shared" si="118"/>
        <v>184.05776582188872</v>
      </c>
      <c r="M189" s="20">
        <f t="shared" si="118"/>
        <v>184.05776582188872</v>
      </c>
      <c r="N189" s="20">
        <f t="shared" si="118"/>
        <v>184.05776582188872</v>
      </c>
      <c r="O189" s="20">
        <f t="shared" si="118"/>
        <v>184.05776582188872</v>
      </c>
      <c r="P189" s="20">
        <f t="shared" si="118"/>
        <v>184.05776582188872</v>
      </c>
    </row>
    <row r="190" spans="1:16" x14ac:dyDescent="0.3">
      <c r="A190" s="6">
        <v>92</v>
      </c>
      <c r="B190" s="20">
        <f t="shared" si="118"/>
        <v>25.484921421492285</v>
      </c>
      <c r="C190" s="20">
        <f t="shared" si="118"/>
        <v>25.484921421492285</v>
      </c>
      <c r="D190" s="20">
        <f t="shared" si="118"/>
        <v>25.484921421492285</v>
      </c>
      <c r="E190" s="20">
        <f t="shared" si="118"/>
        <v>25.484921421492285</v>
      </c>
      <c r="F190" s="20">
        <f t="shared" si="118"/>
        <v>25.484921421492285</v>
      </c>
      <c r="G190" s="20">
        <f t="shared" si="118"/>
        <v>25.484921421492285</v>
      </c>
      <c r="H190" s="20">
        <f t="shared" si="118"/>
        <v>56.633158714427303</v>
      </c>
      <c r="I190" s="20">
        <f t="shared" si="118"/>
        <v>73.056774741611221</v>
      </c>
      <c r="J190" s="20">
        <f t="shared" si="118"/>
        <v>141.58289678606826</v>
      </c>
      <c r="K190" s="20">
        <f t="shared" si="118"/>
        <v>184.05776582188872</v>
      </c>
      <c r="L190" s="20">
        <f t="shared" si="118"/>
        <v>184.05776582188872</v>
      </c>
      <c r="M190" s="20">
        <f t="shared" si="118"/>
        <v>184.05776582188872</v>
      </c>
      <c r="N190" s="20">
        <f t="shared" si="118"/>
        <v>184.05776582188872</v>
      </c>
      <c r="O190" s="20">
        <f t="shared" si="118"/>
        <v>184.05776582188872</v>
      </c>
      <c r="P190" s="20">
        <f t="shared" si="118"/>
        <v>184.05776582188872</v>
      </c>
    </row>
    <row r="191" spans="1:16" x14ac:dyDescent="0.3">
      <c r="A191" s="6">
        <v>122</v>
      </c>
      <c r="B191" s="20">
        <f t="shared" si="118"/>
        <v>25.484921421492285</v>
      </c>
      <c r="C191" s="20">
        <f t="shared" si="118"/>
        <v>25.484921421492285</v>
      </c>
      <c r="D191" s="20">
        <f t="shared" si="118"/>
        <v>25.484921421492285</v>
      </c>
      <c r="E191" s="20">
        <f t="shared" si="118"/>
        <v>25.484921421492285</v>
      </c>
      <c r="F191" s="20">
        <f t="shared" si="118"/>
        <v>25.484921421492285</v>
      </c>
      <c r="G191" s="20">
        <f t="shared" si="118"/>
        <v>25.484921421492285</v>
      </c>
      <c r="H191" s="20">
        <f t="shared" si="118"/>
        <v>25.484921421492285</v>
      </c>
      <c r="I191" s="20">
        <f t="shared" si="118"/>
        <v>25.484921421492285</v>
      </c>
      <c r="J191" s="20">
        <f t="shared" si="118"/>
        <v>25.484921421492285</v>
      </c>
      <c r="K191" s="20">
        <f t="shared" si="118"/>
        <v>25.484921421492285</v>
      </c>
      <c r="L191" s="20">
        <f t="shared" si="118"/>
        <v>56.633158714427303</v>
      </c>
      <c r="M191" s="20">
        <f t="shared" si="118"/>
        <v>141.58289678606826</v>
      </c>
      <c r="N191" s="20">
        <f t="shared" si="118"/>
        <v>184.05776582188872</v>
      </c>
      <c r="O191" s="20">
        <f t="shared" si="118"/>
        <v>184.05776582188872</v>
      </c>
      <c r="P191" s="20">
        <f t="shared" si="118"/>
        <v>184.05776582188872</v>
      </c>
    </row>
    <row r="192" spans="1:16" x14ac:dyDescent="0.3">
      <c r="A192" s="6">
        <v>131</v>
      </c>
      <c r="B192" s="20">
        <f t="shared" si="118"/>
        <v>25.484921421492285</v>
      </c>
      <c r="C192" s="20">
        <f t="shared" si="118"/>
        <v>25.484921421492285</v>
      </c>
      <c r="D192" s="20">
        <f t="shared" si="118"/>
        <v>25.484921421492285</v>
      </c>
      <c r="E192" s="20">
        <f t="shared" si="118"/>
        <v>25.484921421492285</v>
      </c>
      <c r="F192" s="20">
        <f t="shared" si="118"/>
        <v>25.484921421492285</v>
      </c>
      <c r="G192" s="20">
        <f t="shared" si="118"/>
        <v>25.484921421492285</v>
      </c>
      <c r="H192" s="20">
        <f t="shared" si="118"/>
        <v>25.484921421492285</v>
      </c>
      <c r="I192" s="20">
        <f t="shared" si="118"/>
        <v>25.484921421492285</v>
      </c>
      <c r="J192" s="20">
        <f t="shared" si="118"/>
        <v>25.484921421492285</v>
      </c>
      <c r="K192" s="20">
        <f t="shared" si="118"/>
        <v>25.484921421492285</v>
      </c>
      <c r="L192" s="20">
        <f t="shared" si="118"/>
        <v>25.484921421492285</v>
      </c>
      <c r="M192" s="20">
        <f t="shared" si="118"/>
        <v>25.484921421492285</v>
      </c>
      <c r="N192" s="20">
        <f t="shared" si="118"/>
        <v>84.949738071640951</v>
      </c>
      <c r="O192" s="20">
        <f t="shared" si="118"/>
        <v>141.58289678606826</v>
      </c>
      <c r="P192" s="20">
        <f t="shared" si="118"/>
        <v>184.05776582188872</v>
      </c>
    </row>
    <row r="193" spans="1:16" x14ac:dyDescent="0.3">
      <c r="A193" s="6">
        <v>153</v>
      </c>
      <c r="B193" s="20">
        <f t="shared" si="118"/>
        <v>25.484921421492285</v>
      </c>
      <c r="C193" s="20">
        <f t="shared" si="118"/>
        <v>25.484921421492285</v>
      </c>
      <c r="D193" s="20">
        <f t="shared" si="118"/>
        <v>25.484921421492285</v>
      </c>
      <c r="E193" s="20">
        <f t="shared" si="118"/>
        <v>25.484921421492285</v>
      </c>
      <c r="F193" s="20">
        <f t="shared" si="118"/>
        <v>25.484921421492285</v>
      </c>
      <c r="G193" s="20">
        <f t="shared" si="118"/>
        <v>25.484921421492285</v>
      </c>
      <c r="H193" s="20">
        <f t="shared" si="118"/>
        <v>25.484921421492285</v>
      </c>
      <c r="I193" s="20">
        <f t="shared" si="118"/>
        <v>25.484921421492285</v>
      </c>
      <c r="J193" s="20">
        <f t="shared" si="118"/>
        <v>25.484921421492285</v>
      </c>
      <c r="K193" s="20">
        <f t="shared" si="118"/>
        <v>25.484921421492285</v>
      </c>
      <c r="L193" s="20">
        <f t="shared" si="118"/>
        <v>25.484921421492285</v>
      </c>
      <c r="M193" s="20">
        <f t="shared" si="118"/>
        <v>25.484921421492285</v>
      </c>
      <c r="N193" s="20">
        <f t="shared" si="118"/>
        <v>84.949738071640951</v>
      </c>
      <c r="O193" s="20">
        <f t="shared" si="118"/>
        <v>141.58289678606826</v>
      </c>
      <c r="P193" s="20">
        <f t="shared" si="118"/>
        <v>184.05776582188872</v>
      </c>
    </row>
    <row r="194" spans="1:16" x14ac:dyDescent="0.3">
      <c r="A194" s="6">
        <v>183</v>
      </c>
      <c r="B194" s="20">
        <f t="shared" si="118"/>
        <v>25.484921421492285</v>
      </c>
      <c r="C194" s="20">
        <f t="shared" si="118"/>
        <v>25.484921421492285</v>
      </c>
      <c r="D194" s="20">
        <f t="shared" si="118"/>
        <v>25.484921421492285</v>
      </c>
      <c r="E194" s="20">
        <f t="shared" si="118"/>
        <v>25.484921421492285</v>
      </c>
      <c r="F194" s="20">
        <f t="shared" si="118"/>
        <v>25.484921421492285</v>
      </c>
      <c r="G194" s="20">
        <f t="shared" si="118"/>
        <v>25.484921421492285</v>
      </c>
      <c r="H194" s="20">
        <f t="shared" si="118"/>
        <v>25.484921421492285</v>
      </c>
      <c r="I194" s="20">
        <f t="shared" si="118"/>
        <v>25.484921421492285</v>
      </c>
      <c r="J194" s="20">
        <f t="shared" si="118"/>
        <v>25.484921421492285</v>
      </c>
      <c r="K194" s="20">
        <f t="shared" si="118"/>
        <v>25.484921421492285</v>
      </c>
      <c r="L194" s="20">
        <f t="shared" si="118"/>
        <v>25.484921421492285</v>
      </c>
      <c r="M194" s="20">
        <f t="shared" si="118"/>
        <v>25.484921421492285</v>
      </c>
      <c r="N194" s="20">
        <f t="shared" si="118"/>
        <v>84.949738071640951</v>
      </c>
      <c r="O194" s="20">
        <f t="shared" si="118"/>
        <v>141.58289678606826</v>
      </c>
      <c r="P194" s="20">
        <f t="shared" si="118"/>
        <v>184.05776582188872</v>
      </c>
    </row>
    <row r="195" spans="1:16" x14ac:dyDescent="0.3">
      <c r="A195" s="6">
        <v>213</v>
      </c>
      <c r="B195" s="20">
        <f t="shared" si="118"/>
        <v>25.484921421492285</v>
      </c>
      <c r="C195" s="20">
        <f t="shared" si="118"/>
        <v>25.484921421492285</v>
      </c>
      <c r="D195" s="20">
        <f t="shared" si="118"/>
        <v>25.484921421492285</v>
      </c>
      <c r="E195" s="20">
        <f t="shared" si="118"/>
        <v>25.484921421492285</v>
      </c>
      <c r="F195" s="20">
        <f t="shared" si="118"/>
        <v>25.484921421492285</v>
      </c>
      <c r="G195" s="20">
        <f t="shared" si="118"/>
        <v>25.484921421492285</v>
      </c>
      <c r="H195" s="20">
        <f t="shared" si="118"/>
        <v>25.484921421492285</v>
      </c>
      <c r="I195" s="20">
        <f t="shared" si="118"/>
        <v>25.484921421492285</v>
      </c>
      <c r="J195" s="20">
        <f t="shared" si="118"/>
        <v>25.484921421492285</v>
      </c>
      <c r="K195" s="20">
        <f t="shared" si="118"/>
        <v>25.484921421492285</v>
      </c>
      <c r="L195" s="20">
        <f t="shared" si="118"/>
        <v>25.484921421492285</v>
      </c>
      <c r="M195" s="20">
        <f t="shared" si="118"/>
        <v>25.484921421492285</v>
      </c>
      <c r="N195" s="20">
        <f t="shared" si="118"/>
        <v>84.949738071640951</v>
      </c>
      <c r="O195" s="20">
        <f t="shared" si="118"/>
        <v>141.58289678606826</v>
      </c>
      <c r="P195" s="20">
        <f t="shared" si="118"/>
        <v>184.05776582188872</v>
      </c>
    </row>
    <row r="196" spans="1:16" x14ac:dyDescent="0.3">
      <c r="A196" s="6">
        <v>214</v>
      </c>
      <c r="B196" s="20">
        <f t="shared" si="118"/>
        <v>28.316579357213651</v>
      </c>
      <c r="C196" s="20">
        <f t="shared" si="118"/>
        <v>28.316579357213651</v>
      </c>
      <c r="D196" s="20">
        <f t="shared" si="118"/>
        <v>28.316579357213651</v>
      </c>
      <c r="E196" s="20">
        <f t="shared" si="118"/>
        <v>28.316579357213651</v>
      </c>
      <c r="F196" s="20">
        <f t="shared" si="118"/>
        <v>28.316579357213651</v>
      </c>
      <c r="G196" s="20">
        <f t="shared" si="118"/>
        <v>28.316579357213651</v>
      </c>
      <c r="H196" s="20">
        <f t="shared" si="118"/>
        <v>28.316579357213651</v>
      </c>
      <c r="I196" s="20">
        <f t="shared" si="118"/>
        <v>28.316579357213651</v>
      </c>
      <c r="J196" s="20">
        <f t="shared" si="118"/>
        <v>28.316579357213651</v>
      </c>
      <c r="K196" s="20">
        <f t="shared" si="118"/>
        <v>26.844117230638542</v>
      </c>
      <c r="L196" s="20">
        <f t="shared" si="118"/>
        <v>26.759167492566899</v>
      </c>
      <c r="M196" s="20">
        <f t="shared" si="118"/>
        <v>26.362735381565908</v>
      </c>
      <c r="N196" s="20">
        <f t="shared" si="118"/>
        <v>45.306526971541842</v>
      </c>
      <c r="O196" s="20">
        <f t="shared" si="118"/>
        <v>141.58289678606826</v>
      </c>
      <c r="P196" s="20">
        <f t="shared" si="118"/>
        <v>184.05776582188872</v>
      </c>
    </row>
    <row r="197" spans="1:16" x14ac:dyDescent="0.3">
      <c r="A197" s="6">
        <v>244</v>
      </c>
      <c r="B197" s="20">
        <f t="shared" si="118"/>
        <v>28.316579357213651</v>
      </c>
      <c r="C197" s="20">
        <f t="shared" si="118"/>
        <v>28.316579357213651</v>
      </c>
      <c r="D197" s="20">
        <f t="shared" si="118"/>
        <v>28.316579357213651</v>
      </c>
      <c r="E197" s="20">
        <f t="shared" si="118"/>
        <v>28.316579357213651</v>
      </c>
      <c r="F197" s="20">
        <f t="shared" si="118"/>
        <v>28.316579357213651</v>
      </c>
      <c r="G197" s="20">
        <f t="shared" si="118"/>
        <v>28.316579357213651</v>
      </c>
      <c r="H197" s="20">
        <f t="shared" si="118"/>
        <v>28.316579357213651</v>
      </c>
      <c r="I197" s="20">
        <f t="shared" si="118"/>
        <v>28.316579357213651</v>
      </c>
      <c r="J197" s="20">
        <f t="shared" si="118"/>
        <v>28.316579357213651</v>
      </c>
      <c r="K197" s="20">
        <f t="shared" si="118"/>
        <v>26.844117230638542</v>
      </c>
      <c r="L197" s="20">
        <f t="shared" si="118"/>
        <v>26.759167492566899</v>
      </c>
      <c r="M197" s="20">
        <f t="shared" si="118"/>
        <v>26.362735381565908</v>
      </c>
      <c r="N197" s="20">
        <f t="shared" si="118"/>
        <v>45.306526971541842</v>
      </c>
      <c r="O197" s="20">
        <f t="shared" si="118"/>
        <v>141.58289678606826</v>
      </c>
      <c r="P197" s="20">
        <f t="shared" si="118"/>
        <v>184.05776582188872</v>
      </c>
    </row>
    <row r="198" spans="1:16" x14ac:dyDescent="0.3">
      <c r="A198" s="6">
        <v>245</v>
      </c>
      <c r="B198" s="20">
        <f t="shared" si="118"/>
        <v>16.423616027183918</v>
      </c>
      <c r="C198" s="20">
        <f t="shared" si="118"/>
        <v>16.423616027183918</v>
      </c>
      <c r="D198" s="20">
        <f t="shared" si="118"/>
        <v>16.423616027183918</v>
      </c>
      <c r="E198" s="20">
        <f t="shared" si="118"/>
        <v>16.423616027183918</v>
      </c>
      <c r="F198" s="20">
        <f t="shared" si="118"/>
        <v>16.423616027183918</v>
      </c>
      <c r="G198" s="20">
        <f t="shared" si="118"/>
        <v>16.423616027183918</v>
      </c>
      <c r="H198" s="20">
        <f t="shared" si="118"/>
        <v>16.423616027183918</v>
      </c>
      <c r="I198" s="20">
        <f t="shared" si="118"/>
        <v>16.423616027183918</v>
      </c>
      <c r="J198" s="20">
        <f t="shared" si="118"/>
        <v>16.423616027183918</v>
      </c>
      <c r="K198" s="20">
        <f t="shared" si="118"/>
        <v>16.423616027183918</v>
      </c>
      <c r="L198" s="20">
        <f t="shared" si="118"/>
        <v>16.423616027183918</v>
      </c>
      <c r="M198" s="20">
        <f t="shared" si="118"/>
        <v>16.423616027183918</v>
      </c>
      <c r="N198" s="20">
        <f t="shared" si="118"/>
        <v>45.306526971541842</v>
      </c>
      <c r="O198" s="20">
        <f t="shared" si="118"/>
        <v>141.58289678606826</v>
      </c>
      <c r="P198" s="20">
        <f t="shared" si="118"/>
        <v>184.05776582188872</v>
      </c>
    </row>
    <row r="199" spans="1:16" x14ac:dyDescent="0.3">
      <c r="A199" s="6">
        <v>274</v>
      </c>
      <c r="B199" s="20">
        <f t="shared" si="118"/>
        <v>16.423616027183918</v>
      </c>
      <c r="C199" s="20">
        <f t="shared" si="118"/>
        <v>16.423616027183918</v>
      </c>
      <c r="D199" s="20">
        <f t="shared" si="118"/>
        <v>16.423616027183918</v>
      </c>
      <c r="E199" s="20">
        <f t="shared" si="118"/>
        <v>16.423616027183918</v>
      </c>
      <c r="F199" s="20">
        <f t="shared" si="118"/>
        <v>16.423616027183918</v>
      </c>
      <c r="G199" s="20">
        <f t="shared" si="118"/>
        <v>16.423616027183918</v>
      </c>
      <c r="H199" s="20">
        <f t="shared" si="118"/>
        <v>16.423616027183918</v>
      </c>
      <c r="I199" s="20">
        <f t="shared" si="118"/>
        <v>25.484921421492285</v>
      </c>
      <c r="J199" s="20">
        <f t="shared" si="118"/>
        <v>44.457029590825428</v>
      </c>
      <c r="K199" s="20">
        <f t="shared" si="118"/>
        <v>141.58289678606826</v>
      </c>
      <c r="L199" s="20">
        <f t="shared" si="118"/>
        <v>184.05776582188872</v>
      </c>
      <c r="M199" s="20">
        <f t="shared" si="118"/>
        <v>184.05776582188872</v>
      </c>
      <c r="N199" s="20">
        <f t="shared" si="118"/>
        <v>184.05776582188872</v>
      </c>
      <c r="O199" s="20">
        <f t="shared" si="118"/>
        <v>184.05776582188872</v>
      </c>
      <c r="P199" s="20">
        <f t="shared" si="118"/>
        <v>184.05776582188872</v>
      </c>
    </row>
    <row r="200" spans="1:16" x14ac:dyDescent="0.3">
      <c r="A200" s="6">
        <v>275</v>
      </c>
      <c r="B200" s="20">
        <f t="shared" si="118"/>
        <v>25.484921421492285</v>
      </c>
      <c r="C200" s="20">
        <f t="shared" si="118"/>
        <v>25.484921421492285</v>
      </c>
      <c r="D200" s="20">
        <f t="shared" si="118"/>
        <v>25.484921421492285</v>
      </c>
      <c r="E200" s="20">
        <f t="shared" si="118"/>
        <v>25.484921421492285</v>
      </c>
      <c r="F200" s="20">
        <f t="shared" si="118"/>
        <v>25.484921421492285</v>
      </c>
      <c r="G200" s="20">
        <f t="shared" si="118"/>
        <v>25.484921421492285</v>
      </c>
      <c r="H200" s="20">
        <f t="shared" si="118"/>
        <v>25.484921421492285</v>
      </c>
      <c r="I200" s="20">
        <f t="shared" si="118"/>
        <v>25.484921421492285</v>
      </c>
      <c r="J200" s="20">
        <f t="shared" si="118"/>
        <v>44.457029590825428</v>
      </c>
      <c r="K200" s="20">
        <f t="shared" si="118"/>
        <v>141.58289678606826</v>
      </c>
      <c r="L200" s="20">
        <f t="shared" si="118"/>
        <v>184.05776582188872</v>
      </c>
      <c r="M200" s="20">
        <f t="shared" si="118"/>
        <v>184.05776582188872</v>
      </c>
      <c r="N200" s="20">
        <f t="shared" si="118"/>
        <v>184.05776582188872</v>
      </c>
      <c r="O200" s="20">
        <f t="shared" si="118"/>
        <v>184.05776582188872</v>
      </c>
      <c r="P200" s="20">
        <f t="shared" si="118"/>
        <v>184.05776582188872</v>
      </c>
    </row>
    <row r="201" spans="1:16" x14ac:dyDescent="0.3">
      <c r="A201" s="6">
        <v>306</v>
      </c>
      <c r="B201" s="20">
        <f t="shared" si="118"/>
        <v>31.261503610363871</v>
      </c>
      <c r="C201" s="20">
        <f t="shared" si="118"/>
        <v>32.111000991080282</v>
      </c>
      <c r="D201" s="20">
        <f t="shared" si="118"/>
        <v>31.686252300722074</v>
      </c>
      <c r="E201" s="20">
        <f t="shared" si="118"/>
        <v>33.979895228656382</v>
      </c>
      <c r="F201" s="20">
        <f t="shared" si="118"/>
        <v>68.809287838029164</v>
      </c>
      <c r="G201" s="20">
        <f t="shared" si="118"/>
        <v>178.96078153759026</v>
      </c>
      <c r="H201" s="20">
        <f t="shared" si="118"/>
        <v>180.37661050545094</v>
      </c>
      <c r="I201" s="20">
        <f t="shared" si="118"/>
        <v>180.94294209259522</v>
      </c>
      <c r="J201" s="20">
        <f t="shared" si="118"/>
        <v>184.05776582188872</v>
      </c>
      <c r="K201" s="20">
        <f t="shared" si="118"/>
        <v>184.05776582188872</v>
      </c>
      <c r="L201" s="20">
        <f t="shared" si="118"/>
        <v>184.05776582188872</v>
      </c>
      <c r="M201" s="20">
        <f t="shared" si="118"/>
        <v>184.05776582188872</v>
      </c>
      <c r="N201" s="20">
        <f t="shared" si="118"/>
        <v>184.05776582188872</v>
      </c>
      <c r="O201" s="20">
        <f t="shared" si="118"/>
        <v>184.05776582188872</v>
      </c>
      <c r="P201" s="20">
        <f t="shared" si="118"/>
        <v>184.05776582188872</v>
      </c>
    </row>
    <row r="202" spans="1:16" x14ac:dyDescent="0.3">
      <c r="A202" s="6">
        <v>336</v>
      </c>
      <c r="B202" s="20">
        <f t="shared" si="118"/>
        <v>33.979895228656382</v>
      </c>
      <c r="C202" s="20">
        <f t="shared" si="118"/>
        <v>33.979895228656382</v>
      </c>
      <c r="D202" s="20">
        <f t="shared" si="118"/>
        <v>141.58289678606826</v>
      </c>
      <c r="E202" s="20">
        <f t="shared" si="118"/>
        <v>149.22837321251595</v>
      </c>
      <c r="F202" s="20">
        <f t="shared" si="118"/>
        <v>156.30751805181936</v>
      </c>
      <c r="G202" s="20">
        <f t="shared" si="118"/>
        <v>178.96078153759026</v>
      </c>
      <c r="H202" s="20">
        <f t="shared" si="118"/>
        <v>180.37661050545094</v>
      </c>
      <c r="I202" s="20">
        <f t="shared" si="118"/>
        <v>180.94294209259522</v>
      </c>
      <c r="J202" s="20">
        <f t="shared" si="118"/>
        <v>184.05776582188872</v>
      </c>
      <c r="K202" s="20">
        <f t="shared" si="118"/>
        <v>184.05776582188872</v>
      </c>
      <c r="L202" s="20">
        <f t="shared" si="118"/>
        <v>184.05776582188872</v>
      </c>
      <c r="M202" s="20">
        <f t="shared" si="118"/>
        <v>184.05776582188872</v>
      </c>
      <c r="N202" s="20">
        <f t="shared" si="118"/>
        <v>184.05776582188872</v>
      </c>
      <c r="O202" s="20">
        <f t="shared" si="118"/>
        <v>184.05776582188872</v>
      </c>
      <c r="P202" s="20">
        <f t="shared" si="118"/>
        <v>184.05776582188872</v>
      </c>
    </row>
    <row r="203" spans="1:16" x14ac:dyDescent="0.3">
      <c r="A203" s="6">
        <v>366</v>
      </c>
      <c r="B203" s="20">
        <v>33.979895228656382</v>
      </c>
      <c r="C203" s="20">
        <v>33.979895228656382</v>
      </c>
      <c r="D203" s="20">
        <v>141.58289678606826</v>
      </c>
      <c r="E203" s="20">
        <v>149.22837321251595</v>
      </c>
      <c r="F203" s="20">
        <v>156.30751805181936</v>
      </c>
      <c r="G203" s="20">
        <v>178.96078153759026</v>
      </c>
      <c r="H203" s="20">
        <v>180.37661050545094</v>
      </c>
      <c r="I203" s="20">
        <v>180.94294209259522</v>
      </c>
      <c r="J203" s="20">
        <v>184.05776582188872</v>
      </c>
      <c r="K203" s="20">
        <v>184.05776582188872</v>
      </c>
      <c r="L203" s="20">
        <v>184.05776582188872</v>
      </c>
      <c r="M203" s="20">
        <v>184.05776582188872</v>
      </c>
      <c r="N203" s="20">
        <v>184.05776582188872</v>
      </c>
      <c r="O203" s="20">
        <v>184.05776582188872</v>
      </c>
      <c r="P203" s="20">
        <v>184.05776582188872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E2099-1C04-42F3-87BE-C2C1225ECFBB}">
  <dimension ref="A1:F48"/>
  <sheetViews>
    <sheetView workbookViewId="0">
      <selection activeCell="A3" sqref="A3:XFD11"/>
    </sheetView>
  </sheetViews>
  <sheetFormatPr defaultRowHeight="14.4" x14ac:dyDescent="0.3"/>
  <cols>
    <col min="1" max="1" width="41.6640625" bestFit="1" customWidth="1"/>
    <col min="2" max="4" width="40" bestFit="1" customWidth="1"/>
    <col min="5" max="5" width="47.21875" bestFit="1" customWidth="1"/>
    <col min="6" max="6" width="7.77734375" bestFit="1" customWidth="1"/>
  </cols>
  <sheetData>
    <row r="1" spans="1:6" x14ac:dyDescent="0.3">
      <c r="A1" t="s">
        <v>37</v>
      </c>
      <c r="B1" t="s">
        <v>38</v>
      </c>
      <c r="C1" t="s">
        <v>39</v>
      </c>
      <c r="D1" t="s">
        <v>40</v>
      </c>
      <c r="E1" t="s">
        <v>83</v>
      </c>
      <c r="F1" t="s">
        <v>41</v>
      </c>
    </row>
    <row r="2" spans="1:6" x14ac:dyDescent="0.3">
      <c r="A2">
        <v>0</v>
      </c>
      <c r="B2">
        <v>1</v>
      </c>
      <c r="C2">
        <v>2</v>
      </c>
      <c r="D2">
        <v>3</v>
      </c>
      <c r="E2">
        <v>4</v>
      </c>
      <c r="F2">
        <v>5</v>
      </c>
    </row>
    <row r="3" spans="1:6" s="14" customFormat="1" x14ac:dyDescent="0.3">
      <c r="A3" s="14" t="s">
        <v>58</v>
      </c>
      <c r="B3" s="14" t="s">
        <v>59</v>
      </c>
      <c r="C3" s="14" t="s">
        <v>35</v>
      </c>
      <c r="D3" s="14" t="s">
        <v>60</v>
      </c>
      <c r="E3" s="14" t="s">
        <v>61</v>
      </c>
      <c r="F3" s="14" t="s">
        <v>33</v>
      </c>
    </row>
    <row r="4" spans="1:6" s="14" customFormat="1" x14ac:dyDescent="0.3">
      <c r="A4" s="14" t="s">
        <v>59</v>
      </c>
      <c r="B4" s="14" t="s">
        <v>34</v>
      </c>
      <c r="C4" s="14" t="s">
        <v>36</v>
      </c>
      <c r="D4" s="14" t="s">
        <v>62</v>
      </c>
      <c r="E4" s="14" t="s">
        <v>63</v>
      </c>
      <c r="F4" s="14" t="s">
        <v>33</v>
      </c>
    </row>
    <row r="5" spans="1:6" s="14" customFormat="1" x14ac:dyDescent="0.3">
      <c r="A5" s="14" t="s">
        <v>64</v>
      </c>
      <c r="B5" s="14" t="s">
        <v>65</v>
      </c>
      <c r="C5" s="14" t="s">
        <v>34</v>
      </c>
      <c r="D5" s="14" t="s">
        <v>65</v>
      </c>
      <c r="E5" s="14" t="s">
        <v>33</v>
      </c>
      <c r="F5" s="14" t="s">
        <v>33</v>
      </c>
    </row>
    <row r="6" spans="1:6" s="14" customFormat="1" x14ac:dyDescent="0.3">
      <c r="A6" s="14" t="s">
        <v>66</v>
      </c>
      <c r="B6" s="14" t="s">
        <v>67</v>
      </c>
      <c r="C6" s="14" t="s">
        <v>62</v>
      </c>
      <c r="D6" s="14" t="s">
        <v>68</v>
      </c>
      <c r="E6" s="14" t="s">
        <v>33</v>
      </c>
      <c r="F6" s="14" t="s">
        <v>33</v>
      </c>
    </row>
    <row r="7" spans="1:6" s="14" customFormat="1" x14ac:dyDescent="0.3">
      <c r="A7" s="14" t="s">
        <v>68</v>
      </c>
      <c r="B7" s="14" t="s">
        <v>64</v>
      </c>
      <c r="C7" s="14" t="s">
        <v>66</v>
      </c>
      <c r="D7" s="14" t="s">
        <v>69</v>
      </c>
      <c r="E7" s="14" t="s">
        <v>33</v>
      </c>
      <c r="F7" s="14" t="s">
        <v>33</v>
      </c>
    </row>
    <row r="8" spans="1:6" s="14" customFormat="1" x14ac:dyDescent="0.3">
      <c r="A8" s="14" t="s">
        <v>69</v>
      </c>
      <c r="B8" s="14" t="s">
        <v>66</v>
      </c>
      <c r="C8" s="14" t="s">
        <v>70</v>
      </c>
      <c r="D8" s="14" t="s">
        <v>33</v>
      </c>
      <c r="E8" s="14" t="s">
        <v>33</v>
      </c>
      <c r="F8" s="14" t="s">
        <v>33</v>
      </c>
    </row>
    <row r="9" spans="1:6" s="14" customFormat="1" x14ac:dyDescent="0.3">
      <c r="A9" s="14" t="s">
        <v>33</v>
      </c>
      <c r="B9" s="14" t="s">
        <v>68</v>
      </c>
      <c r="C9" s="14" t="s">
        <v>59</v>
      </c>
      <c r="D9" s="14" t="s">
        <v>33</v>
      </c>
      <c r="E9" s="14" t="s">
        <v>33</v>
      </c>
      <c r="F9" s="14" t="s">
        <v>33</v>
      </c>
    </row>
    <row r="10" spans="1:6" s="14" customFormat="1" x14ac:dyDescent="0.3">
      <c r="A10" s="14" t="s">
        <v>33</v>
      </c>
      <c r="B10" s="14" t="s">
        <v>69</v>
      </c>
      <c r="C10" s="14" t="s">
        <v>65</v>
      </c>
      <c r="D10" s="14" t="s">
        <v>33</v>
      </c>
      <c r="E10" s="14" t="s">
        <v>33</v>
      </c>
      <c r="F10" s="14" t="s">
        <v>33</v>
      </c>
    </row>
    <row r="11" spans="1:6" s="14" customFormat="1" x14ac:dyDescent="0.3">
      <c r="A11" s="14" t="s">
        <v>33</v>
      </c>
      <c r="B11" s="14" t="s">
        <v>33</v>
      </c>
      <c r="C11" s="14" t="s">
        <v>68</v>
      </c>
      <c r="D11" s="14" t="s">
        <v>33</v>
      </c>
      <c r="E11" s="14" t="s">
        <v>33</v>
      </c>
      <c r="F11" s="14" t="s">
        <v>33</v>
      </c>
    </row>
    <row r="12" spans="1:6" s="14" customFormat="1" x14ac:dyDescent="0.3">
      <c r="A12" t="s">
        <v>33</v>
      </c>
      <c r="B12" t="s">
        <v>33</v>
      </c>
      <c r="C12" t="s">
        <v>69</v>
      </c>
      <c r="D12" t="s">
        <v>33</v>
      </c>
      <c r="E12" t="s">
        <v>33</v>
      </c>
      <c r="F12" t="s">
        <v>33</v>
      </c>
    </row>
    <row r="13" spans="1:6" x14ac:dyDescent="0.3">
      <c r="A13" t="s">
        <v>71</v>
      </c>
    </row>
    <row r="16" spans="1:6" x14ac:dyDescent="0.3">
      <c r="A16" t="s">
        <v>37</v>
      </c>
      <c r="B16" t="s">
        <v>38</v>
      </c>
      <c r="C16" t="s">
        <v>39</v>
      </c>
      <c r="D16" t="s">
        <v>40</v>
      </c>
      <c r="E16" t="s">
        <v>83</v>
      </c>
    </row>
    <row r="17" spans="1:6" x14ac:dyDescent="0.3">
      <c r="A17" t="s">
        <v>72</v>
      </c>
      <c r="B17" t="s">
        <v>72</v>
      </c>
      <c r="C17" t="s">
        <v>73</v>
      </c>
      <c r="D17" t="s">
        <v>73</v>
      </c>
      <c r="E17" t="s">
        <v>84</v>
      </c>
    </row>
    <row r="18" spans="1:6" x14ac:dyDescent="0.3">
      <c r="A18" t="s">
        <v>73</v>
      </c>
      <c r="B18" t="s">
        <v>73</v>
      </c>
      <c r="C18" t="s">
        <v>79</v>
      </c>
      <c r="D18" t="s">
        <v>79</v>
      </c>
      <c r="E18" t="s">
        <v>85</v>
      </c>
    </row>
    <row r="19" spans="1:6" x14ac:dyDescent="0.3">
      <c r="A19" t="s">
        <v>74</v>
      </c>
      <c r="B19" t="s">
        <v>74</v>
      </c>
      <c r="C19" t="s">
        <v>77</v>
      </c>
      <c r="D19" t="s">
        <v>82</v>
      </c>
    </row>
    <row r="20" spans="1:6" x14ac:dyDescent="0.3">
      <c r="A20" t="s">
        <v>75</v>
      </c>
      <c r="B20" t="s">
        <v>75</v>
      </c>
      <c r="C20" t="s">
        <v>81</v>
      </c>
      <c r="D20" t="s">
        <v>74</v>
      </c>
    </row>
    <row r="21" spans="1:6" x14ac:dyDescent="0.3">
      <c r="A21" t="s">
        <v>76</v>
      </c>
      <c r="B21" t="s">
        <v>76</v>
      </c>
      <c r="C21" t="s">
        <v>74</v>
      </c>
    </row>
    <row r="22" spans="1:6" x14ac:dyDescent="0.3">
      <c r="A22" t="s">
        <v>77</v>
      </c>
      <c r="B22" t="s">
        <v>79</v>
      </c>
      <c r="C22" t="s">
        <v>82</v>
      </c>
    </row>
    <row r="23" spans="1:6" x14ac:dyDescent="0.3">
      <c r="B23" t="s">
        <v>80</v>
      </c>
      <c r="C23" t="s">
        <v>80</v>
      </c>
    </row>
    <row r="24" spans="1:6" x14ac:dyDescent="0.3">
      <c r="B24" t="s">
        <v>77</v>
      </c>
      <c r="C24" t="s">
        <v>42</v>
      </c>
    </row>
    <row r="25" spans="1:6" x14ac:dyDescent="0.3">
      <c r="C25" t="s">
        <v>43</v>
      </c>
    </row>
    <row r="26" spans="1:6" x14ac:dyDescent="0.3">
      <c r="A26" t="s">
        <v>78</v>
      </c>
    </row>
    <row r="29" spans="1:6" s="22" customFormat="1" x14ac:dyDescent="0.3">
      <c r="A29" s="22" t="s">
        <v>37</v>
      </c>
      <c r="B29" s="22" t="s">
        <v>38</v>
      </c>
      <c r="C29" s="22" t="s">
        <v>39</v>
      </c>
      <c r="D29" s="22" t="s">
        <v>40</v>
      </c>
      <c r="E29" s="22" t="s">
        <v>83</v>
      </c>
      <c r="F29" s="22" t="s">
        <v>41</v>
      </c>
    </row>
    <row r="30" spans="1:6" s="14" customFormat="1" x14ac:dyDescent="0.3">
      <c r="A30" s="14" t="s">
        <v>59</v>
      </c>
      <c r="B30" s="14" t="s">
        <v>59</v>
      </c>
      <c r="C30" s="14" t="s">
        <v>35</v>
      </c>
      <c r="D30" s="14" t="s">
        <v>66</v>
      </c>
      <c r="E30" s="14" t="s">
        <v>61</v>
      </c>
      <c r="F30" s="14" t="s">
        <v>33</v>
      </c>
    </row>
    <row r="31" spans="1:6" s="14" customFormat="1" x14ac:dyDescent="0.3">
      <c r="A31" s="14" t="s">
        <v>58</v>
      </c>
      <c r="B31" s="14" t="s">
        <v>34</v>
      </c>
      <c r="C31" s="14" t="s">
        <v>36</v>
      </c>
      <c r="D31" s="14" t="s">
        <v>62</v>
      </c>
      <c r="E31" s="14" t="s">
        <v>63</v>
      </c>
      <c r="F31" s="14" t="s">
        <v>33</v>
      </c>
    </row>
    <row r="32" spans="1:6" s="14" customFormat="1" x14ac:dyDescent="0.3">
      <c r="A32" s="14" t="s">
        <v>64</v>
      </c>
      <c r="B32" s="14" t="s">
        <v>65</v>
      </c>
      <c r="C32" s="14" t="s">
        <v>34</v>
      </c>
      <c r="D32" s="14" t="s">
        <v>65</v>
      </c>
      <c r="E32" s="14" t="s">
        <v>33</v>
      </c>
      <c r="F32" s="14" t="s">
        <v>33</v>
      </c>
    </row>
    <row r="33" spans="1:6" s="14" customFormat="1" x14ac:dyDescent="0.3">
      <c r="A33" s="14" t="s">
        <v>66</v>
      </c>
      <c r="B33" s="14" t="s">
        <v>58</v>
      </c>
      <c r="C33" s="14" t="s">
        <v>62</v>
      </c>
      <c r="D33" s="14" t="s">
        <v>68</v>
      </c>
      <c r="E33" s="14" t="s">
        <v>33</v>
      </c>
      <c r="F33" s="14" t="s">
        <v>33</v>
      </c>
    </row>
    <row r="34" spans="1:6" s="14" customFormat="1" x14ac:dyDescent="0.3">
      <c r="A34" s="14" t="s">
        <v>68</v>
      </c>
      <c r="B34" s="14" t="s">
        <v>64</v>
      </c>
      <c r="C34" s="14" t="s">
        <v>66</v>
      </c>
      <c r="D34" s="14" t="s">
        <v>33</v>
      </c>
      <c r="E34" s="14" t="s">
        <v>33</v>
      </c>
      <c r="F34" s="14" t="s">
        <v>33</v>
      </c>
    </row>
    <row r="35" spans="1:6" s="14" customFormat="1" x14ac:dyDescent="0.3">
      <c r="A35" s="14" t="s">
        <v>33</v>
      </c>
      <c r="B35" s="14" t="s">
        <v>66</v>
      </c>
      <c r="C35" s="14" t="s">
        <v>58</v>
      </c>
      <c r="D35" s="14" t="s">
        <v>33</v>
      </c>
      <c r="E35" s="14" t="s">
        <v>33</v>
      </c>
      <c r="F35" s="14" t="s">
        <v>33</v>
      </c>
    </row>
    <row r="36" spans="1:6" s="14" customFormat="1" x14ac:dyDescent="0.3">
      <c r="A36" s="14" t="s">
        <v>33</v>
      </c>
      <c r="B36" s="14" t="s">
        <v>68</v>
      </c>
      <c r="C36" s="14" t="s">
        <v>59</v>
      </c>
      <c r="D36" s="14" t="s">
        <v>33</v>
      </c>
      <c r="E36" s="14" t="s">
        <v>33</v>
      </c>
      <c r="F36" s="14" t="s">
        <v>33</v>
      </c>
    </row>
    <row r="37" spans="1:6" x14ac:dyDescent="0.3">
      <c r="A37" t="s">
        <v>33</v>
      </c>
      <c r="B37" t="s">
        <v>33</v>
      </c>
      <c r="C37" s="15" t="s">
        <v>65</v>
      </c>
      <c r="D37" t="s">
        <v>33</v>
      </c>
      <c r="E37" t="s">
        <v>33</v>
      </c>
      <c r="F37" t="s">
        <v>33</v>
      </c>
    </row>
    <row r="38" spans="1:6" x14ac:dyDescent="0.3">
      <c r="A38" t="s">
        <v>33</v>
      </c>
      <c r="B38" t="s">
        <v>33</v>
      </c>
      <c r="C38" s="15" t="s">
        <v>68</v>
      </c>
      <c r="D38" t="s">
        <v>33</v>
      </c>
      <c r="E38" t="s">
        <v>33</v>
      </c>
      <c r="F38" t="s">
        <v>33</v>
      </c>
    </row>
    <row r="39" spans="1:6" x14ac:dyDescent="0.3">
      <c r="C39" s="14"/>
    </row>
    <row r="40" spans="1:6" x14ac:dyDescent="0.3">
      <c r="B40" s="14"/>
      <c r="C40" s="14"/>
    </row>
    <row r="41" spans="1:6" x14ac:dyDescent="0.3">
      <c r="B41" s="14"/>
    </row>
    <row r="42" spans="1:6" x14ac:dyDescent="0.3">
      <c r="B42" s="14"/>
      <c r="C42" s="14"/>
    </row>
    <row r="43" spans="1:6" x14ac:dyDescent="0.3">
      <c r="B43" s="14"/>
      <c r="C43" s="14"/>
    </row>
    <row r="44" spans="1:6" x14ac:dyDescent="0.3">
      <c r="B44" s="14"/>
      <c r="C44" s="14"/>
    </row>
    <row r="45" spans="1:6" x14ac:dyDescent="0.3">
      <c r="C45" s="14"/>
    </row>
    <row r="46" spans="1:6" x14ac:dyDescent="0.3">
      <c r="C46" s="14"/>
    </row>
    <row r="47" spans="1:6" x14ac:dyDescent="0.3">
      <c r="C47" s="14"/>
    </row>
    <row r="48" spans="1:6" x14ac:dyDescent="0.3">
      <c r="C4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2</vt:i4>
      </vt:variant>
    </vt:vector>
  </HeadingPairs>
  <TitlesOfParts>
    <vt:vector size="7" baseType="lpstr">
      <vt:lpstr>Table 6.1 Cougar_rule_curve</vt:lpstr>
      <vt:lpstr>Table 6.1 CGR_buffer</vt:lpstr>
      <vt:lpstr>Fig. 6.1 v &lt;reservoir&gt;</vt:lpstr>
      <vt:lpstr>Fig. 6.2b and 6.2c</vt:lpstr>
      <vt:lpstr>Cougar_rule_priorities</vt:lpstr>
      <vt:lpstr>Conservation Zone</vt:lpstr>
      <vt:lpstr>Buffer Zone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Conklin</cp:lastModifiedBy>
  <dcterms:created xsi:type="dcterms:W3CDTF">2020-11-19T21:36:57Z</dcterms:created>
  <dcterms:modified xsi:type="dcterms:W3CDTF">2020-11-22T20:25:19Z</dcterms:modified>
</cp:coreProperties>
</file>