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EC5CB166-E70F-4E03-9300-C4F5F453C8C2}" xr6:coauthVersionLast="47" xr6:coauthVersionMax="47" xr10:uidLastSave="{00000000-0000-0000-0000-000000000000}"/>
  <bookViews>
    <workbookView xWindow="-108" yWindow="-108" windowWidth="23256" windowHeight="12576" activeTab="1" xr2:uid="{BA8B6196-FC25-450E-B90E-DCCE11AF4D42}"/>
  </bookViews>
  <sheets>
    <sheet name="WETL_ID" sheetId="1" r:id="rId1"/>
    <sheet name="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8" i="2" l="1"/>
  <c r="G88" i="2"/>
  <c r="I72" i="2"/>
  <c r="G72" i="2"/>
  <c r="G21" i="1"/>
  <c r="E38" i="1" l="1"/>
  <c r="B38" i="1"/>
  <c r="B103" i="2"/>
  <c r="G35" i="1"/>
  <c r="H34" i="1"/>
  <c r="H33" i="1"/>
  <c r="H32" i="1"/>
  <c r="H31" i="1"/>
  <c r="H30" i="1"/>
  <c r="H23" i="1"/>
  <c r="L116" i="2"/>
  <c r="H25" i="1" s="1"/>
  <c r="L137" i="2"/>
  <c r="H29" i="1" s="1"/>
  <c r="L110" i="2"/>
  <c r="H24" i="1" s="1"/>
  <c r="L129" i="2"/>
  <c r="H28" i="1" s="1"/>
  <c r="L125" i="2"/>
  <c r="H27" i="1" s="1"/>
  <c r="L120" i="2"/>
  <c r="H26" i="1" s="1"/>
  <c r="H35" i="1" l="1"/>
  <c r="J124" i="2"/>
  <c r="E124" i="2"/>
  <c r="E119" i="2"/>
  <c r="J119" i="2"/>
  <c r="E114" i="2"/>
  <c r="J115" i="2"/>
  <c r="E115" i="2"/>
  <c r="J114" i="2"/>
  <c r="J109" i="2"/>
  <c r="E109" i="2"/>
  <c r="J108" i="2"/>
  <c r="E108" i="2"/>
  <c r="M143" i="2"/>
  <c r="I34" i="1" s="1"/>
  <c r="K143" i="2"/>
  <c r="J143" i="2"/>
  <c r="E143" i="2"/>
  <c r="D143" i="2"/>
  <c r="B143" i="2"/>
  <c r="A143" i="2"/>
  <c r="M142" i="2"/>
  <c r="I33" i="1" s="1"/>
  <c r="K142" i="2"/>
  <c r="J142" i="2"/>
  <c r="E142" i="2"/>
  <c r="D142" i="2"/>
  <c r="B142" i="2"/>
  <c r="A142" i="2"/>
  <c r="M141" i="2"/>
  <c r="I32" i="1" s="1"/>
  <c r="K141" i="2"/>
  <c r="J141" i="2"/>
  <c r="E141" i="2"/>
  <c r="D141" i="2"/>
  <c r="B141" i="2"/>
  <c r="A141" i="2"/>
  <c r="M140" i="2"/>
  <c r="I31" i="1" s="1"/>
  <c r="K140" i="2"/>
  <c r="J140" i="2"/>
  <c r="E140" i="2"/>
  <c r="D140" i="2"/>
  <c r="B140" i="2"/>
  <c r="A140" i="2"/>
  <c r="M139" i="2"/>
  <c r="I30" i="1" s="1"/>
  <c r="K139" i="2"/>
  <c r="E139" i="2"/>
  <c r="D139" i="2"/>
  <c r="B139" i="2"/>
  <c r="A139" i="2"/>
  <c r="M131" i="2"/>
  <c r="M137" i="2" s="1"/>
  <c r="I29" i="1" s="1"/>
  <c r="K131" i="2"/>
  <c r="J131" i="2"/>
  <c r="E131" i="2"/>
  <c r="D131" i="2"/>
  <c r="B131" i="2"/>
  <c r="A131" i="2"/>
  <c r="M127" i="2"/>
  <c r="M129" i="2" s="1"/>
  <c r="I28" i="1" s="1"/>
  <c r="K127" i="2"/>
  <c r="J127" i="2"/>
  <c r="E127" i="2"/>
  <c r="D127" i="2"/>
  <c r="B127" i="2"/>
  <c r="A127" i="2"/>
  <c r="M122" i="2"/>
  <c r="M125" i="2" s="1"/>
  <c r="I27" i="1" s="1"/>
  <c r="K122" i="2"/>
  <c r="J122" i="2"/>
  <c r="E122" i="2"/>
  <c r="D122" i="2"/>
  <c r="B122" i="2"/>
  <c r="A122" i="2"/>
  <c r="M118" i="2"/>
  <c r="M120" i="2" s="1"/>
  <c r="I26" i="1" s="1"/>
  <c r="K118" i="2"/>
  <c r="J118" i="2"/>
  <c r="E118" i="2"/>
  <c r="D118" i="2"/>
  <c r="B118" i="2"/>
  <c r="A118" i="2"/>
  <c r="M112" i="2"/>
  <c r="M116" i="2" s="1"/>
  <c r="I25" i="1" s="1"/>
  <c r="K112" i="2"/>
  <c r="J112" i="2"/>
  <c r="E112" i="2"/>
  <c r="D112" i="2"/>
  <c r="B112" i="2"/>
  <c r="A112" i="2"/>
  <c r="M107" i="2"/>
  <c r="M110" i="2" s="1"/>
  <c r="I24" i="1" s="1"/>
  <c r="K107" i="2"/>
  <c r="J107" i="2"/>
  <c r="E107" i="2"/>
  <c r="D107" i="2"/>
  <c r="B107" i="2"/>
  <c r="A107" i="2"/>
  <c r="M105" i="2"/>
  <c r="I23" i="1" s="1"/>
  <c r="K105" i="2"/>
  <c r="J105" i="2"/>
  <c r="E105" i="2"/>
  <c r="D105" i="2"/>
  <c r="B105" i="2"/>
  <c r="A105" i="2"/>
  <c r="L102" i="2" l="1"/>
  <c r="H20" i="1" s="1"/>
  <c r="L99" i="2"/>
  <c r="M99" i="2" s="1"/>
  <c r="I19" i="1" s="1"/>
  <c r="L70" i="2"/>
  <c r="M70" i="2" s="1"/>
  <c r="I16" i="1" s="1"/>
  <c r="L67" i="2"/>
  <c r="M67" i="2" s="1"/>
  <c r="I15" i="1" s="1"/>
  <c r="L40" i="2"/>
  <c r="H10" i="1" s="1"/>
  <c r="L30" i="2"/>
  <c r="H8" i="1" s="1"/>
  <c r="L96" i="2"/>
  <c r="H18" i="1" s="1"/>
  <c r="L89" i="2"/>
  <c r="H17" i="1" s="1"/>
  <c r="L57" i="2"/>
  <c r="H13" i="1" s="1"/>
  <c r="L64" i="2"/>
  <c r="M64" i="2" s="1"/>
  <c r="I14" i="1" s="1"/>
  <c r="L49" i="2"/>
  <c r="M49" i="2" s="1"/>
  <c r="I12" i="1" s="1"/>
  <c r="L45" i="2"/>
  <c r="H11" i="1" s="1"/>
  <c r="L37" i="2"/>
  <c r="M37" i="2" s="1"/>
  <c r="I9" i="1" s="1"/>
  <c r="L27" i="2"/>
  <c r="H7" i="1" s="1"/>
  <c r="L18" i="2"/>
  <c r="M18" i="2" s="1"/>
  <c r="L22" i="2"/>
  <c r="M22" i="2" s="1"/>
  <c r="I6" i="1" s="1"/>
  <c r="L12" i="2"/>
  <c r="H4" i="1" s="1"/>
  <c r="L8" i="2"/>
  <c r="H3" i="1" s="1"/>
  <c r="M27" i="2" l="1"/>
  <c r="I7" i="1" s="1"/>
  <c r="M57" i="2"/>
  <c r="M40" i="2"/>
  <c r="I10" i="1" s="1"/>
  <c r="M89" i="2"/>
  <c r="M96" i="2"/>
  <c r="I18" i="1" s="1"/>
  <c r="H16" i="1"/>
  <c r="M8" i="2"/>
  <c r="I3" i="1" s="1"/>
  <c r="H5" i="1"/>
  <c r="H9" i="1"/>
  <c r="H14" i="1"/>
  <c r="M12" i="2"/>
  <c r="I4" i="1" s="1"/>
  <c r="M45" i="2"/>
  <c r="I11" i="1" s="1"/>
  <c r="H15" i="1"/>
  <c r="H6" i="1"/>
  <c r="M30" i="2"/>
  <c r="I8" i="1" s="1"/>
  <c r="H19" i="1"/>
  <c r="M102" i="2"/>
  <c r="I20" i="1" s="1"/>
  <c r="H12" i="1"/>
  <c r="H21" i="1" l="1"/>
  <c r="G1" i="1"/>
</calcChain>
</file>

<file path=xl/sharedStrings.xml><?xml version="1.0" encoding="utf-8"?>
<sst xmlns="http://schemas.openxmlformats.org/spreadsheetml/2006/main" count="290" uniqueCount="52">
  <si>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</si>
  <si>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</si>
  <si>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</si>
  <si>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</si>
  <si>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</si>
  <si>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</si>
  <si>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</si>
  <si>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</si>
  <si>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</si>
  <si>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</si>
  <si>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</si>
  <si>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</si>
  <si>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</si>
  <si>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</si>
  <si>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</si>
  <si>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</si>
  <si>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</si>
  <si>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</si>
  <si>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</si>
  <si>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</si>
  <si>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</si>
  <si>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</si>
  <si>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</si>
  <si>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</si>
  <si>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</si>
  <si>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</si>
  <si>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</si>
  <si>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</si>
  <si>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</si>
  <si>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</si>
  <si>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</si>
  <si>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</si>
  <si>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</si>
  <si>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</si>
  <si>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</si>
  <si>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</si>
  <si>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</si>
  <si>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</si>
  <si>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</si>
  <si>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</si>
  <si>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</si>
  <si>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</si>
  <si>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</si>
  <si>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</si>
  <si>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Wetlands as in CW3M c28 7/29/20 in the McKenzie and Clackamas basins</t>
  </si>
  <si>
    <t># of HRUs</t>
  </si>
  <si>
    <t>Z_MIN, ft</t>
  </si>
  <si>
    <t>Z_MIN, m</t>
  </si>
  <si>
    <t>Z_MAX, ft</t>
  </si>
  <si>
    <t>Z_MAX, m</t>
  </si>
  <si>
    <t>reach also spills into wetl 15</t>
  </si>
  <si>
    <t>HRU 1909 is composed entirely of IDU 31796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</si>
</sst>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K57"/>
  <sheetViews>
    <sheetView workbookViewId="0">
      <pane xSplit="10" ySplit="13" topLeftCell="K14" activePane="bottomRight" state="frozen"/>
      <selection pane="topRight" activeCell="K1" sqref="K1"/>
      <selection pane="bottomLeft" activeCell="A14" sqref="A14"/>
      <selection pane="bottomRight" activeCell="C5" sqref="C5"/>
    </sheetView>
  </sheetViews>
  <sheetFormatPr defaultRowHeight="14.4" x14ac:dyDescent="0.3"/>
  <cols>
    <col min="4" max="4" width="10.44140625" style="8" customWidth="1"/>
    <col min="6" max="6" width="25.88671875" customWidth="1"/>
    <col min="7" max="7" width="12.6640625" customWidth="1"/>
    <col min="8" max="8" width="12.6640625" style="4" customWidth="1"/>
    <col min="9" max="9" width="12.6640625" style="2" customWidth="1"/>
  </cols>
  <sheetData>
    <row r="1" spans="1:11" x14ac:dyDescent="0.3">
      <c r="A1" t="s">
        <v>44</v>
      </c>
      <c r="G1">
        <f>SUM(G3:G20)</f>
        <v>65</v>
      </c>
      <c r="J1" t="s">
        <v>39</v>
      </c>
    </row>
    <row r="2" spans="1:11" s="1" customFormat="1" ht="28.8" x14ac:dyDescent="0.3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3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IDUs!L8</f>
        <v>24.105699999999999</v>
      </c>
      <c r="I3" s="2">
        <f>IDUs!M8</f>
        <v>114.80779151818864</v>
      </c>
    </row>
    <row r="4" spans="1:11" x14ac:dyDescent="0.3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IDUs!L12</f>
        <v>12.8376</v>
      </c>
      <c r="I4" s="2">
        <f>IDUs!M12</f>
        <v>115.87905496354458</v>
      </c>
    </row>
    <row r="5" spans="1:11" x14ac:dyDescent="0.3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IDUs!L18</f>
        <v>19.5397</v>
      </c>
      <c r="I5" s="2">
        <v>117.99</v>
      </c>
    </row>
    <row r="6" spans="1:11" x14ac:dyDescent="0.3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IDUs!L22</f>
        <v>14.686299999999999</v>
      </c>
      <c r="I6" s="2">
        <f>IDUs!M22</f>
        <v>120.46777268610882</v>
      </c>
    </row>
    <row r="7" spans="1:11" x14ac:dyDescent="0.3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IDUs!L27</f>
        <v>35.198799999999999</v>
      </c>
      <c r="I7" s="2">
        <f>IDUs!M27</f>
        <v>124.10821118901781</v>
      </c>
    </row>
    <row r="8" spans="1:11" x14ac:dyDescent="0.3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IDUs!L30</f>
        <v>14.101699999999999</v>
      </c>
      <c r="I8" s="2">
        <f>IDUs!M30</f>
        <v>122.91</v>
      </c>
    </row>
    <row r="9" spans="1:11" x14ac:dyDescent="0.3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IDUs!L37</f>
        <v>33.111600000000003</v>
      </c>
      <c r="I9" s="2">
        <f>IDUs!M37</f>
        <v>125.35983235482429</v>
      </c>
    </row>
    <row r="10" spans="1:11" x14ac:dyDescent="0.3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IDUs!L40</f>
        <v>10.452</v>
      </c>
      <c r="I10" s="2">
        <f>IDUs!M40</f>
        <v>128.61000000000001</v>
      </c>
    </row>
    <row r="11" spans="1:11" x14ac:dyDescent="0.3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IDUs!L45</f>
        <v>30.7943</v>
      </c>
      <c r="I11" s="2">
        <f>IDUs!M45</f>
        <v>128.65973004744384</v>
      </c>
    </row>
    <row r="12" spans="1:11" x14ac:dyDescent="0.3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IDUs!L49</f>
        <v>8.4712999999999994</v>
      </c>
      <c r="I12" s="2">
        <f>IDUs!M49</f>
        <v>131.56476101660903</v>
      </c>
    </row>
    <row r="13" spans="1:11" x14ac:dyDescent="0.3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IDUs!L57</f>
        <v>36.640300000000003</v>
      </c>
      <c r="I13" s="2">
        <v>130.65</v>
      </c>
    </row>
    <row r="14" spans="1:11" x14ac:dyDescent="0.3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IDUs!L64</f>
        <v>26.276800000000001</v>
      </c>
      <c r="I14" s="2">
        <f>IDUs!M64</f>
        <v>134.27690288100209</v>
      </c>
    </row>
    <row r="15" spans="1:11" x14ac:dyDescent="0.3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IDUs!L67</f>
        <v>6.5331999999999999</v>
      </c>
      <c r="I15" s="2">
        <f>IDUs!M67</f>
        <v>134.74</v>
      </c>
    </row>
    <row r="16" spans="1:11" x14ac:dyDescent="0.3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IDUs!L70</f>
        <v>15.457800000000001</v>
      </c>
      <c r="I16" s="2">
        <f>IDUs!M70</f>
        <v>139.35</v>
      </c>
    </row>
    <row r="17" spans="1:11" x14ac:dyDescent="0.3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IDUs!L89</f>
        <v>161.80410000000001</v>
      </c>
      <c r="I17" s="2">
        <v>143.65</v>
      </c>
    </row>
    <row r="18" spans="1:11" x14ac:dyDescent="0.3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IDUs!L96</f>
        <v>20.059799999999999</v>
      </c>
      <c r="I18" s="2">
        <f>IDUs!M96</f>
        <v>149.39206597274151</v>
      </c>
      <c r="J18" t="s">
        <v>9</v>
      </c>
    </row>
    <row r="19" spans="1:11" x14ac:dyDescent="0.3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IDUs!L99</f>
        <v>7.8960999999999997</v>
      </c>
      <c r="I19" s="2">
        <f>IDUs!M99</f>
        <v>161.96</v>
      </c>
    </row>
    <row r="20" spans="1:11" x14ac:dyDescent="0.3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IDUs!L102</f>
        <v>41.287700000000001</v>
      </c>
      <c r="I20" s="2">
        <f>IDUs!M102</f>
        <v>538.92999999999995</v>
      </c>
      <c r="J20" t="s">
        <v>9</v>
      </c>
    </row>
    <row r="21" spans="1:11" x14ac:dyDescent="0.3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3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IDUs!L105/10000</f>
        <v>5.0632999999999999</v>
      </c>
      <c r="I23" s="2">
        <f>IDUs!M105</f>
        <v>5.81</v>
      </c>
      <c r="J23">
        <v>531336</v>
      </c>
      <c r="K23">
        <v>5024523</v>
      </c>
    </row>
    <row r="24" spans="1:11" x14ac:dyDescent="0.3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IDUs!L110</f>
        <v>21.9206</v>
      </c>
      <c r="I24" s="2">
        <f>IDUs!M110</f>
        <v>11.960297756448274</v>
      </c>
      <c r="J24">
        <v>533123</v>
      </c>
      <c r="K24">
        <v>5025225</v>
      </c>
    </row>
    <row r="25" spans="1:11" x14ac:dyDescent="0.3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IDUs!L116</f>
        <v>35.7926</v>
      </c>
      <c r="I25" s="2">
        <f>IDUs!M116</f>
        <v>29.066978341891897</v>
      </c>
      <c r="J25">
        <v>538389</v>
      </c>
      <c r="K25">
        <v>5027758</v>
      </c>
    </row>
    <row r="26" spans="1:11" x14ac:dyDescent="0.3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IDUs!L120</f>
        <v>28.562000000000001</v>
      </c>
      <c r="I26" s="2">
        <f>IDUs!M120</f>
        <v>49.730076395210418</v>
      </c>
      <c r="J26">
        <v>545929</v>
      </c>
      <c r="K26">
        <v>5025729</v>
      </c>
    </row>
    <row r="27" spans="1:11" x14ac:dyDescent="0.3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IDUs!L125</f>
        <v>25.743200000000002</v>
      </c>
      <c r="I27" s="2">
        <f>IDUs!M125</f>
        <v>53.512008685788857</v>
      </c>
      <c r="J27">
        <v>546658</v>
      </c>
      <c r="K27">
        <v>5025134</v>
      </c>
    </row>
    <row r="28" spans="1:11" x14ac:dyDescent="0.3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IDUs!L129</f>
        <v>14.622199999999999</v>
      </c>
      <c r="I28" s="2">
        <f>IDUs!M129</f>
        <v>54.218883615324643</v>
      </c>
      <c r="J28">
        <v>547250</v>
      </c>
      <c r="K28">
        <v>5024842</v>
      </c>
    </row>
    <row r="29" spans="1:11" x14ac:dyDescent="0.3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IDUs!L137</f>
        <v>37.5364</v>
      </c>
      <c r="I29" s="2">
        <f>IDUs!M137</f>
        <v>57.589091388625441</v>
      </c>
      <c r="J29">
        <v>547287</v>
      </c>
      <c r="K29">
        <v>5023984</v>
      </c>
    </row>
    <row r="30" spans="1:11" x14ac:dyDescent="0.3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IDUs!L139/10000</f>
        <v>5.2785000000000002</v>
      </c>
      <c r="I30" s="2">
        <f>IDUs!M139</f>
        <v>252.65</v>
      </c>
      <c r="J30">
        <v>547936</v>
      </c>
      <c r="K30">
        <v>5031580</v>
      </c>
    </row>
    <row r="31" spans="1:11" x14ac:dyDescent="0.3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IDUs!L140/10000</f>
        <v>5.5853000000000002</v>
      </c>
      <c r="I31" s="2">
        <f>IDUs!M140</f>
        <v>30.94</v>
      </c>
      <c r="J31">
        <v>527237</v>
      </c>
      <c r="K31">
        <v>5036203</v>
      </c>
    </row>
    <row r="32" spans="1:11" x14ac:dyDescent="0.3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IDUs!L141/10000</f>
        <v>6.7222</v>
      </c>
      <c r="I32" s="2">
        <f>IDUs!M141</f>
        <v>95.08</v>
      </c>
      <c r="J32">
        <v>544983</v>
      </c>
      <c r="K32">
        <v>5037421</v>
      </c>
    </row>
    <row r="33" spans="1:11" x14ac:dyDescent="0.3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IDUs!L142/10000</f>
        <v>10.258800000000001</v>
      </c>
      <c r="I33" s="2">
        <f>IDUs!M142</f>
        <v>86.9</v>
      </c>
      <c r="J33">
        <v>549458</v>
      </c>
      <c r="K33">
        <v>5017267</v>
      </c>
    </row>
    <row r="34" spans="1:11" x14ac:dyDescent="0.3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IDUs!L143/10000</f>
        <v>6.5830000000000002</v>
      </c>
      <c r="I34" s="2">
        <f>IDUs!M143</f>
        <v>665.6</v>
      </c>
      <c r="J34">
        <v>577029</v>
      </c>
      <c r="K34">
        <v>4991642</v>
      </c>
    </row>
    <row r="35" spans="1:11" x14ac:dyDescent="0.3">
      <c r="A35" t="s">
        <v>43</v>
      </c>
      <c r="G35">
        <f>SUM(G23:G34)</f>
        <v>26</v>
      </c>
      <c r="H35" s="4">
        <f>SUM(H23:H34)</f>
        <v>203.66809999999998</v>
      </c>
    </row>
    <row r="37" spans="1:11" x14ac:dyDescent="0.3">
      <c r="A37" t="s">
        <v>25</v>
      </c>
    </row>
    <row r="38" spans="1:11" x14ac:dyDescent="0.3">
      <c r="A38" t="s">
        <v>35</v>
      </c>
      <c r="B38" s="4">
        <f>SUM(B40:B57)</f>
        <v>519.25480000000005</v>
      </c>
      <c r="D38" s="8" t="s">
        <v>36</v>
      </c>
      <c r="E38" s="4">
        <f>SUM(E40:E51)</f>
        <v>203.6249</v>
      </c>
    </row>
    <row r="39" spans="1:11" x14ac:dyDescent="0.3">
      <c r="A39" t="s">
        <v>0</v>
      </c>
      <c r="B39" s="4" t="s">
        <v>23</v>
      </c>
      <c r="D39" t="s">
        <v>0</v>
      </c>
      <c r="E39" s="4" t="s">
        <v>23</v>
      </c>
    </row>
    <row r="40" spans="1:11" x14ac:dyDescent="0.3">
      <c r="A40">
        <v>15</v>
      </c>
      <c r="B40" s="4">
        <v>161.80410000000001</v>
      </c>
      <c r="D40">
        <v>25</v>
      </c>
      <c r="E40" s="4">
        <v>37.5364</v>
      </c>
    </row>
    <row r="41" spans="1:11" x14ac:dyDescent="0.3">
      <c r="A41">
        <v>18</v>
      </c>
      <c r="B41" s="4">
        <v>41.287700000000001</v>
      </c>
      <c r="D41">
        <v>21</v>
      </c>
      <c r="E41" s="4">
        <v>35.7926</v>
      </c>
    </row>
    <row r="42" spans="1:11" x14ac:dyDescent="0.3">
      <c r="A42">
        <v>11</v>
      </c>
      <c r="B42" s="4">
        <v>36.640300000000003</v>
      </c>
      <c r="D42">
        <v>22</v>
      </c>
      <c r="E42" s="4">
        <v>28.562000000000001</v>
      </c>
    </row>
    <row r="43" spans="1:11" x14ac:dyDescent="0.3">
      <c r="A43">
        <v>5</v>
      </c>
      <c r="B43" s="4">
        <v>35.198799999999999</v>
      </c>
      <c r="D43">
        <v>23</v>
      </c>
      <c r="E43" s="4">
        <v>25.7</v>
      </c>
    </row>
    <row r="44" spans="1:11" x14ac:dyDescent="0.3">
      <c r="A44">
        <v>7</v>
      </c>
      <c r="B44" s="4">
        <v>33.111600000000003</v>
      </c>
      <c r="D44">
        <v>20</v>
      </c>
      <c r="E44" s="4">
        <v>21.9206</v>
      </c>
    </row>
    <row r="45" spans="1:11" x14ac:dyDescent="0.3">
      <c r="A45">
        <v>9</v>
      </c>
      <c r="B45" s="4">
        <v>30.7943</v>
      </c>
      <c r="D45">
        <v>24</v>
      </c>
      <c r="E45" s="4">
        <v>14.622199999999999</v>
      </c>
    </row>
    <row r="46" spans="1:11" x14ac:dyDescent="0.3">
      <c r="A46">
        <v>12</v>
      </c>
      <c r="B46" s="4">
        <v>26.276800000000001</v>
      </c>
      <c r="D46">
        <v>29</v>
      </c>
      <c r="E46" s="4">
        <v>10.258800000000001</v>
      </c>
    </row>
    <row r="47" spans="1:11" x14ac:dyDescent="0.3">
      <c r="A47">
        <v>1</v>
      </c>
      <c r="B47" s="4">
        <v>24.105699999999999</v>
      </c>
      <c r="D47">
        <v>28</v>
      </c>
      <c r="E47" s="4">
        <v>6.7222</v>
      </c>
    </row>
    <row r="48" spans="1:11" x14ac:dyDescent="0.3">
      <c r="A48">
        <v>16</v>
      </c>
      <c r="B48" s="4">
        <v>20.059799999999999</v>
      </c>
      <c r="D48">
        <v>30</v>
      </c>
      <c r="E48" s="4">
        <v>6.5830000000000002</v>
      </c>
    </row>
    <row r="49" spans="1:5" x14ac:dyDescent="0.3">
      <c r="A49">
        <v>3</v>
      </c>
      <c r="B49" s="4">
        <v>19.5397</v>
      </c>
      <c r="D49">
        <v>27</v>
      </c>
      <c r="E49" s="4">
        <v>5.5853000000000002</v>
      </c>
    </row>
    <row r="50" spans="1:5" x14ac:dyDescent="0.3">
      <c r="A50">
        <v>14</v>
      </c>
      <c r="B50" s="4">
        <v>15.457800000000001</v>
      </c>
      <c r="D50">
        <v>26</v>
      </c>
      <c r="E50" s="4">
        <v>5.2785000000000002</v>
      </c>
    </row>
    <row r="51" spans="1:5" x14ac:dyDescent="0.3">
      <c r="A51">
        <v>4</v>
      </c>
      <c r="B51" s="4">
        <v>14.686299999999999</v>
      </c>
      <c r="D51">
        <v>19</v>
      </c>
      <c r="E51" s="4">
        <v>5.0632999999999999</v>
      </c>
    </row>
    <row r="52" spans="1:5" x14ac:dyDescent="0.3">
      <c r="A52">
        <v>6</v>
      </c>
      <c r="B52" s="4">
        <v>14.101699999999999</v>
      </c>
      <c r="D52"/>
    </row>
    <row r="53" spans="1:5" x14ac:dyDescent="0.3">
      <c r="A53">
        <v>2</v>
      </c>
      <c r="B53" s="4">
        <v>12.8376</v>
      </c>
    </row>
    <row r="54" spans="1:5" x14ac:dyDescent="0.3">
      <c r="A54">
        <v>8</v>
      </c>
      <c r="B54" s="4">
        <v>10.452</v>
      </c>
    </row>
    <row r="55" spans="1:5" x14ac:dyDescent="0.3">
      <c r="A55">
        <v>10</v>
      </c>
      <c r="B55" s="4">
        <v>8.4712999999999994</v>
      </c>
    </row>
    <row r="56" spans="1:5" x14ac:dyDescent="0.3">
      <c r="A56">
        <v>17</v>
      </c>
      <c r="B56" s="4">
        <v>7.8960999999999997</v>
      </c>
    </row>
    <row r="57" spans="1:5" x14ac:dyDescent="0.3">
      <c r="A57">
        <v>13</v>
      </c>
      <c r="B57" s="4">
        <v>6.5331999999999999</v>
      </c>
    </row>
  </sheetData>
  <sortState xmlns:xlrd2="http://schemas.microsoft.com/office/spreadsheetml/2017/richdata2" ref="D40:E51">
    <sortCondition descending="1" ref="E40:E51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P143"/>
  <sheetViews>
    <sheetView tabSelected="1" workbookViewId="0">
      <pane ySplit="1" topLeftCell="A66" activePane="bottomLeft" state="frozen"/>
      <selection pane="bottomLeft" activeCell="P80" sqref="P80"/>
    </sheetView>
  </sheetViews>
  <sheetFormatPr defaultRowHeight="14.4" x14ac:dyDescent="0.3"/>
  <cols>
    <col min="5" max="5" width="10" bestFit="1" customWidth="1"/>
    <col min="6" max="9" width="10" customWidth="1"/>
    <col min="10" max="10" width="15.5546875" customWidth="1"/>
    <col min="13" max="13" width="11.5546875" style="2" bestFit="1" customWidth="1"/>
    <col min="15" max="15" width="20.6640625" customWidth="1"/>
  </cols>
  <sheetData>
    <row r="1" spans="1:16" x14ac:dyDescent="0.3">
      <c r="A1" t="s">
        <v>0</v>
      </c>
      <c r="B1" t="s">
        <v>10</v>
      </c>
      <c r="C1" t="s">
        <v>45</v>
      </c>
      <c r="D1" t="s">
        <v>1</v>
      </c>
      <c r="E1" t="s">
        <v>19</v>
      </c>
      <c r="F1" t="s">
        <v>46</v>
      </c>
      <c r="G1" t="s">
        <v>47</v>
      </c>
      <c r="H1" t="s">
        <v>48</v>
      </c>
      <c r="I1" t="s">
        <v>49</v>
      </c>
      <c r="J1" t="s">
        <v>3</v>
      </c>
      <c r="K1" t="s">
        <v>11</v>
      </c>
      <c r="L1" t="s">
        <v>12</v>
      </c>
      <c r="M1" s="2" t="s">
        <v>13</v>
      </c>
      <c r="N1" t="s">
        <v>26</v>
      </c>
      <c r="P1" t="s">
        <v>40</v>
      </c>
    </row>
    <row r="2" spans="1:16" x14ac:dyDescent="0.3">
      <c r="A2" s="10" t="s">
        <v>34</v>
      </c>
    </row>
    <row r="3" spans="1:16" x14ac:dyDescent="0.3">
      <c r="A3">
        <v>1</v>
      </c>
      <c r="B3">
        <v>5</v>
      </c>
      <c r="C3">
        <v>4</v>
      </c>
      <c r="D3">
        <v>2277</v>
      </c>
      <c r="E3">
        <v>23765583</v>
      </c>
      <c r="J3" t="s">
        <v>7</v>
      </c>
      <c r="K3">
        <v>37310</v>
      </c>
      <c r="L3">
        <v>44172</v>
      </c>
      <c r="M3" s="2">
        <v>113.24</v>
      </c>
      <c r="N3">
        <v>190</v>
      </c>
      <c r="O3" t="s">
        <v>27</v>
      </c>
    </row>
    <row r="4" spans="1:16" x14ac:dyDescent="0.3">
      <c r="D4">
        <v>2274</v>
      </c>
      <c r="E4">
        <v>23772703</v>
      </c>
      <c r="J4" t="s">
        <v>7</v>
      </c>
      <c r="K4">
        <v>37279</v>
      </c>
      <c r="L4">
        <v>97565</v>
      </c>
      <c r="M4" s="2">
        <v>114.32</v>
      </c>
      <c r="N4">
        <v>190</v>
      </c>
      <c r="O4" t="s">
        <v>27</v>
      </c>
    </row>
    <row r="5" spans="1:16" x14ac:dyDescent="0.3">
      <c r="D5">
        <v>2251</v>
      </c>
      <c r="E5">
        <v>23772705</v>
      </c>
      <c r="J5" t="s">
        <v>7</v>
      </c>
      <c r="K5">
        <v>36873</v>
      </c>
      <c r="L5">
        <v>30567</v>
      </c>
      <c r="M5" s="2">
        <v>115.07</v>
      </c>
      <c r="N5">
        <v>190</v>
      </c>
      <c r="O5" t="s">
        <v>27</v>
      </c>
    </row>
    <row r="6" spans="1:16" x14ac:dyDescent="0.3">
      <c r="D6">
        <v>2251</v>
      </c>
      <c r="E6">
        <v>23772705</v>
      </c>
      <c r="J6" t="s">
        <v>7</v>
      </c>
      <c r="K6">
        <v>37240</v>
      </c>
      <c r="L6">
        <v>23708</v>
      </c>
      <c r="M6" s="2">
        <v>115.86</v>
      </c>
      <c r="N6">
        <v>195</v>
      </c>
      <c r="O6" t="s">
        <v>28</v>
      </c>
    </row>
    <row r="7" spans="1:16" x14ac:dyDescent="0.3">
      <c r="D7">
        <v>2250</v>
      </c>
      <c r="E7">
        <v>23772713</v>
      </c>
      <c r="J7" t="s">
        <v>7</v>
      </c>
      <c r="K7">
        <v>36850</v>
      </c>
      <c r="L7">
        <v>45045</v>
      </c>
      <c r="M7" s="2">
        <v>116.67</v>
      </c>
      <c r="N7">
        <v>195</v>
      </c>
      <c r="O7" t="s">
        <v>28</v>
      </c>
    </row>
    <row r="8" spans="1:16" x14ac:dyDescent="0.3">
      <c r="K8" s="5" t="s">
        <v>20</v>
      </c>
      <c r="L8" s="4">
        <f>SUM(L3:L7)/10000</f>
        <v>24.105699999999999</v>
      </c>
      <c r="M8" s="2">
        <f>SUMPRODUCT(L3:L7,M3:M7)/(L8*10000)</f>
        <v>114.80779151818864</v>
      </c>
      <c r="N8" t="s">
        <v>18</v>
      </c>
    </row>
    <row r="9" spans="1:16" x14ac:dyDescent="0.3">
      <c r="M9"/>
    </row>
    <row r="10" spans="1:16" x14ac:dyDescent="0.3">
      <c r="A10">
        <v>2</v>
      </c>
      <c r="B10">
        <v>2</v>
      </c>
      <c r="C10">
        <v>2</v>
      </c>
      <c r="D10">
        <v>2244</v>
      </c>
      <c r="E10">
        <v>23772709</v>
      </c>
      <c r="J10" t="s">
        <v>7</v>
      </c>
      <c r="K10">
        <v>36786</v>
      </c>
      <c r="L10">
        <v>71657</v>
      </c>
      <c r="M10" s="2">
        <v>115.72</v>
      </c>
      <c r="N10">
        <v>195</v>
      </c>
      <c r="O10" t="s">
        <v>28</v>
      </c>
    </row>
    <row r="11" spans="1:16" x14ac:dyDescent="0.3">
      <c r="D11">
        <v>2194</v>
      </c>
      <c r="E11">
        <v>23772709</v>
      </c>
      <c r="J11" t="s">
        <v>7</v>
      </c>
      <c r="K11">
        <v>36776</v>
      </c>
      <c r="L11">
        <v>56719</v>
      </c>
      <c r="M11" s="2">
        <v>116.08</v>
      </c>
      <c r="N11">
        <v>195</v>
      </c>
      <c r="O11" t="s">
        <v>28</v>
      </c>
    </row>
    <row r="12" spans="1:16" x14ac:dyDescent="0.3">
      <c r="K12" s="5" t="s">
        <v>20</v>
      </c>
      <c r="L12" s="4">
        <f>SUM(L10:L11)/10000</f>
        <v>12.8376</v>
      </c>
      <c r="M12" s="2">
        <f>SUMPRODUCT(L10:L11,M10:M11)/(L12*10000)</f>
        <v>115.87905496354458</v>
      </c>
      <c r="N12" t="s">
        <v>18</v>
      </c>
    </row>
    <row r="14" spans="1:16" x14ac:dyDescent="0.3">
      <c r="A14">
        <v>3</v>
      </c>
      <c r="B14">
        <v>4</v>
      </c>
      <c r="C14">
        <v>4</v>
      </c>
      <c r="D14">
        <v>2209</v>
      </c>
      <c r="E14">
        <v>23772721</v>
      </c>
      <c r="J14" t="s">
        <v>7</v>
      </c>
      <c r="K14">
        <v>36356</v>
      </c>
      <c r="L14">
        <v>39502</v>
      </c>
      <c r="M14" s="2">
        <v>117.98</v>
      </c>
      <c r="N14">
        <v>190</v>
      </c>
      <c r="O14" t="s">
        <v>27</v>
      </c>
    </row>
    <row r="15" spans="1:16" x14ac:dyDescent="0.3">
      <c r="D15">
        <v>2198</v>
      </c>
      <c r="E15">
        <v>23774113</v>
      </c>
      <c r="K15">
        <v>36324</v>
      </c>
      <c r="L15">
        <v>81228</v>
      </c>
      <c r="M15" s="2">
        <v>117.67</v>
      </c>
      <c r="N15">
        <v>190</v>
      </c>
      <c r="O15" t="s">
        <v>27</v>
      </c>
    </row>
    <row r="16" spans="1:16" x14ac:dyDescent="0.3">
      <c r="D16">
        <v>2194</v>
      </c>
      <c r="E16">
        <v>23772717</v>
      </c>
      <c r="J16" t="s">
        <v>7</v>
      </c>
      <c r="K16">
        <v>36282</v>
      </c>
      <c r="L16">
        <v>32023</v>
      </c>
      <c r="M16" s="2">
        <v>118.28</v>
      </c>
      <c r="N16">
        <v>190</v>
      </c>
      <c r="O16" t="s">
        <v>27</v>
      </c>
    </row>
    <row r="17" spans="1:16" x14ac:dyDescent="0.3">
      <c r="D17">
        <v>2206</v>
      </c>
      <c r="E17">
        <v>23774111</v>
      </c>
      <c r="K17">
        <v>36345</v>
      </c>
      <c r="L17">
        <v>42644</v>
      </c>
      <c r="M17" s="2">
        <v>118.42</v>
      </c>
      <c r="N17">
        <v>190</v>
      </c>
      <c r="O17" t="s">
        <v>27</v>
      </c>
    </row>
    <row r="18" spans="1:16" x14ac:dyDescent="0.3">
      <c r="K18" s="5" t="s">
        <v>20</v>
      </c>
      <c r="L18" s="4">
        <f>SUM(L14:L17)/10000</f>
        <v>19.5397</v>
      </c>
      <c r="M18" s="2">
        <f>SUMPRODUCT(L14:L17,M14:M17)/(L18*10000)</f>
        <v>117.99632358736316</v>
      </c>
      <c r="N18" t="s">
        <v>18</v>
      </c>
    </row>
    <row r="20" spans="1:16" x14ac:dyDescent="0.3">
      <c r="A20">
        <v>4</v>
      </c>
      <c r="B20">
        <v>2</v>
      </c>
      <c r="C20">
        <v>2</v>
      </c>
      <c r="D20">
        <v>2170</v>
      </c>
      <c r="E20">
        <v>23772725</v>
      </c>
      <c r="J20" t="s">
        <v>7</v>
      </c>
      <c r="K20">
        <v>36305</v>
      </c>
      <c r="L20">
        <v>30363</v>
      </c>
      <c r="M20" s="2">
        <v>119.5</v>
      </c>
      <c r="N20">
        <v>190</v>
      </c>
      <c r="O20" t="s">
        <v>27</v>
      </c>
    </row>
    <row r="21" spans="1:16" x14ac:dyDescent="0.3">
      <c r="D21">
        <v>2069</v>
      </c>
      <c r="E21">
        <v>23772727</v>
      </c>
      <c r="J21" t="s">
        <v>7</v>
      </c>
      <c r="K21">
        <v>36307</v>
      </c>
      <c r="L21">
        <v>116500</v>
      </c>
      <c r="M21" s="2">
        <v>120.72</v>
      </c>
      <c r="N21">
        <v>190</v>
      </c>
      <c r="O21" t="s">
        <v>27</v>
      </c>
    </row>
    <row r="22" spans="1:16" x14ac:dyDescent="0.3">
      <c r="K22" s="5" t="s">
        <v>20</v>
      </c>
      <c r="L22" s="4">
        <f>SUM(L20:L21)/10000</f>
        <v>14.686299999999999</v>
      </c>
      <c r="M22" s="2">
        <f>SUMPRODUCT(L20:L21,M20:M21)/(L22*10000)</f>
        <v>120.46777268610882</v>
      </c>
      <c r="N22" t="s">
        <v>18</v>
      </c>
    </row>
    <row r="24" spans="1:16" x14ac:dyDescent="0.3">
      <c r="A24">
        <v>5</v>
      </c>
      <c r="B24">
        <v>3</v>
      </c>
      <c r="C24">
        <v>1</v>
      </c>
      <c r="D24">
        <v>2069</v>
      </c>
      <c r="E24">
        <v>23772727</v>
      </c>
      <c r="J24" t="s">
        <v>7</v>
      </c>
      <c r="K24">
        <v>36255</v>
      </c>
      <c r="L24">
        <v>250687</v>
      </c>
      <c r="M24" s="2">
        <v>124.08</v>
      </c>
      <c r="N24">
        <v>190</v>
      </c>
      <c r="O24" t="s">
        <v>27</v>
      </c>
      <c r="P24" t="s">
        <v>15</v>
      </c>
    </row>
    <row r="25" spans="1:16" x14ac:dyDescent="0.3">
      <c r="D25">
        <v>2069</v>
      </c>
      <c r="E25">
        <v>23772727</v>
      </c>
      <c r="J25" t="s">
        <v>7</v>
      </c>
      <c r="K25">
        <v>36228</v>
      </c>
      <c r="L25">
        <v>36958</v>
      </c>
      <c r="M25" s="2">
        <v>123.13</v>
      </c>
      <c r="N25">
        <v>190</v>
      </c>
      <c r="O25" t="s">
        <v>27</v>
      </c>
      <c r="P25" t="s">
        <v>14</v>
      </c>
    </row>
    <row r="26" spans="1:16" x14ac:dyDescent="0.3">
      <c r="D26">
        <v>2069</v>
      </c>
      <c r="E26">
        <v>23772727</v>
      </c>
      <c r="J26" t="s">
        <v>7</v>
      </c>
      <c r="K26">
        <v>36220</v>
      </c>
      <c r="L26">
        <v>64343</v>
      </c>
      <c r="M26" s="2">
        <v>124.78</v>
      </c>
      <c r="N26">
        <v>190</v>
      </c>
      <c r="O26" t="s">
        <v>27</v>
      </c>
    </row>
    <row r="27" spans="1:16" x14ac:dyDescent="0.3">
      <c r="K27" s="5" t="s">
        <v>20</v>
      </c>
      <c r="L27" s="4">
        <f>SUM(L24:L26)/10000</f>
        <v>35.198799999999999</v>
      </c>
      <c r="M27" s="2">
        <f>SUMPRODUCT(L24:L26,M24:M26)/(L27*10000)</f>
        <v>124.10821118901781</v>
      </c>
      <c r="N27" t="s">
        <v>18</v>
      </c>
    </row>
    <row r="29" spans="1:16" x14ac:dyDescent="0.3">
      <c r="A29">
        <v>6</v>
      </c>
      <c r="B29">
        <v>1</v>
      </c>
      <c r="C29">
        <v>1</v>
      </c>
      <c r="D29">
        <v>2069</v>
      </c>
      <c r="E29">
        <v>23772727</v>
      </c>
      <c r="J29" t="s">
        <v>7</v>
      </c>
      <c r="K29">
        <v>35846</v>
      </c>
      <c r="L29">
        <v>141017</v>
      </c>
      <c r="M29" s="2">
        <v>122.91</v>
      </c>
      <c r="N29">
        <v>190</v>
      </c>
      <c r="O29" t="s">
        <v>27</v>
      </c>
    </row>
    <row r="30" spans="1:16" x14ac:dyDescent="0.3">
      <c r="K30" s="5" t="s">
        <v>17</v>
      </c>
      <c r="L30" s="4">
        <f>SUM(L29:L29)/10000</f>
        <v>14.101699999999999</v>
      </c>
      <c r="M30" s="2">
        <f>SUMPRODUCT(L29:L29,M29:M29)/(L30*10000)</f>
        <v>122.91</v>
      </c>
      <c r="N30" t="s">
        <v>18</v>
      </c>
    </row>
    <row r="32" spans="1:16" x14ac:dyDescent="0.3">
      <c r="A32">
        <v>7</v>
      </c>
      <c r="B32">
        <v>5</v>
      </c>
      <c r="C32">
        <v>4</v>
      </c>
      <c r="D32">
        <v>2069</v>
      </c>
      <c r="E32">
        <v>23772727</v>
      </c>
      <c r="J32" t="s">
        <v>7</v>
      </c>
      <c r="K32">
        <v>35767</v>
      </c>
      <c r="L32">
        <v>137221</v>
      </c>
      <c r="M32" s="2">
        <v>123.88</v>
      </c>
      <c r="N32">
        <v>190</v>
      </c>
      <c r="O32" t="s">
        <v>27</v>
      </c>
    </row>
    <row r="33" spans="1:15" x14ac:dyDescent="0.3">
      <c r="D33">
        <v>2122</v>
      </c>
      <c r="E33">
        <v>23772729</v>
      </c>
      <c r="J33" t="s">
        <v>7</v>
      </c>
      <c r="K33">
        <v>35332</v>
      </c>
      <c r="L33">
        <v>75379</v>
      </c>
      <c r="M33" s="2">
        <v>126.88</v>
      </c>
      <c r="N33">
        <v>190</v>
      </c>
      <c r="O33" t="s">
        <v>27</v>
      </c>
    </row>
    <row r="34" spans="1:15" x14ac:dyDescent="0.3">
      <c r="D34">
        <v>2004</v>
      </c>
      <c r="E34">
        <v>23774181</v>
      </c>
      <c r="K34">
        <v>35244</v>
      </c>
      <c r="L34">
        <v>28533</v>
      </c>
      <c r="M34" s="2">
        <v>127.06</v>
      </c>
      <c r="N34">
        <v>190</v>
      </c>
      <c r="O34" t="s">
        <v>27</v>
      </c>
    </row>
    <row r="35" spans="1:15" x14ac:dyDescent="0.3">
      <c r="D35">
        <v>2037</v>
      </c>
      <c r="E35">
        <v>23772731</v>
      </c>
      <c r="J35" t="s">
        <v>7</v>
      </c>
      <c r="K35">
        <v>35243</v>
      </c>
      <c r="L35">
        <v>44085</v>
      </c>
      <c r="M35" s="2">
        <v>125.35</v>
      </c>
      <c r="N35">
        <v>190</v>
      </c>
      <c r="O35" t="s">
        <v>27</v>
      </c>
    </row>
    <row r="36" spans="1:15" x14ac:dyDescent="0.3">
      <c r="D36">
        <v>2004</v>
      </c>
      <c r="E36">
        <v>23774181</v>
      </c>
      <c r="K36">
        <v>35233</v>
      </c>
      <c r="L36">
        <v>45898</v>
      </c>
      <c r="M36" s="2">
        <v>126.24</v>
      </c>
      <c r="N36">
        <v>190</v>
      </c>
      <c r="O36" t="s">
        <v>27</v>
      </c>
    </row>
    <row r="37" spans="1:15" x14ac:dyDescent="0.3">
      <c r="K37" s="5" t="s">
        <v>20</v>
      </c>
      <c r="L37" s="4">
        <f>SUM(L32:L36)/10000</f>
        <v>33.111600000000003</v>
      </c>
      <c r="M37" s="2">
        <f>SUMPRODUCT(L32:L36,M32:M36)/(L37*10000)</f>
        <v>125.35983235482429</v>
      </c>
      <c r="N37" t="s">
        <v>18</v>
      </c>
    </row>
    <row r="39" spans="1:15" x14ac:dyDescent="0.3">
      <c r="A39">
        <v>8</v>
      </c>
      <c r="B39">
        <v>1</v>
      </c>
      <c r="C39">
        <v>1</v>
      </c>
      <c r="D39">
        <v>2004</v>
      </c>
      <c r="E39">
        <v>23774181</v>
      </c>
      <c r="K39">
        <v>34761</v>
      </c>
      <c r="L39">
        <v>104520</v>
      </c>
      <c r="M39" s="2">
        <v>128.61000000000001</v>
      </c>
      <c r="N39">
        <v>190</v>
      </c>
      <c r="O39" t="s">
        <v>27</v>
      </c>
    </row>
    <row r="40" spans="1:15" x14ac:dyDescent="0.3">
      <c r="K40" s="5" t="s">
        <v>17</v>
      </c>
      <c r="L40" s="4">
        <f>SUM(L39:L39)/10000</f>
        <v>10.452</v>
      </c>
      <c r="M40" s="2">
        <f>SUMPRODUCT(L39:L39,M39:M39)/(L40*10000)</f>
        <v>128.61000000000001</v>
      </c>
      <c r="N40" t="s">
        <v>18</v>
      </c>
    </row>
    <row r="42" spans="1:15" x14ac:dyDescent="0.3">
      <c r="A42">
        <v>9</v>
      </c>
      <c r="B42">
        <v>3</v>
      </c>
      <c r="C42">
        <v>1</v>
      </c>
      <c r="D42">
        <v>2037</v>
      </c>
      <c r="E42">
        <v>23772731</v>
      </c>
      <c r="J42" t="s">
        <v>7</v>
      </c>
      <c r="K42">
        <v>34773</v>
      </c>
      <c r="L42">
        <v>149305</v>
      </c>
      <c r="M42" s="2">
        <v>128.71</v>
      </c>
      <c r="N42">
        <v>190</v>
      </c>
      <c r="O42" t="s">
        <v>27</v>
      </c>
    </row>
    <row r="43" spans="1:15" x14ac:dyDescent="0.3">
      <c r="D43">
        <v>2037</v>
      </c>
      <c r="E43">
        <v>23772731</v>
      </c>
      <c r="J43" t="s">
        <v>7</v>
      </c>
      <c r="K43">
        <v>34764</v>
      </c>
      <c r="L43">
        <v>134530</v>
      </c>
      <c r="M43" s="2">
        <v>128.31</v>
      </c>
      <c r="N43">
        <v>190</v>
      </c>
      <c r="O43" t="s">
        <v>27</v>
      </c>
    </row>
    <row r="44" spans="1:15" x14ac:dyDescent="0.3">
      <c r="D44">
        <v>2037</v>
      </c>
      <c r="E44">
        <v>23772731</v>
      </c>
      <c r="J44" t="s">
        <v>7</v>
      </c>
      <c r="K44">
        <v>34344</v>
      </c>
      <c r="L44">
        <v>24108</v>
      </c>
      <c r="M44" s="2">
        <v>130.30000000000001</v>
      </c>
      <c r="N44">
        <v>190</v>
      </c>
      <c r="O44" t="s">
        <v>27</v>
      </c>
    </row>
    <row r="45" spans="1:15" x14ac:dyDescent="0.3">
      <c r="K45" s="5" t="s">
        <v>20</v>
      </c>
      <c r="L45" s="4">
        <f>SUM(L42:L44)/10000</f>
        <v>30.7943</v>
      </c>
      <c r="M45" s="2">
        <f>SUMPRODUCT(L42:L44,M42:M44)/(L45*10000)</f>
        <v>128.65973004744384</v>
      </c>
      <c r="N45" t="s">
        <v>18</v>
      </c>
    </row>
    <row r="47" spans="1:15" x14ac:dyDescent="0.3">
      <c r="A47">
        <v>10</v>
      </c>
      <c r="B47">
        <v>2</v>
      </c>
      <c r="C47">
        <v>1</v>
      </c>
      <c r="D47">
        <v>2033</v>
      </c>
      <c r="E47">
        <v>23772737</v>
      </c>
      <c r="J47" t="s">
        <v>7</v>
      </c>
      <c r="K47">
        <v>33827</v>
      </c>
      <c r="L47">
        <v>41473</v>
      </c>
      <c r="M47" s="2">
        <v>132.80000000000001</v>
      </c>
      <c r="N47">
        <v>190</v>
      </c>
      <c r="O47" t="s">
        <v>27</v>
      </c>
    </row>
    <row r="48" spans="1:15" x14ac:dyDescent="0.3">
      <c r="D48">
        <v>2033</v>
      </c>
      <c r="E48">
        <v>23772737</v>
      </c>
      <c r="J48" t="s">
        <v>7</v>
      </c>
      <c r="K48">
        <v>33807</v>
      </c>
      <c r="L48">
        <v>43240</v>
      </c>
      <c r="M48" s="2">
        <v>130.38</v>
      </c>
      <c r="N48">
        <v>190</v>
      </c>
      <c r="O48" t="s">
        <v>27</v>
      </c>
    </row>
    <row r="49" spans="1:16" x14ac:dyDescent="0.3">
      <c r="K49" s="5" t="s">
        <v>20</v>
      </c>
      <c r="L49" s="4">
        <f>SUM(L47:L48)/10000</f>
        <v>8.4712999999999994</v>
      </c>
      <c r="M49" s="2">
        <f>SUMPRODUCT(L47:L48,M47:M48)/(L49*10000)</f>
        <v>131.56476101660903</v>
      </c>
      <c r="N49" t="s">
        <v>18</v>
      </c>
    </row>
    <row r="51" spans="1:16" x14ac:dyDescent="0.3">
      <c r="A51">
        <v>11</v>
      </c>
      <c r="B51">
        <v>6</v>
      </c>
      <c r="C51">
        <v>2</v>
      </c>
      <c r="D51">
        <v>2005</v>
      </c>
      <c r="E51">
        <v>23772739</v>
      </c>
      <c r="J51" t="s">
        <v>7</v>
      </c>
      <c r="K51">
        <v>33362</v>
      </c>
      <c r="L51">
        <v>41477</v>
      </c>
      <c r="M51" s="2">
        <v>129.62</v>
      </c>
      <c r="N51">
        <v>190</v>
      </c>
      <c r="O51" t="s">
        <v>27</v>
      </c>
    </row>
    <row r="52" spans="1:16" x14ac:dyDescent="0.3">
      <c r="D52">
        <v>2005</v>
      </c>
      <c r="E52">
        <v>23772739</v>
      </c>
      <c r="J52" t="s">
        <v>7</v>
      </c>
      <c r="K52">
        <v>33323</v>
      </c>
      <c r="L52">
        <v>54647</v>
      </c>
      <c r="M52" s="2">
        <v>130.16</v>
      </c>
      <c r="N52">
        <v>190</v>
      </c>
      <c r="O52" t="s">
        <v>27</v>
      </c>
    </row>
    <row r="53" spans="1:16" x14ac:dyDescent="0.3">
      <c r="D53">
        <v>1966</v>
      </c>
      <c r="E53">
        <v>23772741</v>
      </c>
      <c r="J53" t="s">
        <v>7</v>
      </c>
      <c r="K53">
        <v>33303</v>
      </c>
      <c r="L53">
        <v>33230</v>
      </c>
      <c r="M53" s="2">
        <v>130.08000000000001</v>
      </c>
      <c r="N53">
        <v>190</v>
      </c>
      <c r="O53" t="s">
        <v>27</v>
      </c>
    </row>
    <row r="54" spans="1:16" x14ac:dyDescent="0.3">
      <c r="D54">
        <v>1966</v>
      </c>
      <c r="E54">
        <v>23772741</v>
      </c>
      <c r="J54" t="s">
        <v>7</v>
      </c>
      <c r="K54">
        <v>33310</v>
      </c>
      <c r="L54">
        <v>149289</v>
      </c>
      <c r="M54" s="2">
        <v>130.51</v>
      </c>
      <c r="N54">
        <v>190</v>
      </c>
      <c r="O54" t="s">
        <v>27</v>
      </c>
    </row>
    <row r="55" spans="1:16" x14ac:dyDescent="0.3">
      <c r="D55">
        <v>1966</v>
      </c>
      <c r="E55">
        <v>23772741</v>
      </c>
      <c r="J55" t="s">
        <v>7</v>
      </c>
      <c r="K55">
        <v>33349</v>
      </c>
      <c r="L55">
        <v>59644</v>
      </c>
      <c r="M55" s="2">
        <v>131.46</v>
      </c>
      <c r="N55">
        <v>190</v>
      </c>
      <c r="O55" t="s">
        <v>27</v>
      </c>
    </row>
    <row r="56" spans="1:16" x14ac:dyDescent="0.3">
      <c r="D56">
        <v>2005</v>
      </c>
      <c r="E56">
        <v>23772739</v>
      </c>
      <c r="J56" t="s">
        <v>7</v>
      </c>
      <c r="K56">
        <v>33724</v>
      </c>
      <c r="L56">
        <v>28116</v>
      </c>
      <c r="M56" s="2">
        <v>132.88999999999999</v>
      </c>
      <c r="N56">
        <v>190</v>
      </c>
      <c r="O56" t="s">
        <v>27</v>
      </c>
    </row>
    <row r="57" spans="1:16" x14ac:dyDescent="0.3">
      <c r="K57" s="5" t="s">
        <v>20</v>
      </c>
      <c r="L57" s="4">
        <f>SUM(L51:L56)/10000</f>
        <v>36.640300000000003</v>
      </c>
      <c r="M57" s="2">
        <f>SUMPRODUCT(L51:L56,M51:M56)/(L57*10000)</f>
        <v>130.65532632101809</v>
      </c>
      <c r="N57" t="s">
        <v>18</v>
      </c>
    </row>
    <row r="59" spans="1:16" x14ac:dyDescent="0.3">
      <c r="A59">
        <v>12</v>
      </c>
      <c r="B59">
        <v>5</v>
      </c>
      <c r="C59">
        <v>2</v>
      </c>
      <c r="D59">
        <v>1945</v>
      </c>
      <c r="E59">
        <v>23772743</v>
      </c>
      <c r="J59" t="s">
        <v>7</v>
      </c>
      <c r="K59">
        <v>32813</v>
      </c>
      <c r="L59">
        <v>23559</v>
      </c>
      <c r="M59" s="2">
        <v>135</v>
      </c>
      <c r="N59">
        <v>190</v>
      </c>
      <c r="O59" t="s">
        <v>27</v>
      </c>
    </row>
    <row r="60" spans="1:16" x14ac:dyDescent="0.3">
      <c r="D60">
        <v>1972</v>
      </c>
      <c r="E60">
        <v>23774285</v>
      </c>
      <c r="K60">
        <v>32865</v>
      </c>
      <c r="L60">
        <v>53187</v>
      </c>
      <c r="M60" s="2">
        <v>134.47999999999999</v>
      </c>
      <c r="N60">
        <v>190</v>
      </c>
      <c r="O60" t="s">
        <v>27</v>
      </c>
    </row>
    <row r="61" spans="1:16" x14ac:dyDescent="0.3">
      <c r="D61">
        <v>1946</v>
      </c>
      <c r="E61">
        <v>23772745</v>
      </c>
      <c r="J61" t="s">
        <v>7</v>
      </c>
      <c r="K61">
        <v>33278</v>
      </c>
      <c r="L61">
        <v>80665</v>
      </c>
      <c r="M61" s="2">
        <v>133.43</v>
      </c>
      <c r="N61">
        <v>190</v>
      </c>
      <c r="O61" t="s">
        <v>27</v>
      </c>
    </row>
    <row r="62" spans="1:16" x14ac:dyDescent="0.3">
      <c r="D62">
        <v>1972</v>
      </c>
      <c r="E62">
        <v>23774285</v>
      </c>
      <c r="K62">
        <v>33262</v>
      </c>
      <c r="L62">
        <v>23268</v>
      </c>
      <c r="M62" s="3">
        <v>0</v>
      </c>
      <c r="N62">
        <v>190</v>
      </c>
      <c r="O62" t="s">
        <v>27</v>
      </c>
      <c r="P62" t="s">
        <v>16</v>
      </c>
    </row>
    <row r="63" spans="1:16" x14ac:dyDescent="0.3">
      <c r="D63">
        <v>1946</v>
      </c>
      <c r="E63">
        <v>23772745</v>
      </c>
      <c r="J63" t="s">
        <v>7</v>
      </c>
      <c r="K63">
        <v>33324</v>
      </c>
      <c r="L63">
        <v>82089</v>
      </c>
      <c r="M63" s="2">
        <v>134.77000000000001</v>
      </c>
      <c r="N63">
        <v>190</v>
      </c>
      <c r="O63" t="s">
        <v>27</v>
      </c>
    </row>
    <row r="64" spans="1:16" x14ac:dyDescent="0.3">
      <c r="K64" s="5" t="s">
        <v>20</v>
      </c>
      <c r="L64" s="4">
        <f>SUM(L59:L63)/10000</f>
        <v>26.276800000000001</v>
      </c>
      <c r="M64" s="3">
        <f>SUMPRODUCT(L59:L63,M59:M63)/((L64-L62/10000)*10000)</f>
        <v>134.27690288100209</v>
      </c>
      <c r="N64" t="s">
        <v>18</v>
      </c>
    </row>
    <row r="66" spans="1:16" x14ac:dyDescent="0.3">
      <c r="A66">
        <v>13</v>
      </c>
      <c r="B66">
        <v>1</v>
      </c>
      <c r="C66">
        <v>1</v>
      </c>
      <c r="D66">
        <v>1946</v>
      </c>
      <c r="E66">
        <v>23772745</v>
      </c>
      <c r="J66" t="s">
        <v>7</v>
      </c>
      <c r="K66">
        <v>33306</v>
      </c>
      <c r="L66">
        <v>65332</v>
      </c>
      <c r="M66" s="2">
        <v>134.74</v>
      </c>
      <c r="N66">
        <v>190</v>
      </c>
      <c r="O66" t="s">
        <v>27</v>
      </c>
    </row>
    <row r="67" spans="1:16" x14ac:dyDescent="0.3">
      <c r="K67" s="5" t="s">
        <v>20</v>
      </c>
      <c r="L67" s="4">
        <f>SUM(L66:L66)/10000</f>
        <v>6.5331999999999999</v>
      </c>
      <c r="M67" s="2">
        <f>SUMPRODUCT(L66:L66,M66:M66)/(L67*10000)</f>
        <v>134.74</v>
      </c>
      <c r="N67" t="s">
        <v>18</v>
      </c>
    </row>
    <row r="69" spans="1:16" x14ac:dyDescent="0.3">
      <c r="A69">
        <v>14</v>
      </c>
      <c r="B69">
        <v>1</v>
      </c>
      <c r="C69">
        <v>1</v>
      </c>
      <c r="D69">
        <v>1946</v>
      </c>
      <c r="E69">
        <v>23772745</v>
      </c>
      <c r="J69" t="s">
        <v>7</v>
      </c>
      <c r="K69">
        <v>33803</v>
      </c>
      <c r="L69">
        <v>154578</v>
      </c>
      <c r="M69" s="2">
        <v>139.35</v>
      </c>
      <c r="N69">
        <v>190</v>
      </c>
      <c r="O69" t="s">
        <v>27</v>
      </c>
    </row>
    <row r="70" spans="1:16" x14ac:dyDescent="0.3">
      <c r="K70" s="5" t="s">
        <v>20</v>
      </c>
      <c r="L70" s="4">
        <f>SUM(L69:L69)/10000</f>
        <v>15.457800000000001</v>
      </c>
      <c r="M70" s="2">
        <f>SUMPRODUCT(L69:L69,M69:M69)/(L70*10000)</f>
        <v>139.35</v>
      </c>
      <c r="N70" t="s">
        <v>18</v>
      </c>
    </row>
    <row r="72" spans="1:16" x14ac:dyDescent="0.3">
      <c r="A72">
        <v>15</v>
      </c>
      <c r="B72">
        <v>17</v>
      </c>
      <c r="C72">
        <v>7</v>
      </c>
      <c r="D72">
        <v>1939</v>
      </c>
      <c r="E72">
        <v>23772753</v>
      </c>
      <c r="F72">
        <v>448.31</v>
      </c>
      <c r="G72" s="2">
        <f>F72*0.3048</f>
        <v>136.64488800000001</v>
      </c>
      <c r="H72" s="2">
        <v>459.91</v>
      </c>
      <c r="I72" s="2">
        <f>H72*0.3048</f>
        <v>140.18056800000002</v>
      </c>
      <c r="J72" t="s">
        <v>7</v>
      </c>
      <c r="K72">
        <v>32345</v>
      </c>
      <c r="L72">
        <v>49169</v>
      </c>
      <c r="M72" s="2">
        <v>140.29</v>
      </c>
      <c r="N72">
        <v>190</v>
      </c>
      <c r="O72" t="s">
        <v>27</v>
      </c>
    </row>
    <row r="73" spans="1:16" x14ac:dyDescent="0.3">
      <c r="D73">
        <v>1928</v>
      </c>
      <c r="E73">
        <v>23772755</v>
      </c>
      <c r="J73" t="s">
        <v>7</v>
      </c>
      <c r="K73">
        <v>32289</v>
      </c>
      <c r="L73">
        <v>81849</v>
      </c>
      <c r="M73" s="2">
        <v>141.33000000000001</v>
      </c>
      <c r="N73">
        <v>190</v>
      </c>
      <c r="O73" t="s">
        <v>27</v>
      </c>
    </row>
    <row r="74" spans="1:16" x14ac:dyDescent="0.3">
      <c r="D74">
        <v>1821</v>
      </c>
      <c r="E74">
        <v>23772759</v>
      </c>
      <c r="J74" t="s">
        <v>7</v>
      </c>
      <c r="K74">
        <v>32250</v>
      </c>
      <c r="L74">
        <v>115890</v>
      </c>
      <c r="M74" s="2">
        <v>141.88999999999999</v>
      </c>
      <c r="N74">
        <v>190</v>
      </c>
      <c r="O74" t="s">
        <v>27</v>
      </c>
    </row>
    <row r="75" spans="1:16" x14ac:dyDescent="0.3">
      <c r="D75">
        <v>1941</v>
      </c>
      <c r="E75">
        <v>23772757</v>
      </c>
      <c r="J75" t="s">
        <v>7</v>
      </c>
      <c r="K75">
        <v>32280</v>
      </c>
      <c r="L75">
        <v>82100</v>
      </c>
      <c r="M75" s="2">
        <v>141.9</v>
      </c>
      <c r="N75">
        <v>190</v>
      </c>
      <c r="O75" t="s">
        <v>27</v>
      </c>
    </row>
    <row r="76" spans="1:16" x14ac:dyDescent="0.3">
      <c r="D76">
        <v>1939</v>
      </c>
      <c r="E76">
        <v>23772753</v>
      </c>
      <c r="J76" t="s">
        <v>7</v>
      </c>
      <c r="K76">
        <v>32743</v>
      </c>
      <c r="L76">
        <v>116029</v>
      </c>
      <c r="M76" s="2">
        <v>142.27000000000001</v>
      </c>
      <c r="N76">
        <v>190</v>
      </c>
      <c r="O76" t="s">
        <v>27</v>
      </c>
    </row>
    <row r="77" spans="1:16" x14ac:dyDescent="0.3">
      <c r="D77">
        <v>1821</v>
      </c>
      <c r="E77">
        <v>23772759</v>
      </c>
      <c r="J77" t="s">
        <v>7</v>
      </c>
      <c r="K77">
        <v>31837</v>
      </c>
      <c r="L77">
        <v>404169</v>
      </c>
      <c r="M77" s="2">
        <v>142.29</v>
      </c>
      <c r="N77">
        <v>190</v>
      </c>
      <c r="O77" t="s">
        <v>27</v>
      </c>
    </row>
    <row r="78" spans="1:16" x14ac:dyDescent="0.3">
      <c r="D78">
        <v>1821</v>
      </c>
      <c r="E78">
        <v>23772759</v>
      </c>
      <c r="J78" t="s">
        <v>7</v>
      </c>
      <c r="K78">
        <v>32193</v>
      </c>
      <c r="L78">
        <v>57042</v>
      </c>
      <c r="M78" s="2">
        <v>142.56</v>
      </c>
      <c r="N78">
        <v>190</v>
      </c>
      <c r="O78" t="s">
        <v>27</v>
      </c>
    </row>
    <row r="79" spans="1:16" x14ac:dyDescent="0.3">
      <c r="D79">
        <v>1928</v>
      </c>
      <c r="E79">
        <v>23772755</v>
      </c>
      <c r="J79" t="s">
        <v>7</v>
      </c>
      <c r="K79">
        <v>32312</v>
      </c>
      <c r="L79">
        <v>39872</v>
      </c>
      <c r="M79" s="2">
        <v>142.86000000000001</v>
      </c>
      <c r="N79">
        <v>190</v>
      </c>
      <c r="O79" t="s">
        <v>27</v>
      </c>
    </row>
    <row r="80" spans="1:16" x14ac:dyDescent="0.3">
      <c r="D80" s="13">
        <v>1909</v>
      </c>
      <c r="E80">
        <v>23772761</v>
      </c>
      <c r="J80" t="s">
        <v>7</v>
      </c>
      <c r="K80" s="13">
        <v>31796</v>
      </c>
      <c r="L80">
        <v>29765</v>
      </c>
      <c r="M80" s="2">
        <v>143.07</v>
      </c>
      <c r="N80">
        <v>190</v>
      </c>
      <c r="O80" t="s">
        <v>27</v>
      </c>
      <c r="P80" t="s">
        <v>51</v>
      </c>
    </row>
    <row r="81" spans="1:15" x14ac:dyDescent="0.3">
      <c r="D81">
        <v>1939</v>
      </c>
      <c r="E81">
        <v>23772753</v>
      </c>
      <c r="J81" t="s">
        <v>7</v>
      </c>
      <c r="K81">
        <v>32723</v>
      </c>
      <c r="L81">
        <v>153748</v>
      </c>
      <c r="M81" s="2">
        <v>144.02000000000001</v>
      </c>
      <c r="N81">
        <v>190</v>
      </c>
      <c r="O81" t="s">
        <v>27</v>
      </c>
    </row>
    <row r="82" spans="1:15" x14ac:dyDescent="0.3">
      <c r="D82">
        <v>1928</v>
      </c>
      <c r="E82">
        <v>23772755</v>
      </c>
      <c r="J82" t="s">
        <v>7</v>
      </c>
      <c r="K82">
        <v>32293</v>
      </c>
      <c r="L82">
        <v>44564</v>
      </c>
      <c r="M82" s="2">
        <v>144.02000000000001</v>
      </c>
      <c r="N82">
        <v>190</v>
      </c>
      <c r="O82" t="s">
        <v>27</v>
      </c>
    </row>
    <row r="83" spans="1:15" x14ac:dyDescent="0.3">
      <c r="D83">
        <v>1848</v>
      </c>
      <c r="E83">
        <v>23772763</v>
      </c>
      <c r="J83" t="s">
        <v>7</v>
      </c>
      <c r="K83">
        <v>31811</v>
      </c>
      <c r="L83">
        <v>142161</v>
      </c>
      <c r="M83" s="2">
        <v>144.25</v>
      </c>
      <c r="N83">
        <v>190</v>
      </c>
      <c r="O83" t="s">
        <v>27</v>
      </c>
    </row>
    <row r="84" spans="1:15" x14ac:dyDescent="0.3">
      <c r="D84">
        <v>1928</v>
      </c>
      <c r="E84">
        <v>23772755</v>
      </c>
      <c r="J84" t="s">
        <v>7</v>
      </c>
      <c r="K84">
        <v>32286</v>
      </c>
      <c r="L84">
        <v>55945</v>
      </c>
      <c r="M84" s="2">
        <v>145</v>
      </c>
      <c r="N84">
        <v>190</v>
      </c>
      <c r="O84" t="s">
        <v>27</v>
      </c>
    </row>
    <row r="85" spans="1:15" x14ac:dyDescent="0.3">
      <c r="D85">
        <v>1928</v>
      </c>
      <c r="E85">
        <v>23772755</v>
      </c>
      <c r="J85" t="s">
        <v>7</v>
      </c>
      <c r="K85">
        <v>32245</v>
      </c>
      <c r="L85">
        <v>44971</v>
      </c>
      <c r="M85" s="2">
        <v>145.02000000000001</v>
      </c>
      <c r="N85">
        <v>190</v>
      </c>
      <c r="O85" t="s">
        <v>27</v>
      </c>
    </row>
    <row r="86" spans="1:15" x14ac:dyDescent="0.3">
      <c r="D86">
        <v>1848</v>
      </c>
      <c r="E86">
        <v>23772763</v>
      </c>
      <c r="J86" t="s">
        <v>7</v>
      </c>
      <c r="K86">
        <v>31703</v>
      </c>
      <c r="L86">
        <v>46987</v>
      </c>
      <c r="M86" s="2">
        <v>145.16999999999999</v>
      </c>
      <c r="N86">
        <v>190</v>
      </c>
      <c r="O86" t="s">
        <v>27</v>
      </c>
    </row>
    <row r="87" spans="1:15" x14ac:dyDescent="0.3">
      <c r="D87">
        <v>1777</v>
      </c>
      <c r="E87">
        <v>23772765</v>
      </c>
      <c r="J87" t="s">
        <v>7</v>
      </c>
      <c r="K87">
        <v>32208</v>
      </c>
      <c r="L87">
        <v>112978</v>
      </c>
      <c r="M87" s="2">
        <v>145.49</v>
      </c>
      <c r="N87">
        <v>190</v>
      </c>
      <c r="O87" t="s">
        <v>27</v>
      </c>
    </row>
    <row r="88" spans="1:15" x14ac:dyDescent="0.3">
      <c r="D88">
        <v>1928</v>
      </c>
      <c r="E88">
        <v>23772755</v>
      </c>
      <c r="F88">
        <v>456.51</v>
      </c>
      <c r="G88" s="2">
        <f>F88*0.3048</f>
        <v>139.144248</v>
      </c>
      <c r="H88">
        <v>459.54</v>
      </c>
      <c r="I88" s="2">
        <f>H88*0.3048</f>
        <v>140.06779200000003</v>
      </c>
      <c r="J88" t="s">
        <v>7</v>
      </c>
      <c r="K88">
        <v>32225</v>
      </c>
      <c r="L88">
        <v>40802</v>
      </c>
      <c r="M88" s="2">
        <v>145.81</v>
      </c>
      <c r="N88">
        <v>190</v>
      </c>
      <c r="O88" t="s">
        <v>27</v>
      </c>
    </row>
    <row r="89" spans="1:15" x14ac:dyDescent="0.3">
      <c r="K89" s="5" t="s">
        <v>20</v>
      </c>
      <c r="L89" s="4">
        <f>SUM(L72:L88)/10000</f>
        <v>161.80410000000001</v>
      </c>
      <c r="M89" s="2">
        <f>SUMPRODUCT(L72:L88,M72:M88)/(L89*10000)</f>
        <v>143.11835277968854</v>
      </c>
      <c r="N89" t="s">
        <v>18</v>
      </c>
    </row>
    <row r="91" spans="1:15" x14ac:dyDescent="0.3">
      <c r="A91">
        <v>16</v>
      </c>
      <c r="B91">
        <v>5</v>
      </c>
      <c r="C91">
        <v>2</v>
      </c>
      <c r="D91">
        <v>1777</v>
      </c>
      <c r="E91" s="12">
        <v>23772765</v>
      </c>
      <c r="F91" t="s">
        <v>50</v>
      </c>
      <c r="J91" t="s">
        <v>7</v>
      </c>
      <c r="K91">
        <v>31765</v>
      </c>
      <c r="L91">
        <v>24553</v>
      </c>
      <c r="M91" s="2">
        <v>148.16999999999999</v>
      </c>
      <c r="N91">
        <v>190</v>
      </c>
      <c r="O91" t="s">
        <v>27</v>
      </c>
    </row>
    <row r="92" spans="1:15" x14ac:dyDescent="0.3">
      <c r="D92">
        <v>1881</v>
      </c>
      <c r="E92">
        <v>23774369</v>
      </c>
      <c r="J92" t="s">
        <v>21</v>
      </c>
      <c r="K92">
        <v>32211</v>
      </c>
      <c r="L92">
        <v>87211</v>
      </c>
      <c r="M92" s="2">
        <v>149.16</v>
      </c>
      <c r="N92">
        <v>190</v>
      </c>
      <c r="O92" t="s">
        <v>27</v>
      </c>
    </row>
    <row r="93" spans="1:15" x14ac:dyDescent="0.3">
      <c r="D93">
        <v>1777</v>
      </c>
      <c r="E93">
        <v>23772765</v>
      </c>
      <c r="J93" t="s">
        <v>7</v>
      </c>
      <c r="K93">
        <v>31801</v>
      </c>
      <c r="L93">
        <v>33230</v>
      </c>
      <c r="M93" s="2">
        <v>150.56</v>
      </c>
      <c r="N93">
        <v>190</v>
      </c>
      <c r="O93" t="s">
        <v>27</v>
      </c>
    </row>
    <row r="94" spans="1:15" x14ac:dyDescent="0.3">
      <c r="D94">
        <v>1777</v>
      </c>
      <c r="E94">
        <v>23772765</v>
      </c>
      <c r="J94" t="s">
        <v>7</v>
      </c>
      <c r="K94">
        <v>31763</v>
      </c>
      <c r="L94">
        <v>33344</v>
      </c>
      <c r="M94" s="2">
        <v>149.97</v>
      </c>
      <c r="N94">
        <v>190</v>
      </c>
      <c r="O94" t="s">
        <v>27</v>
      </c>
    </row>
    <row r="95" spans="1:15" x14ac:dyDescent="0.3">
      <c r="D95">
        <v>1777</v>
      </c>
      <c r="E95">
        <v>23772765</v>
      </c>
      <c r="J95" t="s">
        <v>7</v>
      </c>
      <c r="K95">
        <v>31705</v>
      </c>
      <c r="L95">
        <v>22260</v>
      </c>
      <c r="M95" s="2">
        <v>149.04</v>
      </c>
      <c r="N95">
        <v>190</v>
      </c>
      <c r="O95" t="s">
        <v>27</v>
      </c>
    </row>
    <row r="96" spans="1:15" x14ac:dyDescent="0.3">
      <c r="K96" s="5" t="s">
        <v>20</v>
      </c>
      <c r="L96" s="4">
        <f>SUM(L91:L95)/10000</f>
        <v>20.059799999999999</v>
      </c>
      <c r="M96" s="2">
        <f>SUMPRODUCT(L91:L95,M91:M95)/(L96*10000)</f>
        <v>149.39206597274151</v>
      </c>
      <c r="N96" t="s">
        <v>18</v>
      </c>
    </row>
    <row r="98" spans="1:16" x14ac:dyDescent="0.3">
      <c r="A98">
        <v>17</v>
      </c>
      <c r="B98">
        <v>1</v>
      </c>
      <c r="C98">
        <v>1</v>
      </c>
      <c r="D98">
        <v>1816</v>
      </c>
      <c r="E98">
        <v>23774413</v>
      </c>
      <c r="J98" t="s">
        <v>21</v>
      </c>
      <c r="K98">
        <v>31325</v>
      </c>
      <c r="L98">
        <v>78961</v>
      </c>
      <c r="M98" s="2">
        <v>161.96</v>
      </c>
      <c r="N98">
        <v>190</v>
      </c>
      <c r="O98" t="s">
        <v>27</v>
      </c>
    </row>
    <row r="99" spans="1:16" x14ac:dyDescent="0.3">
      <c r="K99" s="5" t="s">
        <v>20</v>
      </c>
      <c r="L99" s="4">
        <f>SUM(L98:L98)/10000</f>
        <v>7.8960999999999997</v>
      </c>
      <c r="M99" s="2">
        <f>SUMPRODUCT(L98:L98,M98:M98)/(L99*10000)</f>
        <v>161.96</v>
      </c>
      <c r="N99" t="s">
        <v>18</v>
      </c>
    </row>
    <row r="100" spans="1:16" x14ac:dyDescent="0.3">
      <c r="K100" s="5"/>
      <c r="L100" s="4"/>
    </row>
    <row r="101" spans="1:16" x14ac:dyDescent="0.3">
      <c r="A101">
        <v>18</v>
      </c>
      <c r="B101">
        <v>1</v>
      </c>
      <c r="C101">
        <v>1</v>
      </c>
      <c r="D101">
        <v>2344</v>
      </c>
      <c r="E101">
        <v>23773619</v>
      </c>
      <c r="J101" t="s">
        <v>22</v>
      </c>
      <c r="K101">
        <v>40260</v>
      </c>
      <c r="L101">
        <v>412877</v>
      </c>
      <c r="M101" s="2">
        <v>538.92999999999995</v>
      </c>
      <c r="N101">
        <v>190</v>
      </c>
      <c r="O101" t="s">
        <v>27</v>
      </c>
    </row>
    <row r="102" spans="1:16" x14ac:dyDescent="0.3">
      <c r="K102" s="5" t="s">
        <v>20</v>
      </c>
      <c r="L102" s="4">
        <f>SUM(L101:L101)/10000</f>
        <v>41.287700000000001</v>
      </c>
      <c r="M102" s="2">
        <f>SUMPRODUCT(L101:L101,M101:M101)/(L102*10000)</f>
        <v>538.92999999999995</v>
      </c>
      <c r="N102" t="s">
        <v>18</v>
      </c>
    </row>
    <row r="103" spans="1:16" x14ac:dyDescent="0.3">
      <c r="B103">
        <f>SUM(B2:B102)</f>
        <v>65</v>
      </c>
      <c r="K103" s="5"/>
      <c r="L103" s="4"/>
    </row>
    <row r="104" spans="1:16" x14ac:dyDescent="0.3">
      <c r="A104" s="10" t="s">
        <v>33</v>
      </c>
    </row>
    <row r="105" spans="1:16" x14ac:dyDescent="0.3">
      <c r="A105">
        <f>WETL_ID!A23</f>
        <v>19</v>
      </c>
      <c r="B105">
        <f>WETL_ID!G23</f>
        <v>1</v>
      </c>
      <c r="C105">
        <v>1</v>
      </c>
      <c r="D105">
        <f>WETL_ID!C23</f>
        <v>8121</v>
      </c>
      <c r="E105">
        <f>WETL_ID!E23</f>
        <v>23809000</v>
      </c>
      <c r="J105" t="str">
        <f>WETL_ID!F23</f>
        <v>Clackamas R</v>
      </c>
      <c r="K105">
        <f>WETL_ID!B23</f>
        <v>149851</v>
      </c>
      <c r="L105">
        <v>50633</v>
      </c>
      <c r="M105" s="2">
        <f>WETL_ID!D23</f>
        <v>5.81</v>
      </c>
      <c r="N105">
        <v>190</v>
      </c>
      <c r="O105" t="s">
        <v>27</v>
      </c>
      <c r="P105" t="s">
        <v>41</v>
      </c>
    </row>
    <row r="107" spans="1:16" x14ac:dyDescent="0.3">
      <c r="A107">
        <f>WETL_ID!A24</f>
        <v>20</v>
      </c>
      <c r="B107">
        <f>WETL_ID!G24</f>
        <v>3</v>
      </c>
      <c r="C107">
        <v>1</v>
      </c>
      <c r="D107">
        <f>WETL_ID!C24</f>
        <v>8121</v>
      </c>
      <c r="E107">
        <f>WETL_ID!E24</f>
        <v>23809000</v>
      </c>
      <c r="J107" t="str">
        <f>WETL_ID!F24</f>
        <v>Clackamas R</v>
      </c>
      <c r="K107">
        <f>WETL_ID!B24</f>
        <v>150311</v>
      </c>
      <c r="L107">
        <v>30651</v>
      </c>
      <c r="M107" s="2">
        <f>WETL_ID!D24</f>
        <v>9.2799999999999994</v>
      </c>
      <c r="N107">
        <v>190</v>
      </c>
      <c r="O107" t="s">
        <v>27</v>
      </c>
    </row>
    <row r="108" spans="1:16" x14ac:dyDescent="0.3">
      <c r="D108">
        <v>8121</v>
      </c>
      <c r="E108">
        <f>WETL_ID!E25</f>
        <v>23809012</v>
      </c>
      <c r="J108" t="str">
        <f>WETL_ID!F25</f>
        <v>Clackamas R</v>
      </c>
      <c r="K108">
        <v>150532</v>
      </c>
      <c r="L108">
        <v>115205</v>
      </c>
      <c r="M108" s="2">
        <v>12.75</v>
      </c>
      <c r="N108">
        <v>190</v>
      </c>
      <c r="O108" t="s">
        <v>27</v>
      </c>
    </row>
    <row r="109" spans="1:16" x14ac:dyDescent="0.3">
      <c r="D109">
        <v>8121</v>
      </c>
      <c r="E109">
        <f>WETL_ID!E26</f>
        <v>23809054</v>
      </c>
      <c r="J109" t="str">
        <f>WETL_ID!F26</f>
        <v>Clackamas R</v>
      </c>
      <c r="K109">
        <v>150537</v>
      </c>
      <c r="L109">
        <v>73350</v>
      </c>
      <c r="M109" s="2">
        <v>11.84</v>
      </c>
      <c r="N109">
        <v>190</v>
      </c>
      <c r="O109" t="s">
        <v>27</v>
      </c>
    </row>
    <row r="110" spans="1:16" x14ac:dyDescent="0.3">
      <c r="K110" s="5" t="s">
        <v>20</v>
      </c>
      <c r="L110" s="4">
        <f>SUM(L107:L109)/10000</f>
        <v>21.9206</v>
      </c>
      <c r="M110" s="2">
        <f>SUMPRODUCT(L107:L109,M107:M109)/(L110*10000)</f>
        <v>11.960297756448274</v>
      </c>
      <c r="N110" t="s">
        <v>18</v>
      </c>
    </row>
    <row r="111" spans="1:16" x14ac:dyDescent="0.3">
      <c r="K111" s="5"/>
      <c r="L111" s="4"/>
    </row>
    <row r="112" spans="1:16" x14ac:dyDescent="0.3">
      <c r="A112">
        <f>WETL_ID!A25</f>
        <v>21</v>
      </c>
      <c r="B112">
        <f>WETL_ID!G25</f>
        <v>4</v>
      </c>
      <c r="C112">
        <v>2</v>
      </c>
      <c r="D112">
        <f>WETL_ID!C25</f>
        <v>8210</v>
      </c>
      <c r="E112">
        <f>WETL_ID!E25</f>
        <v>23809012</v>
      </c>
      <c r="J112" t="str">
        <f>WETL_ID!F25</f>
        <v>Clackamas R</v>
      </c>
      <c r="K112">
        <f>WETL_ID!B25</f>
        <v>151931</v>
      </c>
      <c r="L112">
        <v>114846</v>
      </c>
      <c r="M112" s="2">
        <f>WETL_ID!D25</f>
        <v>24.45</v>
      </c>
      <c r="N112">
        <v>190</v>
      </c>
      <c r="O112" t="s">
        <v>27</v>
      </c>
    </row>
    <row r="113" spans="1:16" x14ac:dyDescent="0.3">
      <c r="D113">
        <v>8177</v>
      </c>
      <c r="E113">
        <v>23809010</v>
      </c>
      <c r="J113" t="s">
        <v>29</v>
      </c>
      <c r="K113">
        <v>151913</v>
      </c>
      <c r="L113">
        <v>48461</v>
      </c>
      <c r="M113" s="2">
        <v>24.8</v>
      </c>
      <c r="N113">
        <v>190</v>
      </c>
      <c r="O113" t="s">
        <v>27</v>
      </c>
    </row>
    <row r="114" spans="1:16" x14ac:dyDescent="0.3">
      <c r="D114">
        <v>8210</v>
      </c>
      <c r="E114">
        <f>WETL_ID!E27</f>
        <v>23809054</v>
      </c>
      <c r="J114" t="str">
        <f>WETL_ID!F27</f>
        <v>Clackamas R</v>
      </c>
      <c r="K114">
        <v>151868</v>
      </c>
      <c r="L114">
        <v>36088</v>
      </c>
      <c r="M114" s="2">
        <v>26.37</v>
      </c>
      <c r="N114">
        <v>190</v>
      </c>
      <c r="O114" t="s">
        <v>27</v>
      </c>
    </row>
    <row r="115" spans="1:16" x14ac:dyDescent="0.3">
      <c r="D115">
        <v>8210</v>
      </c>
      <c r="E115">
        <f>WETL_ID!E28</f>
        <v>23809054</v>
      </c>
      <c r="J115" t="str">
        <f>WETL_ID!F28</f>
        <v>Clackamas R</v>
      </c>
      <c r="K115">
        <v>151932</v>
      </c>
      <c r="L115">
        <v>158531</v>
      </c>
      <c r="M115" s="2">
        <v>34.33</v>
      </c>
      <c r="N115">
        <v>190</v>
      </c>
      <c r="O115" t="s">
        <v>27</v>
      </c>
    </row>
    <row r="116" spans="1:16" x14ac:dyDescent="0.3">
      <c r="K116" s="5" t="s">
        <v>20</v>
      </c>
      <c r="L116" s="4">
        <f>SUM(L112:L115)/10000</f>
        <v>35.7926</v>
      </c>
      <c r="M116" s="2">
        <f>SUMPRODUCT(L112:L115,M112:M115)/(L116*10000)</f>
        <v>29.066978341891897</v>
      </c>
      <c r="N116" t="s">
        <v>18</v>
      </c>
    </row>
    <row r="117" spans="1:16" x14ac:dyDescent="0.3">
      <c r="K117" s="5"/>
      <c r="L117" s="4"/>
    </row>
    <row r="118" spans="1:16" x14ac:dyDescent="0.3">
      <c r="A118">
        <f>WETL_ID!A26</f>
        <v>22</v>
      </c>
      <c r="B118">
        <f>WETL_ID!G26</f>
        <v>2</v>
      </c>
      <c r="C118">
        <v>1</v>
      </c>
      <c r="D118">
        <f>WETL_ID!C26</f>
        <v>8048</v>
      </c>
      <c r="E118">
        <f>WETL_ID!E26</f>
        <v>23809054</v>
      </c>
      <c r="J118" t="str">
        <f>WETL_ID!F26</f>
        <v>Clackamas R</v>
      </c>
      <c r="K118">
        <f>WETL_ID!B26</f>
        <v>150784</v>
      </c>
      <c r="L118">
        <v>156359</v>
      </c>
      <c r="M118" s="2">
        <f>WETL_ID!D26</f>
        <v>49.54</v>
      </c>
      <c r="N118">
        <v>190</v>
      </c>
      <c r="O118" t="s">
        <v>27</v>
      </c>
    </row>
    <row r="119" spans="1:16" x14ac:dyDescent="0.3">
      <c r="D119">
        <v>8048</v>
      </c>
      <c r="E119">
        <f>WETL_ID!E27</f>
        <v>23809054</v>
      </c>
      <c r="J119" t="str">
        <f>WETL_ID!F27</f>
        <v>Clackamas R</v>
      </c>
      <c r="K119">
        <v>150597</v>
      </c>
      <c r="L119">
        <v>129261</v>
      </c>
      <c r="M119" s="2">
        <v>49.96</v>
      </c>
      <c r="N119">
        <v>190</v>
      </c>
      <c r="O119" t="s">
        <v>27</v>
      </c>
    </row>
    <row r="120" spans="1:16" x14ac:dyDescent="0.3">
      <c r="K120" s="5" t="s">
        <v>20</v>
      </c>
      <c r="L120" s="4">
        <f>SUM(L118:L119)/10000</f>
        <v>28.562000000000001</v>
      </c>
      <c r="M120" s="2">
        <f>SUMPRODUCT(L118:L119,M118:M119)/(L120*10000)</f>
        <v>49.730076395210418</v>
      </c>
      <c r="N120" t="s">
        <v>18</v>
      </c>
    </row>
    <row r="121" spans="1:16" x14ac:dyDescent="0.3">
      <c r="K121" s="5"/>
      <c r="L121" s="4"/>
    </row>
    <row r="122" spans="1:16" x14ac:dyDescent="0.3">
      <c r="A122">
        <f>WETL_ID!A27</f>
        <v>23</v>
      </c>
      <c r="B122">
        <f>WETL_ID!G27</f>
        <v>3</v>
      </c>
      <c r="C122">
        <v>1</v>
      </c>
      <c r="D122">
        <f>WETL_ID!C27</f>
        <v>8048</v>
      </c>
      <c r="E122">
        <f>WETL_ID!E27</f>
        <v>23809054</v>
      </c>
      <c r="J122" t="str">
        <f>WETL_ID!F27</f>
        <v>Clackamas R</v>
      </c>
      <c r="K122">
        <f>WETL_ID!B27</f>
        <v>150309</v>
      </c>
      <c r="L122">
        <v>82608</v>
      </c>
      <c r="M122" s="2">
        <f>WETL_ID!D27</f>
        <v>51.41</v>
      </c>
      <c r="N122">
        <v>190</v>
      </c>
      <c r="O122" t="s">
        <v>27</v>
      </c>
    </row>
    <row r="123" spans="1:16" x14ac:dyDescent="0.3">
      <c r="D123">
        <v>8048</v>
      </c>
      <c r="E123">
        <v>23809054</v>
      </c>
      <c r="J123" t="s">
        <v>29</v>
      </c>
      <c r="K123">
        <v>150308</v>
      </c>
      <c r="L123">
        <v>63243</v>
      </c>
      <c r="M123" s="2">
        <v>53.65</v>
      </c>
      <c r="N123">
        <v>190</v>
      </c>
      <c r="O123" t="s">
        <v>27</v>
      </c>
    </row>
    <row r="124" spans="1:16" x14ac:dyDescent="0.3">
      <c r="D124">
        <v>8048</v>
      </c>
      <c r="E124">
        <f>WETL_ID!E28</f>
        <v>23809054</v>
      </c>
      <c r="J124" t="str">
        <f>WETL_ID!F28</f>
        <v>Clackamas R</v>
      </c>
      <c r="K124">
        <v>150374</v>
      </c>
      <c r="L124">
        <v>111581</v>
      </c>
      <c r="M124" s="2">
        <v>54.99</v>
      </c>
      <c r="N124">
        <v>190</v>
      </c>
      <c r="O124" t="s">
        <v>27</v>
      </c>
    </row>
    <row r="125" spans="1:16" x14ac:dyDescent="0.3">
      <c r="K125" s="5" t="s">
        <v>20</v>
      </c>
      <c r="L125" s="4">
        <f>SUM(L122:L124)/10000</f>
        <v>25.743200000000002</v>
      </c>
      <c r="M125" s="2">
        <f>SUMPRODUCT(L122:L124,M122:M124)/(L125*10000)</f>
        <v>53.512008685788857</v>
      </c>
      <c r="N125" t="s">
        <v>18</v>
      </c>
    </row>
    <row r="126" spans="1:16" x14ac:dyDescent="0.3">
      <c r="K126" s="5"/>
      <c r="L126" s="4"/>
    </row>
    <row r="127" spans="1:16" x14ac:dyDescent="0.3">
      <c r="A127">
        <f>WETL_ID!A28</f>
        <v>24</v>
      </c>
      <c r="B127">
        <f>WETL_ID!G28</f>
        <v>2</v>
      </c>
      <c r="C127">
        <v>2</v>
      </c>
      <c r="D127">
        <f>WETL_ID!C28</f>
        <v>8048</v>
      </c>
      <c r="E127">
        <f>WETL_ID!E28</f>
        <v>23809054</v>
      </c>
      <c r="J127" t="str">
        <f>WETL_ID!F28</f>
        <v>Clackamas R</v>
      </c>
      <c r="K127">
        <f>WETL_ID!B28</f>
        <v>150066</v>
      </c>
      <c r="L127">
        <v>114536</v>
      </c>
      <c r="M127" s="2">
        <f>WETL_ID!D28</f>
        <v>53.87</v>
      </c>
      <c r="N127">
        <v>190</v>
      </c>
      <c r="O127" t="s">
        <v>27</v>
      </c>
      <c r="P127" t="s">
        <v>41</v>
      </c>
    </row>
    <row r="128" spans="1:16" x14ac:dyDescent="0.3">
      <c r="D128">
        <v>8032</v>
      </c>
      <c r="E128">
        <v>23809056</v>
      </c>
      <c r="J128" t="s">
        <v>29</v>
      </c>
      <c r="K128">
        <v>149886</v>
      </c>
      <c r="L128">
        <v>31686</v>
      </c>
      <c r="M128" s="2">
        <v>55.48</v>
      </c>
      <c r="N128">
        <v>190</v>
      </c>
      <c r="O128" t="s">
        <v>27</v>
      </c>
      <c r="P128" t="s">
        <v>41</v>
      </c>
    </row>
    <row r="129" spans="1:16" x14ac:dyDescent="0.3">
      <c r="K129" s="5" t="s">
        <v>20</v>
      </c>
      <c r="L129" s="4">
        <f>SUM(L127:L128)/10000</f>
        <v>14.622199999999999</v>
      </c>
      <c r="M129" s="2">
        <f>SUMPRODUCT(L127:L128,M127:M128)/(L129*10000)</f>
        <v>54.218883615324643</v>
      </c>
      <c r="N129" t="s">
        <v>18</v>
      </c>
    </row>
    <row r="130" spans="1:16" x14ac:dyDescent="0.3">
      <c r="K130" s="5"/>
      <c r="L130" s="4"/>
    </row>
    <row r="131" spans="1:16" x14ac:dyDescent="0.3">
      <c r="A131">
        <f>WETL_ID!A29</f>
        <v>25</v>
      </c>
      <c r="B131">
        <f>WETL_ID!G29</f>
        <v>6</v>
      </c>
      <c r="C131">
        <v>2</v>
      </c>
      <c r="D131">
        <f>WETL_ID!C29</f>
        <v>8059</v>
      </c>
      <c r="E131">
        <f>WETL_ID!E29</f>
        <v>23809058</v>
      </c>
      <c r="J131" t="str">
        <f>WETL_ID!F29</f>
        <v>Clackamas R</v>
      </c>
      <c r="K131">
        <f>WETL_ID!B29</f>
        <v>149542</v>
      </c>
      <c r="L131">
        <v>56060</v>
      </c>
      <c r="M131" s="2">
        <f>WETL_ID!D29</f>
        <v>56.61</v>
      </c>
      <c r="N131">
        <v>190</v>
      </c>
      <c r="O131" t="s">
        <v>27</v>
      </c>
      <c r="P131" t="s">
        <v>41</v>
      </c>
    </row>
    <row r="132" spans="1:16" x14ac:dyDescent="0.3">
      <c r="D132">
        <v>8059</v>
      </c>
      <c r="E132">
        <v>23809058</v>
      </c>
      <c r="J132" t="s">
        <v>29</v>
      </c>
      <c r="K132">
        <v>149302</v>
      </c>
      <c r="L132">
        <v>106965</v>
      </c>
      <c r="M132" s="2">
        <v>58.03</v>
      </c>
      <c r="N132">
        <v>190</v>
      </c>
      <c r="O132" t="s">
        <v>27</v>
      </c>
      <c r="P132" t="s">
        <v>41</v>
      </c>
    </row>
    <row r="133" spans="1:16" x14ac:dyDescent="0.3">
      <c r="D133">
        <v>8059</v>
      </c>
      <c r="E133">
        <v>23809058</v>
      </c>
      <c r="J133" t="s">
        <v>29</v>
      </c>
      <c r="K133">
        <v>149553</v>
      </c>
      <c r="L133">
        <v>108892</v>
      </c>
      <c r="M133" s="2">
        <v>57.66</v>
      </c>
      <c r="N133">
        <v>190</v>
      </c>
      <c r="O133" t="s">
        <v>27</v>
      </c>
      <c r="P133" t="s">
        <v>41</v>
      </c>
    </row>
    <row r="134" spans="1:16" x14ac:dyDescent="0.3">
      <c r="D134">
        <v>8032</v>
      </c>
      <c r="E134">
        <v>23809056</v>
      </c>
      <c r="J134" t="s">
        <v>29</v>
      </c>
      <c r="K134">
        <v>149599</v>
      </c>
      <c r="L134">
        <v>30277</v>
      </c>
      <c r="M134" s="2">
        <v>56.36</v>
      </c>
      <c r="N134">
        <v>190</v>
      </c>
      <c r="O134" t="s">
        <v>27</v>
      </c>
      <c r="P134" t="s">
        <v>41</v>
      </c>
    </row>
    <row r="135" spans="1:16" x14ac:dyDescent="0.3">
      <c r="D135">
        <v>8059</v>
      </c>
      <c r="E135">
        <v>23809058</v>
      </c>
      <c r="J135" t="s">
        <v>29</v>
      </c>
      <c r="K135">
        <v>149525</v>
      </c>
      <c r="L135">
        <v>26723</v>
      </c>
      <c r="M135" s="2">
        <v>60.11</v>
      </c>
      <c r="N135">
        <v>190</v>
      </c>
      <c r="O135" t="s">
        <v>27</v>
      </c>
      <c r="P135" t="s">
        <v>41</v>
      </c>
    </row>
    <row r="136" spans="1:16" x14ac:dyDescent="0.3">
      <c r="D136">
        <v>8059</v>
      </c>
      <c r="E136">
        <v>23809058</v>
      </c>
      <c r="J136" t="s">
        <v>29</v>
      </c>
      <c r="K136">
        <v>149394</v>
      </c>
      <c r="L136">
        <v>46447</v>
      </c>
      <c r="M136" s="2">
        <v>56.94</v>
      </c>
      <c r="N136">
        <v>190</v>
      </c>
      <c r="O136" t="s">
        <v>27</v>
      </c>
      <c r="P136" t="s">
        <v>41</v>
      </c>
    </row>
    <row r="137" spans="1:16" x14ac:dyDescent="0.3">
      <c r="K137" s="5" t="s">
        <v>20</v>
      </c>
      <c r="L137" s="4">
        <f>SUM(L131:L136)/10000</f>
        <v>37.5364</v>
      </c>
      <c r="M137" s="2">
        <f>SUMPRODUCT(L131:L136,M131:M136)/(L137*10000)</f>
        <v>57.589091388625441</v>
      </c>
      <c r="N137" t="s">
        <v>18</v>
      </c>
    </row>
    <row r="138" spans="1:16" x14ac:dyDescent="0.3">
      <c r="K138" s="5"/>
      <c r="L138" s="4"/>
    </row>
    <row r="139" spans="1:16" x14ac:dyDescent="0.3">
      <c r="A139">
        <f>WETL_ID!A30</f>
        <v>26</v>
      </c>
      <c r="B139">
        <f>WETL_ID!G30</f>
        <v>1</v>
      </c>
      <c r="C139">
        <v>1</v>
      </c>
      <c r="D139">
        <f>WETL_ID!C30</f>
        <v>8362</v>
      </c>
      <c r="E139">
        <f>WETL_ID!E30</f>
        <v>23815518</v>
      </c>
      <c r="K139">
        <f>WETL_ID!B30</f>
        <v>153673</v>
      </c>
      <c r="L139">
        <v>52785</v>
      </c>
      <c r="M139" s="2">
        <f>WETL_ID!D30</f>
        <v>252.65</v>
      </c>
      <c r="N139">
        <v>190</v>
      </c>
      <c r="O139" t="s">
        <v>27</v>
      </c>
    </row>
    <row r="140" spans="1:16" x14ac:dyDescent="0.3">
      <c r="A140">
        <f>WETL_ID!A31</f>
        <v>27</v>
      </c>
      <c r="B140">
        <f>WETL_ID!G31</f>
        <v>1</v>
      </c>
      <c r="C140">
        <v>1</v>
      </c>
      <c r="D140">
        <f>WETL_ID!C31</f>
        <v>8513</v>
      </c>
      <c r="E140">
        <f>WETL_ID!E31</f>
        <v>23815444</v>
      </c>
      <c r="J140" t="str">
        <f>WETL_ID!F31</f>
        <v>Crystal Springs Cr</v>
      </c>
      <c r="K140">
        <f>WETL_ID!B31</f>
        <v>156391</v>
      </c>
      <c r="L140">
        <v>55853</v>
      </c>
      <c r="M140" s="2">
        <f>WETL_ID!D31</f>
        <v>30.94</v>
      </c>
      <c r="N140">
        <v>190</v>
      </c>
      <c r="O140" t="s">
        <v>27</v>
      </c>
    </row>
    <row r="141" spans="1:16" x14ac:dyDescent="0.3">
      <c r="A141">
        <f>WETL_ID!A32</f>
        <v>28</v>
      </c>
      <c r="B141">
        <f>WETL_ID!G32</f>
        <v>1</v>
      </c>
      <c r="C141">
        <v>1</v>
      </c>
      <c r="D141">
        <f>WETL_ID!C32</f>
        <v>8491</v>
      </c>
      <c r="E141">
        <f>WETL_ID!E32</f>
        <v>23815070</v>
      </c>
      <c r="J141" t="str">
        <f>WETL_ID!F32</f>
        <v>Johnson Cr</v>
      </c>
      <c r="K141">
        <f>WETL_ID!B32</f>
        <v>156910</v>
      </c>
      <c r="L141">
        <v>67222</v>
      </c>
      <c r="M141" s="2">
        <f>WETL_ID!D32</f>
        <v>95.08</v>
      </c>
      <c r="N141">
        <v>190</v>
      </c>
      <c r="O141" t="s">
        <v>27</v>
      </c>
    </row>
    <row r="142" spans="1:16" x14ac:dyDescent="0.3">
      <c r="A142">
        <f>WETL_ID!A33</f>
        <v>29</v>
      </c>
      <c r="B142">
        <f>WETL_ID!G33</f>
        <v>1</v>
      </c>
      <c r="C142">
        <v>1</v>
      </c>
      <c r="D142">
        <f>WETL_ID!C33</f>
        <v>7855</v>
      </c>
      <c r="E142">
        <f>WETL_ID!E33</f>
        <v>23809078</v>
      </c>
      <c r="J142" t="str">
        <f>WETL_ID!F33</f>
        <v>Clackamas R</v>
      </c>
      <c r="K142">
        <f>WETL_ID!B33</f>
        <v>145278</v>
      </c>
      <c r="L142">
        <v>102588</v>
      </c>
      <c r="M142" s="2">
        <f>WETL_ID!D33</f>
        <v>86.9</v>
      </c>
      <c r="N142">
        <v>190</v>
      </c>
      <c r="O142" t="s">
        <v>27</v>
      </c>
      <c r="P142" t="s">
        <v>41</v>
      </c>
    </row>
    <row r="143" spans="1:16" x14ac:dyDescent="0.3">
      <c r="A143">
        <f>WETL_ID!A34</f>
        <v>30</v>
      </c>
      <c r="B143">
        <f>WETL_ID!G34</f>
        <v>1</v>
      </c>
      <c r="C143">
        <v>1</v>
      </c>
      <c r="D143">
        <f>WETL_ID!C34</f>
        <v>6766</v>
      </c>
      <c r="E143">
        <f>WETL_ID!E34</f>
        <v>23809418</v>
      </c>
      <c r="J143" t="str">
        <f>WETL_ID!F34</f>
        <v>Oak Grove Fork Clackamas R</v>
      </c>
      <c r="K143">
        <f>WETL_ID!B34</f>
        <v>120758</v>
      </c>
      <c r="L143">
        <v>65830</v>
      </c>
      <c r="M143" s="2">
        <f>WETL_ID!D34</f>
        <v>665.6</v>
      </c>
      <c r="N143">
        <v>190</v>
      </c>
      <c r="O143" t="s">
        <v>27</v>
      </c>
      <c r="P143" t="s">
        <v>41</v>
      </c>
    </row>
  </sheetData>
  <sortState xmlns:xlrd2="http://schemas.microsoft.com/office/spreadsheetml/2017/richdata2" ref="D72:O88">
    <sortCondition ref="M72:M88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WETL_ID</vt:lpstr>
      <vt:lpstr>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2021-11-04T16:45:38Z</dcterms:modified>
</cp:coreProperties>
</file>