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F390DB19-0041-4A56-ABCE-A5BB2DEB04D5}" xr6:coauthVersionLast="46" xr6:coauthVersionMax="46" xr10:uidLastSave="{00000000-0000-0000-0000-000000000000}"/>
  <bookViews>
    <workbookView xWindow="28680" yWindow="-7425" windowWidth="29040" windowHeight="17640" xr2:uid="{FEEBF0FC-F641-44CD-B513-A834A38050E4}"/>
  </bookViews>
  <sheets>
    <sheet name="Summary" sheetId="1" r:id="rId1"/>
    <sheet name="WRB" sheetId="4" r:id="rId2"/>
    <sheet name="FLOW_NSantiam_Water_Budget_Demo" sheetId="2" r:id="rId3"/>
    <sheet name="NSantia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8" i="4" s="1"/>
  <c r="B19" i="4" s="1"/>
  <c r="C15" i="4"/>
  <c r="C14" i="4"/>
  <c r="C13" i="4"/>
  <c r="D12" i="4"/>
  <c r="E12" i="4" s="1"/>
  <c r="C12" i="4"/>
  <c r="B9" i="4"/>
  <c r="C5" i="4" s="1"/>
  <c r="C8" i="4"/>
  <c r="C7" i="4"/>
  <c r="C6" i="4"/>
  <c r="D5" i="4"/>
  <c r="E5" i="4" s="1"/>
  <c r="C15" i="1"/>
  <c r="C14" i="1"/>
  <c r="C13" i="1"/>
  <c r="C12" i="1"/>
  <c r="C4" i="1"/>
  <c r="B19" i="1"/>
  <c r="B17" i="1"/>
  <c r="B16" i="1"/>
  <c r="B18" i="1" s="1"/>
  <c r="B9" i="1"/>
  <c r="C9" i="1" s="1"/>
  <c r="C6" i="1" l="1"/>
  <c r="C16" i="1"/>
  <c r="C5" i="1"/>
  <c r="C7" i="1"/>
  <c r="C8" i="1"/>
  <c r="C4" i="4"/>
  <c r="C9" i="4"/>
  <c r="C16" i="4"/>
  <c r="O15" i="3" l="1"/>
  <c r="O16" i="3" s="1"/>
  <c r="H14" i="3" s="1"/>
  <c r="K14" i="3" s="1"/>
  <c r="O14" i="3"/>
  <c r="E70" i="3"/>
  <c r="F70" i="3"/>
  <c r="O68" i="3"/>
  <c r="N68" i="3"/>
  <c r="M68" i="3"/>
  <c r="N69" i="3" s="1"/>
  <c r="F68" i="3"/>
  <c r="E68" i="3"/>
  <c r="D68" i="3"/>
  <c r="F69" i="3" s="1"/>
  <c r="U56" i="3"/>
  <c r="I56" i="3"/>
  <c r="A56" i="3" s="1"/>
  <c r="A43" i="3"/>
  <c r="AI43" i="3"/>
  <c r="AC43" i="3"/>
  <c r="U43" i="3"/>
  <c r="I43" i="3"/>
  <c r="N16" i="3"/>
  <c r="N15" i="3"/>
  <c r="I30" i="3"/>
  <c r="H30" i="3"/>
  <c r="G30" i="3"/>
  <c r="F30" i="3"/>
  <c r="E30" i="3"/>
  <c r="D30" i="3"/>
  <c r="C30" i="3"/>
  <c r="B30" i="3"/>
  <c r="J30" i="3" s="1"/>
  <c r="N14" i="3"/>
  <c r="U28" i="3"/>
  <c r="T28" i="3"/>
  <c r="S28" i="3"/>
  <c r="R28" i="3"/>
  <c r="Q28" i="3"/>
  <c r="P28" i="3"/>
  <c r="O28" i="3"/>
  <c r="N28" i="3"/>
  <c r="V28" i="3" s="1"/>
  <c r="H13" i="3"/>
  <c r="K13" i="3" s="1"/>
  <c r="H12" i="3"/>
  <c r="I12" i="3" s="1"/>
  <c r="Y12" i="3"/>
  <c r="X12" i="3"/>
  <c r="W12" i="3"/>
  <c r="V12" i="3"/>
  <c r="S12" i="3"/>
  <c r="R12" i="3"/>
  <c r="S11" i="3"/>
  <c r="R11" i="3"/>
  <c r="Q11" i="3"/>
  <c r="Q12" i="3" s="1"/>
  <c r="P11" i="3"/>
  <c r="I13" i="3"/>
  <c r="K11" i="3"/>
  <c r="J11" i="3"/>
  <c r="I11" i="3"/>
  <c r="H8" i="3"/>
  <c r="I5" i="3" s="1"/>
  <c r="I7" i="3"/>
  <c r="I6" i="3"/>
  <c r="J5" i="3"/>
  <c r="K5" i="3" s="1"/>
  <c r="I4" i="3"/>
  <c r="B15" i="3"/>
  <c r="B16" i="3" s="1"/>
  <c r="B17" i="3" s="1"/>
  <c r="E14" i="3"/>
  <c r="C14" i="3"/>
  <c r="E13" i="3"/>
  <c r="C13" i="3"/>
  <c r="E12" i="3"/>
  <c r="C12" i="3"/>
  <c r="D11" i="3"/>
  <c r="E11" i="3" s="1"/>
  <c r="C11" i="3"/>
  <c r="B8" i="3"/>
  <c r="C8" i="3" s="1"/>
  <c r="C7" i="3"/>
  <c r="C6" i="3"/>
  <c r="D5" i="3"/>
  <c r="E5" i="3" s="1"/>
  <c r="C5" i="3"/>
  <c r="C4" i="3"/>
  <c r="O69" i="3" l="1"/>
  <c r="E69" i="3"/>
  <c r="I14" i="3"/>
  <c r="K12" i="3"/>
  <c r="H15" i="3"/>
  <c r="I8" i="3"/>
  <c r="C15" i="3"/>
  <c r="E15" i="3"/>
  <c r="I15" i="3" l="1"/>
  <c r="H16" i="3"/>
  <c r="H17" i="3" s="1"/>
  <c r="K15" i="3"/>
  <c r="M12" i="2"/>
  <c r="L12" i="2"/>
  <c r="K12" i="2"/>
  <c r="K13" i="2" s="1"/>
  <c r="J12" i="2"/>
  <c r="G11" i="2"/>
  <c r="G12" i="2" s="1"/>
  <c r="F11" i="2"/>
  <c r="F12" i="2" s="1"/>
  <c r="E11" i="2"/>
  <c r="L16" i="1" l="1"/>
  <c r="O16" i="1" s="1"/>
  <c r="O15" i="1"/>
  <c r="M15" i="1"/>
  <c r="O14" i="1"/>
  <c r="M14" i="1"/>
  <c r="O13" i="1"/>
  <c r="M13" i="1"/>
  <c r="N12" i="1"/>
  <c r="O12" i="1" s="1"/>
  <c r="M12" i="1"/>
  <c r="L9" i="1"/>
  <c r="N5" i="1"/>
  <c r="M5" i="1" l="1"/>
  <c r="M7" i="1"/>
  <c r="O5" i="1"/>
  <c r="M8" i="1"/>
  <c r="L17" i="1"/>
  <c r="L18" i="1" s="1"/>
  <c r="M6" i="1"/>
  <c r="M9" i="1"/>
  <c r="M4" i="1"/>
  <c r="M16" i="1"/>
</calcChain>
</file>

<file path=xl/sharedStrings.xml><?xml version="1.0" encoding="utf-8"?>
<sst xmlns="http://schemas.openxmlformats.org/spreadsheetml/2006/main" count="311" uniqueCount="99">
  <si>
    <t>Inputs</t>
  </si>
  <si>
    <t>annual mmH2O</t>
  </si>
  <si>
    <t>% of total inputs</t>
  </si>
  <si>
    <t>cms</t>
  </si>
  <si>
    <t>% of basin discharge</t>
  </si>
  <si>
    <t>precipitation</t>
  </si>
  <si>
    <t>springs</t>
  </si>
  <si>
    <t>wells</t>
  </si>
  <si>
    <t>added by model</t>
  </si>
  <si>
    <t>total in</t>
  </si>
  <si>
    <t>Outputs</t>
  </si>
  <si>
    <t>% of precipitation</t>
  </si>
  <si>
    <t>basin discharge</t>
  </si>
  <si>
    <t>evapotranspiration</t>
  </si>
  <si>
    <t>snow “evaporation”</t>
  </si>
  <si>
    <t>piped out</t>
  </si>
  <si>
    <t>total out</t>
  </si>
  <si>
    <t>discrepancy, mm</t>
  </si>
  <si>
    <t>discrepancy, %</t>
  </si>
  <si>
    <t>Nsantiam</t>
  </si>
  <si>
    <t>McKenzie 2010-18 (ver. 225 1/6/21)</t>
  </si>
  <si>
    <t>North Santiam 2010-18 (ver. 402 5/21/21)</t>
  </si>
  <si>
    <t>basin area (m2) =</t>
  </si>
  <si>
    <t>McKenzie 2010-18 (ver. 375+)</t>
  </si>
  <si>
    <t>from outside th e basin</t>
  </si>
  <si>
    <t>Year index</t>
  </si>
  <si>
    <t xml:space="preserve"> year</t>
  </si>
  <si>
    <t xml:space="preserve"> months in year</t>
  </si>
  <si>
    <t xml:space="preserve"> days in year</t>
  </si>
  <si>
    <t xml:space="preserve"> IN precipitation (mm)</t>
  </si>
  <si>
    <t xml:space="preserve"> IN springs (cms)</t>
  </si>
  <si>
    <t xml:space="preserve"> OUT Basin discharge (cms)</t>
  </si>
  <si>
    <t>Year</t>
  </si>
  <si>
    <t xml:space="preserve"> IN Precipitation (mm)</t>
  </si>
  <si>
    <t xml:space="preserve"> IN Wells (m3)</t>
  </si>
  <si>
    <t xml:space="preserve"> OUT Evapotranspiration (mm)</t>
  </si>
  <si>
    <t xml:space="preserve"> OUT Snow sublimation and evaporation (mm)</t>
  </si>
  <si>
    <t>area m2</t>
  </si>
  <si>
    <t>C403</t>
  </si>
  <si>
    <t>WRB-North Santiam 2010-18 (ver. 403 5/22/21)</t>
  </si>
  <si>
    <t>area, m2</t>
  </si>
  <si>
    <t>WRB-Nsantiam</t>
  </si>
  <si>
    <t>irrig</t>
  </si>
  <si>
    <t xml:space="preserve"> Stayton (gal/year)</t>
  </si>
  <si>
    <t xml:space="preserve"> Lyons (gal/year)</t>
  </si>
  <si>
    <t xml:space="preserve"> Mill City (gal/year)</t>
  </si>
  <si>
    <t xml:space="preserve"> Gates (gal/year)</t>
  </si>
  <si>
    <t xml:space="preserve"> Detroit (gal/year)</t>
  </si>
  <si>
    <t xml:space="preserve"> Idanha (gal/year)</t>
  </si>
  <si>
    <t xml:space="preserve"> Salem-Keiser (gal/year)</t>
  </si>
  <si>
    <t xml:space="preserve"> Turner (gal/year)</t>
  </si>
  <si>
    <t>out of basin</t>
  </si>
  <si>
    <t>muni use, mm</t>
  </si>
  <si>
    <t xml:space="preserve"> WRB ag land irrigation allocated from surface water (ac-ft)</t>
  </si>
  <si>
    <t xml:space="preserve"> Willamette mainstem ag land irrigation allocated from surface water (ac-ft)</t>
  </si>
  <si>
    <t xml:space="preserve"> Mckenzie ag land irrigation allocated from surface water (ac-ft)</t>
  </si>
  <si>
    <t xml:space="preserve"> Pudding ag land irrigation allocated from surface water (ac-ft)</t>
  </si>
  <si>
    <t xml:space="preserve"> Clackamas ag land irrigation allocated from surface water (ac-ft)</t>
  </si>
  <si>
    <t xml:space="preserve"> Longtom ag land irrigation allocated from surface water (ac-ft)</t>
  </si>
  <si>
    <t xml:space="preserve"> Marys ag land irrigation allocated from surface water (ac-ft)</t>
  </si>
  <si>
    <t xml:space="preserve"> North Santiam ag land irrigation allocated from surface water (ac-ft)</t>
  </si>
  <si>
    <t xml:space="preserve"> South Santiam ag land irrigation allocated from surface water (ac-ft)</t>
  </si>
  <si>
    <t xml:space="preserve"> Tualatin ag land irrigation allocated from surface water (ac-ft)</t>
  </si>
  <si>
    <t xml:space="preserve"> Coast Fork Willamette ag land irrigation allocated from surface water (ac-ft)</t>
  </si>
  <si>
    <t xml:space="preserve"> Middle Fork Willamette ag land irrigation allocated from surface water (ac-ft)</t>
  </si>
  <si>
    <t xml:space="preserve"> Yamhill ag land irrigation allocated from surface water (ac-ft)</t>
  </si>
  <si>
    <t xml:space="preserve"> WRB ag land irrigation allocated from ground water (ac-ft)</t>
  </si>
  <si>
    <t xml:space="preserve"> Mckenzie ag land irrigation allocated from ground water (ac-ft)</t>
  </si>
  <si>
    <t xml:space="preserve"> Pudding ag land irrigation allocated from ground water (ac-ft)</t>
  </si>
  <si>
    <t xml:space="preserve"> Clackamas ag land irrigation allocated from ground water (ac-ft)</t>
  </si>
  <si>
    <t xml:space="preserve"> Longtom ag land irrigation allocated from ground water (ac-ft)</t>
  </si>
  <si>
    <t xml:space="preserve"> Marys ag land irrigation allocated from ground water (ac-ft)</t>
  </si>
  <si>
    <t xml:space="preserve"> North Santiam ag land irrigation allocated from ground water (ac-ft)</t>
  </si>
  <si>
    <t xml:space="preserve"> South Santiam ag land irrigation allocated from ground water (ac-ft)</t>
  </si>
  <si>
    <t xml:space="preserve"> Tualatin ag land irrigation allocated from ground water (ac-ft)</t>
  </si>
  <si>
    <t xml:space="preserve"> Coast Fork Willamette ag land irrigation allocated from ground water (ac-ft)</t>
  </si>
  <si>
    <t xml:space="preserve"> Middle Fork Willamette ag land irrigation allocated from ground water (ac-ft)</t>
  </si>
  <si>
    <t xml:space="preserve"> Yamhill ag land irrigation allocated from ground water (ac-ft)</t>
  </si>
  <si>
    <t xml:space="preserve"> Metro UGB_MAXPER irrigation allocated from surface water (ac-ft)</t>
  </si>
  <si>
    <t xml:space="preserve"> McMinnville UGB_MAXPER irrigation allocated from surface water (ac-ft)</t>
  </si>
  <si>
    <t xml:space="preserve"> Salem UGB_MAXPER irrigation allocated from surface water (ac-ft)</t>
  </si>
  <si>
    <t xml:space="preserve"> Albany UGB_MAXPER irrigation allocated from surface water (ac-ft)</t>
  </si>
  <si>
    <t xml:space="preserve"> Corvallis UGB_MAXPER irrigation allocated from surface water (ac-ft)</t>
  </si>
  <si>
    <t xml:space="preserve"> Eugene UGB_MAXPER irrigation allocated from surface water (ac-ft)</t>
  </si>
  <si>
    <t xml:space="preserve"> Metro UGB_MAXPER irrigation allocated from groundwater (ac-ft)</t>
  </si>
  <si>
    <t xml:space="preserve"> McMinnville UGB_MAXPER irrigation allocated from groundwater (ac-ft)</t>
  </si>
  <si>
    <t xml:space="preserve"> Salem UGB_MAXPER irrigation allocated from groundwater (ac-ft)</t>
  </si>
  <si>
    <t xml:space="preserve"> Albany UGB_MAXPER irrigation allocated from groundwater (ac-ft)</t>
  </si>
  <si>
    <t xml:space="preserve"> Corvallis UGB_MAXPER irrigation allocated from groundwater (ac-ft)</t>
  </si>
  <si>
    <t xml:space="preserve"> Eugene UGB_MAXPER irrigation allocated from groundwater (ac-ft)</t>
  </si>
  <si>
    <t xml:space="preserve"> Total OUT_IRRIG (cms)</t>
  </si>
  <si>
    <t xml:space="preserve"> Total OUT_MUNI (cms)</t>
  </si>
  <si>
    <t xml:space="preserve"> Total IN_MUNI (cms negative for into reach)</t>
  </si>
  <si>
    <t xml:space="preserve"> Total XFLUX_D (cms)</t>
  </si>
  <si>
    <t>storage change</t>
  </si>
  <si>
    <t>WRB 2010-18 (C403)</t>
  </si>
  <si>
    <t>snow sublimation and evaporation</t>
  </si>
  <si>
    <t>discrepancy, % of discharge</t>
  </si>
  <si>
    <t>from outside the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</si>
</sst>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1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right" vertical="center" wrapText="1"/>
    </xf>
    <xf numFmtId="10" fontId="0" fillId="0" borderId="0" xfId="0" applyNumberFormat="1"/>
    <xf numFmtId="10" fontId="0" fillId="0" borderId="4" xfId="0" applyNumberFormat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1" fontId="0" fillId="0" borderId="4" xfId="0" applyNumberFormat="1" applyBorder="1" applyAlignment="1">
      <alignment horizontal="right" vertical="center" wrapText="1"/>
    </xf>
    <xf numFmtId="168" fontId="0" fillId="0" borderId="4" xfId="0" applyNumberForma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1" fontId="0" fillId="0" borderId="1" xfId="0" applyNumberFormat="1" applyBorder="1"/>
    <xf numFmtId="1" fontId="0" fillId="0" borderId="1" xfId="0" applyNumberFormat="1" applyFill="1" applyBorder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" fontId="3" fillId="0" borderId="0" xfId="0" applyNumberFormat="1" applyFont="1"/>
    <xf numFmtId="0" fontId="0" fillId="0" borderId="5" xfId="0" applyFill="1" applyBorder="1" applyAlignment="1">
      <alignment horizontal="right" vertical="center" wrapText="1"/>
    </xf>
    <xf numFmtId="1" fontId="0" fillId="0" borderId="0" xfId="0" applyNumberFormat="1" applyBorder="1" applyAlignment="1">
      <alignment horizontal="right" vertical="center" wrapText="1"/>
    </xf>
    <xf numFmtId="171" fontId="0" fillId="0" borderId="0" xfId="1" applyNumberFormat="1" applyFont="1"/>
    <xf numFmtId="168" fontId="0" fillId="0" borderId="0" xfId="0" applyNumberFormat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1" fontId="0" fillId="0" borderId="0" xfId="0" applyNumberFormat="1" applyBorder="1"/>
    <xf numFmtId="10" fontId="0" fillId="0" borderId="0" xfId="0" applyNumberFormat="1" applyBorder="1" applyAlignment="1">
      <alignment horizontal="right"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B39F-DCA3-4FDD-A409-AD7AEFB19DE3}">
  <dimension ref="A1:U19"/>
  <sheetViews>
    <sheetView tabSelected="1" workbookViewId="0">
      <selection activeCell="D1" sqref="D1:E1048576"/>
    </sheetView>
  </sheetViews>
  <sheetFormatPr defaultRowHeight="14.4" x14ac:dyDescent="0.3"/>
  <cols>
    <col min="1" max="1" width="12.21875" customWidth="1"/>
    <col min="14" max="14" width="7.44140625" customWidth="1"/>
  </cols>
  <sheetData>
    <row r="1" spans="1:21" x14ac:dyDescent="0.3">
      <c r="A1" t="s">
        <v>95</v>
      </c>
      <c r="E1" s="1" t="s">
        <v>20</v>
      </c>
      <c r="K1" s="1" t="s">
        <v>23</v>
      </c>
      <c r="Q1" t="s">
        <v>39</v>
      </c>
    </row>
    <row r="2" spans="1:21" ht="15" thickBot="1" x14ac:dyDescent="0.35">
      <c r="A2" t="s">
        <v>22</v>
      </c>
      <c r="C2" s="19">
        <v>28953600000</v>
      </c>
      <c r="E2" s="1" t="s">
        <v>22</v>
      </c>
      <c r="G2" s="19">
        <v>3307080000</v>
      </c>
      <c r="K2" s="1" t="s">
        <v>22</v>
      </c>
      <c r="M2" s="19">
        <v>3307080000</v>
      </c>
      <c r="Q2" t="s">
        <v>22</v>
      </c>
      <c r="S2" s="19">
        <v>1898320000</v>
      </c>
    </row>
    <row r="3" spans="1:21" ht="43.8" thickBot="1" x14ac:dyDescent="0.35">
      <c r="A3" s="2" t="s">
        <v>0</v>
      </c>
      <c r="B3" s="16" t="s">
        <v>1</v>
      </c>
      <c r="C3" s="16" t="s">
        <v>2</v>
      </c>
      <c r="E3" s="2" t="s">
        <v>0</v>
      </c>
      <c r="F3" s="3" t="s">
        <v>1</v>
      </c>
      <c r="G3" s="3" t="s">
        <v>2</v>
      </c>
      <c r="H3" s="3" t="s">
        <v>3</v>
      </c>
      <c r="I3" s="3" t="s">
        <v>4</v>
      </c>
      <c r="K3" s="2" t="s">
        <v>0</v>
      </c>
      <c r="L3" s="16" t="s">
        <v>1</v>
      </c>
      <c r="M3" s="3" t="s">
        <v>2</v>
      </c>
      <c r="N3" s="3" t="s">
        <v>3</v>
      </c>
      <c r="O3" s="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</row>
    <row r="4" spans="1:21" ht="29.4" thickBot="1" x14ac:dyDescent="0.35">
      <c r="A4" s="27" t="s">
        <v>5</v>
      </c>
      <c r="B4" s="28">
        <v>1612.6987305555599</v>
      </c>
      <c r="C4" s="29">
        <f>B4/B$9</f>
        <v>0.95190139727789458</v>
      </c>
      <c r="E4" s="4" t="s">
        <v>5</v>
      </c>
      <c r="F4" s="5">
        <v>1890</v>
      </c>
      <c r="G4" s="7">
        <v>0.85599999999999998</v>
      </c>
      <c r="H4" s="5"/>
      <c r="I4" s="8"/>
      <c r="K4" s="16" t="s">
        <v>5</v>
      </c>
      <c r="L4" s="17">
        <v>1890.26</v>
      </c>
      <c r="M4" s="7">
        <f>L4/L$9</f>
        <v>0.85612315607831757</v>
      </c>
      <c r="N4" s="5"/>
      <c r="O4" s="8"/>
      <c r="Q4" t="s">
        <v>5</v>
      </c>
      <c r="R4" s="13">
        <v>2094.2995878888887</v>
      </c>
      <c r="S4" s="6">
        <v>0.86249135818318257</v>
      </c>
    </row>
    <row r="5" spans="1:21" ht="15" thickBot="1" x14ac:dyDescent="0.35">
      <c r="A5" s="27" t="s">
        <v>6</v>
      </c>
      <c r="B5" s="28">
        <v>52.671807666666702</v>
      </c>
      <c r="C5" s="29">
        <f>B5/B$9</f>
        <v>3.1089729510595167E-2</v>
      </c>
      <c r="E5" s="4" t="s">
        <v>6</v>
      </c>
      <c r="F5" s="5">
        <v>300</v>
      </c>
      <c r="G5" s="7">
        <v>0.13600000000000001</v>
      </c>
      <c r="H5" s="5">
        <v>31.5</v>
      </c>
      <c r="I5" s="7">
        <v>0.193</v>
      </c>
      <c r="K5" s="16" t="s">
        <v>6</v>
      </c>
      <c r="L5" s="18">
        <v>299.44</v>
      </c>
      <c r="M5" s="7">
        <f>L5/L$9</f>
        <v>0.13562024158374583</v>
      </c>
      <c r="N5" s="15">
        <f>((L5*1898320000)/1000)/(365.25*24*60*60)</f>
        <v>18.012552944457116</v>
      </c>
      <c r="O5" s="7">
        <f>N5/N$12</f>
        <v>0.21092671381476988</v>
      </c>
      <c r="Q5" t="s">
        <v>6</v>
      </c>
      <c r="R5" s="13">
        <v>332.2750817777777</v>
      </c>
      <c r="S5" s="6">
        <v>0.13684020578060108</v>
      </c>
      <c r="T5" s="12">
        <v>19.987718750487712</v>
      </c>
      <c r="U5" s="6">
        <v>0.19013549201335439</v>
      </c>
    </row>
    <row r="6" spans="1:21" ht="15" thickBot="1" x14ac:dyDescent="0.35">
      <c r="A6" s="27" t="s">
        <v>7</v>
      </c>
      <c r="B6" s="28">
        <v>14.5578343333333</v>
      </c>
      <c r="C6" s="29">
        <f>B6/B$9</f>
        <v>8.5928156206002918E-3</v>
      </c>
      <c r="E6" s="4" t="s">
        <v>7</v>
      </c>
      <c r="F6" s="5">
        <v>11</v>
      </c>
      <c r="G6" s="7">
        <v>5.0000000000000001E-3</v>
      </c>
      <c r="H6" s="5"/>
      <c r="I6" s="8"/>
      <c r="K6" s="16" t="s">
        <v>7</v>
      </c>
      <c r="L6" s="18">
        <v>1.05</v>
      </c>
      <c r="M6" s="7">
        <f>L6/L$9</f>
        <v>4.7555855484548873E-4</v>
      </c>
      <c r="N6" s="5"/>
      <c r="O6" s="8"/>
      <c r="Q6" t="s">
        <v>7</v>
      </c>
      <c r="R6" s="13">
        <v>1.6230948888888888</v>
      </c>
      <c r="S6" s="6">
        <v>6.6843603621633821E-4</v>
      </c>
    </row>
    <row r="7" spans="1:21" ht="43.8" thickBot="1" x14ac:dyDescent="0.35">
      <c r="A7" s="31" t="s">
        <v>98</v>
      </c>
      <c r="B7" s="28">
        <v>5.2565644444444439</v>
      </c>
      <c r="C7" s="29">
        <f>B7/B$9</f>
        <v>3.1027066275572911E-3</v>
      </c>
      <c r="E7" s="4" t="s">
        <v>8</v>
      </c>
      <c r="F7" s="5">
        <v>6</v>
      </c>
      <c r="G7" s="7">
        <v>3.0000000000000001E-3</v>
      </c>
      <c r="H7" s="5"/>
      <c r="I7" s="8"/>
      <c r="K7" s="16" t="s">
        <v>24</v>
      </c>
      <c r="L7" s="18">
        <v>9.84</v>
      </c>
      <c r="M7" s="7">
        <f>L7/L$9</f>
        <v>4.4566630282662943E-3</v>
      </c>
      <c r="N7" s="5"/>
      <c r="O7" s="8"/>
      <c r="Q7" t="s">
        <v>8</v>
      </c>
      <c r="R7" s="13">
        <v>0</v>
      </c>
      <c r="S7" s="6">
        <v>0</v>
      </c>
    </row>
    <row r="8" spans="1:21" ht="29.4" thickBot="1" x14ac:dyDescent="0.35">
      <c r="A8" s="27" t="s">
        <v>8</v>
      </c>
      <c r="B8" s="28">
        <v>9.0018087777777769</v>
      </c>
      <c r="C8" s="29">
        <f>B8/B$9</f>
        <v>5.3133509633527132E-3</v>
      </c>
      <c r="E8" s="9" t="s">
        <v>9</v>
      </c>
      <c r="F8" s="5">
        <v>2207</v>
      </c>
      <c r="G8" s="7">
        <v>1</v>
      </c>
      <c r="H8" s="5"/>
      <c r="I8" s="8"/>
      <c r="K8" s="16" t="s">
        <v>8</v>
      </c>
      <c r="L8" s="17">
        <v>7.34</v>
      </c>
      <c r="M8" s="7">
        <f>L8/L$9</f>
        <v>3.3243807548246542E-3</v>
      </c>
      <c r="N8" s="5"/>
      <c r="O8" s="8"/>
      <c r="Q8" t="s">
        <v>9</v>
      </c>
      <c r="R8" s="13">
        <v>2428.1977645555553</v>
      </c>
      <c r="S8" s="6">
        <v>1</v>
      </c>
    </row>
    <row r="9" spans="1:21" ht="15" thickBot="1" x14ac:dyDescent="0.35">
      <c r="A9" s="27" t="s">
        <v>9</v>
      </c>
      <c r="B9" s="24">
        <f>SUM(B4:B8)</f>
        <v>1694.1867457777821</v>
      </c>
      <c r="C9" s="29">
        <f>B9/B$9</f>
        <v>1</v>
      </c>
      <c r="E9" s="9"/>
      <c r="F9" s="5"/>
      <c r="G9" s="5"/>
      <c r="H9" s="5"/>
      <c r="I9" s="8"/>
      <c r="K9" s="9" t="s">
        <v>9</v>
      </c>
      <c r="L9" s="14">
        <f>SUM(L4:L8)</f>
        <v>2207.9300000000003</v>
      </c>
      <c r="M9" s="7">
        <f>L9/L$9</f>
        <v>1</v>
      </c>
      <c r="N9" s="5"/>
      <c r="O9" s="8"/>
    </row>
    <row r="10" spans="1:21" ht="43.8" thickBot="1" x14ac:dyDescent="0.35">
      <c r="A10" s="27"/>
      <c r="B10" s="28"/>
      <c r="C10" s="30"/>
      <c r="E10" s="10" t="s">
        <v>10</v>
      </c>
      <c r="F10" s="5" t="s">
        <v>1</v>
      </c>
      <c r="G10" s="5" t="s">
        <v>11</v>
      </c>
      <c r="H10" s="5" t="s">
        <v>3</v>
      </c>
      <c r="I10" s="8" t="s">
        <v>4</v>
      </c>
      <c r="K10" s="9"/>
      <c r="L10" s="5"/>
      <c r="M10" s="5"/>
      <c r="N10" s="5"/>
      <c r="O10" s="8"/>
      <c r="Q10" t="s">
        <v>10</v>
      </c>
      <c r="R10" t="s">
        <v>1</v>
      </c>
      <c r="S10" t="s">
        <v>11</v>
      </c>
      <c r="T10" t="s">
        <v>3</v>
      </c>
      <c r="U10" t="s">
        <v>4</v>
      </c>
    </row>
    <row r="11" spans="1:21" ht="43.8" thickBot="1" x14ac:dyDescent="0.35">
      <c r="A11" s="2" t="s">
        <v>10</v>
      </c>
      <c r="B11" s="33" t="s">
        <v>1</v>
      </c>
      <c r="C11" s="33" t="s">
        <v>11</v>
      </c>
      <c r="E11" s="4" t="s">
        <v>12</v>
      </c>
      <c r="F11" s="5">
        <v>1459</v>
      </c>
      <c r="G11" s="7">
        <v>0.77200000000000002</v>
      </c>
      <c r="H11" s="5">
        <v>152.69999999999999</v>
      </c>
      <c r="I11" s="7">
        <v>1</v>
      </c>
      <c r="K11" s="10" t="s">
        <v>10</v>
      </c>
      <c r="L11" s="5" t="s">
        <v>1</v>
      </c>
      <c r="M11" s="5" t="s">
        <v>11</v>
      </c>
      <c r="N11" s="5" t="s">
        <v>3</v>
      </c>
      <c r="O11" s="8" t="s">
        <v>4</v>
      </c>
      <c r="Q11" t="s">
        <v>12</v>
      </c>
      <c r="R11" s="13">
        <v>1747.57</v>
      </c>
      <c r="S11" s="6">
        <v>0.83444126623813086</v>
      </c>
      <c r="T11" s="12">
        <v>105.12355446548534</v>
      </c>
      <c r="U11" s="6">
        <v>1</v>
      </c>
    </row>
    <row r="12" spans="1:21" ht="43.8" thickBot="1" x14ac:dyDescent="0.35">
      <c r="A12" s="27" t="s">
        <v>12</v>
      </c>
      <c r="B12" s="28">
        <v>1017.0443863333335</v>
      </c>
      <c r="C12" s="29">
        <f>B12/B$4</f>
        <v>0.6306474774634262</v>
      </c>
      <c r="E12" s="4" t="s">
        <v>13</v>
      </c>
      <c r="F12" s="5">
        <v>674</v>
      </c>
      <c r="G12" s="7">
        <v>0.35699999999999998</v>
      </c>
      <c r="H12" s="5"/>
      <c r="I12" s="7">
        <v>0.46200000000000002</v>
      </c>
      <c r="K12" s="4" t="s">
        <v>12</v>
      </c>
      <c r="L12" s="18">
        <v>1419.64</v>
      </c>
      <c r="M12" s="7">
        <f>L12/L$4</f>
        <v>0.75102895897918809</v>
      </c>
      <c r="N12" s="15">
        <f>((L12*1898320000)/1000)/(365.25*24*60*60)</f>
        <v>85.397210332851685</v>
      </c>
      <c r="O12" s="7">
        <f>N12/N$12</f>
        <v>1</v>
      </c>
      <c r="Q12" t="s">
        <v>13</v>
      </c>
      <c r="R12" s="13">
        <v>548.85455666666667</v>
      </c>
      <c r="S12" s="6">
        <v>0.26207069888216283</v>
      </c>
      <c r="U12" s="6">
        <v>0.31406728008987722</v>
      </c>
    </row>
    <row r="13" spans="1:21" ht="43.8" thickBot="1" x14ac:dyDescent="0.35">
      <c r="A13" s="27" t="s">
        <v>13</v>
      </c>
      <c r="B13" s="28">
        <v>611.258599</v>
      </c>
      <c r="C13" s="29">
        <f t="shared" ref="C13:C16" si="0">B13/B$4</f>
        <v>0.37902838727319332</v>
      </c>
      <c r="E13" s="4" t="s">
        <v>14</v>
      </c>
      <c r="F13" s="5">
        <v>82</v>
      </c>
      <c r="G13" s="7">
        <v>4.2999999999999997E-2</v>
      </c>
      <c r="H13" s="5"/>
      <c r="I13" s="7">
        <v>5.6000000000000001E-2</v>
      </c>
      <c r="K13" s="4" t="s">
        <v>13</v>
      </c>
      <c r="L13" s="14">
        <v>668.41</v>
      </c>
      <c r="M13" s="7">
        <f t="shared" ref="M13:M16" si="1">L13/L$4</f>
        <v>0.3536074402463153</v>
      </c>
      <c r="N13" s="5"/>
      <c r="O13" s="7">
        <f>L13/L$12</f>
        <v>0.47083063311825529</v>
      </c>
      <c r="Q13" t="s">
        <v>14</v>
      </c>
      <c r="R13" s="13">
        <v>101.35319566666666</v>
      </c>
      <c r="S13" s="6">
        <v>4.8394793301197878E-2</v>
      </c>
      <c r="U13" s="6">
        <v>5.7996644292741734E-2</v>
      </c>
    </row>
    <row r="14" spans="1:21" ht="58.2" thickBot="1" x14ac:dyDescent="0.35">
      <c r="A14" s="27" t="s">
        <v>96</v>
      </c>
      <c r="B14" s="28">
        <v>44.391417555555549</v>
      </c>
      <c r="C14" s="29">
        <f t="shared" si="0"/>
        <v>2.7526168846343117E-2</v>
      </c>
      <c r="E14" s="4" t="s">
        <v>15</v>
      </c>
      <c r="F14" s="5">
        <v>8</v>
      </c>
      <c r="G14" s="7">
        <v>5.0000000000000001E-3</v>
      </c>
      <c r="H14" s="5"/>
      <c r="I14" s="7">
        <v>5.0000000000000001E-3</v>
      </c>
      <c r="K14" s="4" t="s">
        <v>14</v>
      </c>
      <c r="L14" s="14">
        <v>80.17</v>
      </c>
      <c r="M14" s="7">
        <f t="shared" si="1"/>
        <v>4.2412154941648239E-2</v>
      </c>
      <c r="N14" s="5"/>
      <c r="O14" s="7">
        <f t="shared" ref="O14:O15" si="2">L14/L$12</f>
        <v>5.6472063340001689E-2</v>
      </c>
      <c r="Q14" t="s">
        <v>15</v>
      </c>
      <c r="R14" s="13">
        <v>21.029085700426855</v>
      </c>
      <c r="S14" s="6">
        <v>1.004110673660818E-2</v>
      </c>
      <c r="U14" s="6">
        <v>1.2033329537830734E-2</v>
      </c>
    </row>
    <row r="15" spans="1:21" ht="15" thickBot="1" x14ac:dyDescent="0.35">
      <c r="A15" s="27" t="s">
        <v>15</v>
      </c>
      <c r="B15" s="28">
        <v>2.782013222222222</v>
      </c>
      <c r="C15" s="29">
        <f t="shared" si="0"/>
        <v>1.7250669139324268E-3</v>
      </c>
      <c r="E15" s="9" t="s">
        <v>16</v>
      </c>
      <c r="F15" s="5">
        <v>2223</v>
      </c>
      <c r="G15" s="7">
        <v>1.1759999999999999</v>
      </c>
      <c r="H15" s="5"/>
      <c r="I15" s="8"/>
      <c r="K15" s="4" t="s">
        <v>15</v>
      </c>
      <c r="L15" s="14">
        <v>8.1999999999999993</v>
      </c>
      <c r="M15" s="7">
        <f t="shared" si="1"/>
        <v>4.3380275729264757E-3</v>
      </c>
      <c r="N15" s="5"/>
      <c r="O15" s="7">
        <f t="shared" si="2"/>
        <v>5.7761122538108247E-3</v>
      </c>
      <c r="Q15" t="s">
        <v>16</v>
      </c>
      <c r="R15" s="13">
        <v>2418.8068380337604</v>
      </c>
      <c r="S15" s="6">
        <v>1.1549478651581</v>
      </c>
      <c r="U15" s="6">
        <v>1.3840972539204499</v>
      </c>
    </row>
    <row r="16" spans="1:21" ht="29.4" thickBot="1" x14ac:dyDescent="0.35">
      <c r="A16" s="27" t="s">
        <v>16</v>
      </c>
      <c r="B16" s="24">
        <f>SUM(B12:B15)</f>
        <v>1675.4764161111113</v>
      </c>
      <c r="C16" s="29">
        <f t="shared" si="0"/>
        <v>1.0389271004968952</v>
      </c>
      <c r="E16" s="9" t="s">
        <v>17</v>
      </c>
      <c r="F16" s="5">
        <v>16</v>
      </c>
      <c r="G16" s="5"/>
      <c r="H16" s="5"/>
      <c r="I16" s="8"/>
      <c r="K16" s="9" t="s">
        <v>16</v>
      </c>
      <c r="L16" s="14">
        <f>SUM(L12:L15)</f>
        <v>2176.42</v>
      </c>
      <c r="M16" s="7">
        <f t="shared" si="1"/>
        <v>1.1513865817400781</v>
      </c>
      <c r="N16" s="5"/>
      <c r="O16" s="7">
        <f>L16/L$12</f>
        <v>1.5330788087120677</v>
      </c>
      <c r="Q16" t="s">
        <v>17</v>
      </c>
      <c r="R16" s="13">
        <v>-9.3909265217948814</v>
      </c>
    </row>
    <row r="17" spans="1:18" ht="29.4" thickBot="1" x14ac:dyDescent="0.35">
      <c r="A17" s="20" t="s">
        <v>94</v>
      </c>
      <c r="B17" s="24">
        <f>1168.42-1150.47</f>
        <v>17.950000000000045</v>
      </c>
      <c r="E17" s="9" t="s">
        <v>18</v>
      </c>
      <c r="F17" s="7">
        <v>7.0000000000000001E-3</v>
      </c>
      <c r="G17" s="5"/>
      <c r="H17" s="5"/>
      <c r="I17" s="8"/>
      <c r="K17" s="9" t="s">
        <v>17</v>
      </c>
      <c r="L17" s="14">
        <f>L16-L9</f>
        <v>-31.510000000000218</v>
      </c>
      <c r="M17" s="5"/>
      <c r="N17" s="5"/>
      <c r="O17" s="8"/>
      <c r="Q17" t="s">
        <v>18</v>
      </c>
      <c r="R17" s="6">
        <v>-3.8824623670357791E-3</v>
      </c>
    </row>
    <row r="18" spans="1:18" ht="29.4" thickBot="1" x14ac:dyDescent="0.35">
      <c r="A18" s="20" t="s">
        <v>17</v>
      </c>
      <c r="B18" s="13">
        <f>B16+B17-B9</f>
        <v>-0.76032966667071378</v>
      </c>
      <c r="K18" s="9" t="s">
        <v>18</v>
      </c>
      <c r="L18" s="7">
        <f>L17/L16</f>
        <v>-1.4477904081013874E-2</v>
      </c>
      <c r="M18" s="5"/>
      <c r="N18" s="5"/>
      <c r="O18" s="8"/>
      <c r="Q18" t="s">
        <v>94</v>
      </c>
      <c r="R18" s="13">
        <v>-12.40758933333333</v>
      </c>
    </row>
    <row r="19" spans="1:18" ht="43.2" x14ac:dyDescent="0.3">
      <c r="A19" s="20" t="s">
        <v>97</v>
      </c>
      <c r="B19" s="25">
        <f>B18/B12</f>
        <v>-7.4758749656135244E-4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642B-ACEE-4368-96B3-F14C00B4EA74}">
  <dimension ref="A1:E19"/>
  <sheetViews>
    <sheetView workbookViewId="0">
      <selection sqref="A1:E19"/>
    </sheetView>
  </sheetViews>
  <sheetFormatPr defaultRowHeight="14.4" x14ac:dyDescent="0.3"/>
  <sheetData>
    <row r="1" spans="1:5" x14ac:dyDescent="0.3">
      <c r="A1" t="s">
        <v>95</v>
      </c>
    </row>
    <row r="2" spans="1:5" ht="15" thickBot="1" x14ac:dyDescent="0.35">
      <c r="A2" t="s">
        <v>22</v>
      </c>
      <c r="C2" s="19">
        <v>28953600000</v>
      </c>
    </row>
    <row r="3" spans="1:5" ht="43.8" thickBot="1" x14ac:dyDescent="0.35">
      <c r="A3" s="2" t="s">
        <v>0</v>
      </c>
      <c r="B3" s="16" t="s">
        <v>1</v>
      </c>
      <c r="C3" s="16" t="s">
        <v>2</v>
      </c>
      <c r="D3" s="16" t="s">
        <v>3</v>
      </c>
      <c r="E3" s="16" t="s">
        <v>4</v>
      </c>
    </row>
    <row r="4" spans="1:5" ht="28.8" x14ac:dyDescent="0.3">
      <c r="A4" s="27" t="s">
        <v>5</v>
      </c>
      <c r="B4" s="28">
        <v>1612.6987305555599</v>
      </c>
      <c r="C4" s="29">
        <f>B4/B$9</f>
        <v>0.95190139727789458</v>
      </c>
      <c r="D4" s="30"/>
      <c r="E4" s="30"/>
    </row>
    <row r="5" spans="1:5" x14ac:dyDescent="0.3">
      <c r="A5" s="27" t="s">
        <v>6</v>
      </c>
      <c r="B5" s="28">
        <v>52.671807666666702</v>
      </c>
      <c r="C5" s="29">
        <f>B5/B$9</f>
        <v>3.1089729510595167E-2</v>
      </c>
      <c r="D5" s="26">
        <f>((B5*1898320000)/1000)/(365.25*24*60*60)</f>
        <v>3.1684268109674605</v>
      </c>
      <c r="E5" s="29">
        <f>D5/D$12</f>
        <v>5.1789094334968054E-2</v>
      </c>
    </row>
    <row r="6" spans="1:5" x14ac:dyDescent="0.3">
      <c r="A6" s="27" t="s">
        <v>7</v>
      </c>
      <c r="B6" s="28">
        <v>14.5578343333333</v>
      </c>
      <c r="C6" s="29">
        <f>B6/B$9</f>
        <v>8.5928156206002918E-3</v>
      </c>
      <c r="D6" s="30"/>
      <c r="E6" s="30"/>
    </row>
    <row r="7" spans="1:5" ht="43.2" x14ac:dyDescent="0.3">
      <c r="A7" s="31" t="s">
        <v>98</v>
      </c>
      <c r="B7" s="28">
        <v>5.2565644444444439</v>
      </c>
      <c r="C7" s="29">
        <f>B7/B$9</f>
        <v>3.1027066275572911E-3</v>
      </c>
      <c r="D7" s="30"/>
      <c r="E7" s="30"/>
    </row>
    <row r="8" spans="1:5" ht="28.8" x14ac:dyDescent="0.3">
      <c r="A8" s="27" t="s">
        <v>8</v>
      </c>
      <c r="B8" s="28">
        <v>9.0018087777777769</v>
      </c>
      <c r="C8" s="29">
        <f>B8/B$9</f>
        <v>5.3133509633527132E-3</v>
      </c>
      <c r="D8" s="30"/>
      <c r="E8" s="30"/>
    </row>
    <row r="9" spans="1:5" x14ac:dyDescent="0.3">
      <c r="A9" s="27" t="s">
        <v>9</v>
      </c>
      <c r="B9" s="24">
        <f>SUM(B4:B8)</f>
        <v>1694.1867457777821</v>
      </c>
      <c r="C9" s="29">
        <f>B9/B$9</f>
        <v>1</v>
      </c>
      <c r="D9" s="30"/>
      <c r="E9" s="30"/>
    </row>
    <row r="10" spans="1:5" x14ac:dyDescent="0.3">
      <c r="A10" s="27"/>
      <c r="B10" s="28"/>
      <c r="C10" s="30"/>
      <c r="D10" s="30"/>
      <c r="E10" s="30"/>
    </row>
    <row r="11" spans="1:5" ht="43.2" x14ac:dyDescent="0.3">
      <c r="A11" s="27" t="s">
        <v>10</v>
      </c>
      <c r="B11" s="28"/>
      <c r="C11" s="32" t="s">
        <v>11</v>
      </c>
      <c r="D11" s="30"/>
      <c r="E11" s="30"/>
    </row>
    <row r="12" spans="1:5" ht="28.8" x14ac:dyDescent="0.3">
      <c r="A12" s="27" t="s">
        <v>12</v>
      </c>
      <c r="B12" s="28">
        <v>1017.0443863333335</v>
      </c>
      <c r="C12" s="29">
        <f>B12/B$4</f>
        <v>0.6306474774634262</v>
      </c>
      <c r="D12" s="26">
        <f>((B12*1898320000)/1000)/(365.25*24*60*60)</f>
        <v>61.179421105036305</v>
      </c>
      <c r="E12" s="29">
        <f>D12/D$12</f>
        <v>1</v>
      </c>
    </row>
    <row r="13" spans="1:5" ht="43.2" x14ac:dyDescent="0.3">
      <c r="A13" s="27" t="s">
        <v>13</v>
      </c>
      <c r="B13" s="28">
        <v>611.258599</v>
      </c>
      <c r="C13" s="29">
        <f t="shared" ref="C13:C16" si="0">B13/B$4</f>
        <v>0.37902838727319332</v>
      </c>
      <c r="D13" s="30"/>
      <c r="E13" s="30"/>
    </row>
    <row r="14" spans="1:5" ht="72" x14ac:dyDescent="0.3">
      <c r="A14" s="27" t="s">
        <v>96</v>
      </c>
      <c r="B14" s="28">
        <v>44.391417555555549</v>
      </c>
      <c r="C14" s="29">
        <f t="shared" si="0"/>
        <v>2.7526168846343117E-2</v>
      </c>
      <c r="D14" s="30"/>
      <c r="E14" s="30"/>
    </row>
    <row r="15" spans="1:5" x14ac:dyDescent="0.3">
      <c r="A15" s="27" t="s">
        <v>15</v>
      </c>
      <c r="B15" s="28">
        <v>2.782013222222222</v>
      </c>
      <c r="C15" s="29">
        <f t="shared" si="0"/>
        <v>1.7250669139324268E-3</v>
      </c>
      <c r="D15" s="30"/>
      <c r="E15" s="30"/>
    </row>
    <row r="16" spans="1:5" x14ac:dyDescent="0.3">
      <c r="A16" s="27" t="s">
        <v>16</v>
      </c>
      <c r="B16" s="24">
        <f>SUM(B12:B15)</f>
        <v>1675.4764161111113</v>
      </c>
      <c r="C16" s="29">
        <f t="shared" si="0"/>
        <v>1.0389271004968952</v>
      </c>
      <c r="D16" s="30"/>
      <c r="E16" s="30"/>
    </row>
    <row r="17" spans="1:2" ht="28.8" x14ac:dyDescent="0.3">
      <c r="A17" s="20" t="s">
        <v>94</v>
      </c>
      <c r="B17" s="24">
        <f>1168.42-1150.47</f>
        <v>17.950000000000045</v>
      </c>
    </row>
    <row r="18" spans="1:2" ht="28.8" x14ac:dyDescent="0.3">
      <c r="A18" s="20" t="s">
        <v>17</v>
      </c>
      <c r="B18" s="13">
        <f>B16+B17-B9</f>
        <v>-0.76032966667071378</v>
      </c>
    </row>
    <row r="19" spans="1:2" ht="43.2" x14ac:dyDescent="0.3">
      <c r="A19" s="20" t="s">
        <v>97</v>
      </c>
      <c r="B19" s="25">
        <f>B18/B12</f>
        <v>-7.4758749656135244E-4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365B-E0AC-4E0C-AF66-B3E6EC527F19}">
  <dimension ref="A1:M14"/>
  <sheetViews>
    <sheetView workbookViewId="0">
      <selection activeCell="A15" sqref="A15"/>
    </sheetView>
  </sheetViews>
  <sheetFormatPr defaultRowHeight="14.4" x14ac:dyDescent="0.3"/>
  <sheetData>
    <row r="1" spans="1:13" s="20" customFormat="1" ht="86.4" x14ac:dyDescent="0.3">
      <c r="A1" s="20" t="s">
        <v>25</v>
      </c>
      <c r="B1" s="20" t="s">
        <v>26</v>
      </c>
      <c r="C1" s="20" t="s">
        <v>27</v>
      </c>
      <c r="D1" s="20" t="s">
        <v>28</v>
      </c>
      <c r="E1" s="20" t="s">
        <v>29</v>
      </c>
      <c r="F1" s="20" t="s">
        <v>30</v>
      </c>
      <c r="G1" s="20" t="s">
        <v>31</v>
      </c>
      <c r="I1" s="20" t="s">
        <v>32</v>
      </c>
      <c r="J1" s="20" t="s">
        <v>33</v>
      </c>
      <c r="K1" s="20" t="s">
        <v>34</v>
      </c>
      <c r="L1" s="20" t="s">
        <v>35</v>
      </c>
      <c r="M1" s="20" t="s">
        <v>36</v>
      </c>
    </row>
    <row r="2" spans="1:13" x14ac:dyDescent="0.3">
      <c r="A2">
        <v>0</v>
      </c>
      <c r="B2">
        <v>2010</v>
      </c>
      <c r="C2">
        <v>12</v>
      </c>
      <c r="D2">
        <v>365</v>
      </c>
      <c r="E2">
        <v>5.8687940000000003</v>
      </c>
      <c r="F2">
        <v>19.989256000000001</v>
      </c>
      <c r="G2">
        <v>110.995941</v>
      </c>
      <c r="I2">
        <v>2009</v>
      </c>
      <c r="J2">
        <v>0</v>
      </c>
      <c r="K2">
        <v>12598386</v>
      </c>
      <c r="L2">
        <v>0</v>
      </c>
      <c r="M2">
        <v>0</v>
      </c>
    </row>
    <row r="3" spans="1:13" x14ac:dyDescent="0.3">
      <c r="A3">
        <v>1</v>
      </c>
      <c r="B3">
        <v>2011</v>
      </c>
      <c r="C3">
        <v>12</v>
      </c>
      <c r="D3">
        <v>365</v>
      </c>
      <c r="E3">
        <v>5.3636470000000003</v>
      </c>
      <c r="F3">
        <v>19.989256000000001</v>
      </c>
      <c r="G3">
        <v>106.982086</v>
      </c>
      <c r="I3">
        <v>2010</v>
      </c>
      <c r="J3">
        <v>2142.1088869999999</v>
      </c>
      <c r="K3">
        <v>2461359.75</v>
      </c>
      <c r="L3">
        <v>518.72369400000002</v>
      </c>
      <c r="M3">
        <v>88.210639999999998</v>
      </c>
    </row>
    <row r="4" spans="1:13" x14ac:dyDescent="0.3">
      <c r="A4">
        <v>2</v>
      </c>
      <c r="B4">
        <v>2012</v>
      </c>
      <c r="C4">
        <v>12</v>
      </c>
      <c r="D4">
        <v>366</v>
      </c>
      <c r="E4">
        <v>7.3733560000000002</v>
      </c>
      <c r="F4">
        <v>19.989256000000001</v>
      </c>
      <c r="G4">
        <v>138.23567199999999</v>
      </c>
      <c r="I4">
        <v>2011</v>
      </c>
      <c r="J4">
        <v>1957.730225</v>
      </c>
      <c r="K4">
        <v>2987433.75</v>
      </c>
      <c r="L4">
        <v>501.85830700000002</v>
      </c>
      <c r="M4">
        <v>91.412154999999998</v>
      </c>
    </row>
    <row r="5" spans="1:13" x14ac:dyDescent="0.3">
      <c r="A5">
        <v>3</v>
      </c>
      <c r="B5">
        <v>2013</v>
      </c>
      <c r="C5">
        <v>12</v>
      </c>
      <c r="D5">
        <v>365</v>
      </c>
      <c r="E5">
        <v>4.2747640000000002</v>
      </c>
      <c r="F5">
        <v>19.989256000000001</v>
      </c>
      <c r="G5">
        <v>88.074303</v>
      </c>
      <c r="I5">
        <v>2012</v>
      </c>
      <c r="J5">
        <v>2698.648682</v>
      </c>
      <c r="K5">
        <v>3348583.75</v>
      </c>
      <c r="L5">
        <v>497.29513500000002</v>
      </c>
      <c r="M5">
        <v>143.97096300000001</v>
      </c>
    </row>
    <row r="6" spans="1:13" x14ac:dyDescent="0.3">
      <c r="A6">
        <v>4</v>
      </c>
      <c r="B6">
        <v>2014</v>
      </c>
      <c r="C6">
        <v>12</v>
      </c>
      <c r="D6">
        <v>365</v>
      </c>
      <c r="E6">
        <v>6.8307799999999999</v>
      </c>
      <c r="F6">
        <v>19.989256000000001</v>
      </c>
      <c r="G6">
        <v>119.578575</v>
      </c>
      <c r="I6">
        <v>2013</v>
      </c>
      <c r="J6">
        <v>1560.288818</v>
      </c>
      <c r="K6">
        <v>2373825</v>
      </c>
      <c r="L6">
        <v>615.57952899999998</v>
      </c>
      <c r="M6">
        <v>66.397057000000004</v>
      </c>
    </row>
    <row r="7" spans="1:13" x14ac:dyDescent="0.3">
      <c r="A7">
        <v>5</v>
      </c>
      <c r="B7">
        <v>2015</v>
      </c>
      <c r="C7">
        <v>12</v>
      </c>
      <c r="D7">
        <v>365</v>
      </c>
      <c r="E7">
        <v>4.7801340000000003</v>
      </c>
      <c r="F7">
        <v>19.989256000000001</v>
      </c>
      <c r="G7">
        <v>87.075683999999995</v>
      </c>
      <c r="I7">
        <v>2014</v>
      </c>
      <c r="J7">
        <v>2493.2341310000002</v>
      </c>
      <c r="K7">
        <v>2188026.5</v>
      </c>
      <c r="L7">
        <v>558.70648200000005</v>
      </c>
      <c r="M7">
        <v>91.065062999999995</v>
      </c>
    </row>
    <row r="8" spans="1:13" x14ac:dyDescent="0.3">
      <c r="A8">
        <v>6</v>
      </c>
      <c r="B8">
        <v>2016</v>
      </c>
      <c r="C8">
        <v>12</v>
      </c>
      <c r="D8">
        <v>366</v>
      </c>
      <c r="E8">
        <v>6.0463500000000003</v>
      </c>
      <c r="F8">
        <v>19.989256000000001</v>
      </c>
      <c r="G8">
        <v>115.70468099999999</v>
      </c>
      <c r="I8">
        <v>2015</v>
      </c>
      <c r="J8">
        <v>1744.749268</v>
      </c>
      <c r="K8">
        <v>3987425</v>
      </c>
      <c r="L8">
        <v>513.19079599999998</v>
      </c>
      <c r="M8">
        <v>55.510029000000003</v>
      </c>
    </row>
    <row r="9" spans="1:13" x14ac:dyDescent="0.3">
      <c r="A9">
        <v>7</v>
      </c>
      <c r="B9">
        <v>2017</v>
      </c>
      <c r="C9">
        <v>12</v>
      </c>
      <c r="D9">
        <v>365</v>
      </c>
      <c r="E9">
        <v>6.6104139999999996</v>
      </c>
      <c r="F9">
        <v>19.989256000000001</v>
      </c>
      <c r="G9">
        <v>135.34960899999999</v>
      </c>
      <c r="I9">
        <v>2016</v>
      </c>
      <c r="J9">
        <v>2212.9621579999998</v>
      </c>
      <c r="K9">
        <v>2952791.5</v>
      </c>
      <c r="L9">
        <v>505.94183299999997</v>
      </c>
      <c r="M9">
        <v>99.221076999999994</v>
      </c>
    </row>
    <row r="10" spans="1:13" x14ac:dyDescent="0.3">
      <c r="A10">
        <v>8</v>
      </c>
      <c r="B10">
        <v>2018</v>
      </c>
      <c r="C10">
        <v>12</v>
      </c>
      <c r="D10">
        <v>365</v>
      </c>
      <c r="E10">
        <v>4.4553099999999999</v>
      </c>
      <c r="F10">
        <v>19.989256000000001</v>
      </c>
      <c r="G10">
        <v>87.654808000000003</v>
      </c>
      <c r="I10">
        <v>2017</v>
      </c>
      <c r="J10">
        <v>2412.7998050000001</v>
      </c>
      <c r="K10">
        <v>2619868</v>
      </c>
      <c r="L10">
        <v>527.99139400000001</v>
      </c>
      <c r="M10">
        <v>109.40141300000001</v>
      </c>
    </row>
    <row r="11" spans="1:13" x14ac:dyDescent="0.3">
      <c r="E11">
        <f>AVERAGE(E2:E10)*365.25</f>
        <v>2094.2440302500004</v>
      </c>
      <c r="F11">
        <f>AVERAGE(F2:F10)</f>
        <v>19.989256000000001</v>
      </c>
      <c r="G11">
        <f>AVERAGE(G2:G10)</f>
        <v>109.96126211111113</v>
      </c>
      <c r="I11">
        <v>2018</v>
      </c>
      <c r="J11">
        <v>1626.187866</v>
      </c>
      <c r="K11">
        <v>4837906.5</v>
      </c>
      <c r="L11">
        <v>401.75473</v>
      </c>
      <c r="M11">
        <v>80.810576999999995</v>
      </c>
    </row>
    <row r="12" spans="1:13" x14ac:dyDescent="0.3">
      <c r="A12" t="s">
        <v>37</v>
      </c>
      <c r="B12" s="19">
        <v>1898320000</v>
      </c>
      <c r="F12" s="11">
        <f>(F11*365.25*86400/$B$12)*1000</f>
        <v>332.30063695562393</v>
      </c>
      <c r="G12">
        <f>(G11*365.25*86400/1898320000)*1000</f>
        <v>1827.9918692304777</v>
      </c>
      <c r="J12">
        <f>AVERAGE(J3:J11)</f>
        <v>2094.3010933333335</v>
      </c>
      <c r="K12">
        <f>AVERAGE(K3:K11)</f>
        <v>3084135.527777778</v>
      </c>
      <c r="L12" s="11">
        <f t="shared" ref="L12:M12" si="0">AVERAGE(L3:L11)</f>
        <v>515.6713222222221</v>
      </c>
      <c r="M12" s="11">
        <f t="shared" si="0"/>
        <v>91.777663777777789</v>
      </c>
    </row>
    <row r="13" spans="1:13" x14ac:dyDescent="0.3">
      <c r="A13" t="s">
        <v>38</v>
      </c>
      <c r="K13" s="11">
        <f>(K12/$B$12)*1000</f>
        <v>1.6246657717233015</v>
      </c>
    </row>
    <row r="14" spans="1:13" x14ac:dyDescent="0.3">
      <c r="A1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C5FF-1076-4CD8-8343-5887B801046A}">
  <dimension ref="A1:AL70"/>
  <sheetViews>
    <sheetView workbookViewId="0">
      <selection activeCell="G1" sqref="G1:K18"/>
    </sheetView>
  </sheetViews>
  <sheetFormatPr defaultRowHeight="14.4" x14ac:dyDescent="0.3"/>
  <cols>
    <col min="4" max="4" width="7.44140625" customWidth="1"/>
    <col min="10" max="10" width="9.33203125" customWidth="1"/>
    <col min="18" max="18" width="12" customWidth="1"/>
    <col min="23" max="23" width="10.44140625" customWidth="1"/>
  </cols>
  <sheetData>
    <row r="1" spans="1:25" s="20" customFormat="1" ht="86.4" x14ac:dyDescent="0.3">
      <c r="A1" s="21" t="s">
        <v>21</v>
      </c>
      <c r="G1" s="21" t="s">
        <v>39</v>
      </c>
      <c r="M1" s="20" t="s">
        <v>25</v>
      </c>
      <c r="N1" s="20" t="s">
        <v>26</v>
      </c>
      <c r="O1" s="20" t="s">
        <v>27</v>
      </c>
      <c r="P1" s="20" t="s">
        <v>28</v>
      </c>
      <c r="Q1" s="20" t="s">
        <v>29</v>
      </c>
      <c r="R1" s="20" t="s">
        <v>30</v>
      </c>
      <c r="S1" s="20" t="s">
        <v>31</v>
      </c>
      <c r="U1" s="20" t="s">
        <v>32</v>
      </c>
      <c r="V1" s="20" t="s">
        <v>33</v>
      </c>
      <c r="W1" s="20" t="s">
        <v>34</v>
      </c>
      <c r="X1" s="20" t="s">
        <v>35</v>
      </c>
      <c r="Y1" s="20" t="s">
        <v>36</v>
      </c>
    </row>
    <row r="2" spans="1:25" ht="15" thickBot="1" x14ac:dyDescent="0.35">
      <c r="A2" s="1" t="s">
        <v>22</v>
      </c>
      <c r="C2" s="19">
        <v>1898320000</v>
      </c>
      <c r="G2" s="1" t="s">
        <v>22</v>
      </c>
      <c r="I2" s="19">
        <v>1898320000</v>
      </c>
      <c r="M2">
        <v>0</v>
      </c>
      <c r="N2">
        <v>2010</v>
      </c>
      <c r="O2">
        <v>12</v>
      </c>
      <c r="P2">
        <v>365</v>
      </c>
      <c r="Q2">
        <v>5.8687940000000003</v>
      </c>
      <c r="R2">
        <v>19.989256000000001</v>
      </c>
      <c r="S2">
        <v>101.92860400000001</v>
      </c>
      <c r="U2">
        <v>2009</v>
      </c>
      <c r="V2">
        <v>0</v>
      </c>
      <c r="W2">
        <v>2584907</v>
      </c>
      <c r="X2">
        <v>0</v>
      </c>
      <c r="Y2">
        <v>0</v>
      </c>
    </row>
    <row r="3" spans="1:25" ht="43.8" thickBot="1" x14ac:dyDescent="0.35">
      <c r="A3" s="2" t="s">
        <v>0</v>
      </c>
      <c r="B3" s="16" t="s">
        <v>1</v>
      </c>
      <c r="C3" s="3" t="s">
        <v>2</v>
      </c>
      <c r="D3" s="3" t="s">
        <v>3</v>
      </c>
      <c r="E3" s="3" t="s">
        <v>4</v>
      </c>
      <c r="G3" s="2" t="s">
        <v>0</v>
      </c>
      <c r="H3" s="16" t="s">
        <v>1</v>
      </c>
      <c r="I3" s="3" t="s">
        <v>2</v>
      </c>
      <c r="J3" s="3" t="s">
        <v>3</v>
      </c>
      <c r="K3" s="3" t="s">
        <v>4</v>
      </c>
      <c r="M3">
        <v>1</v>
      </c>
      <c r="N3">
        <v>2011</v>
      </c>
      <c r="O3">
        <v>12</v>
      </c>
      <c r="P3">
        <v>365</v>
      </c>
      <c r="Q3">
        <v>5.3636470000000003</v>
      </c>
      <c r="R3">
        <v>19.989256000000001</v>
      </c>
      <c r="S3">
        <v>100.84393300000001</v>
      </c>
      <c r="U3">
        <v>2010</v>
      </c>
      <c r="V3">
        <v>2142.1088869999999</v>
      </c>
      <c r="W3">
        <v>1876643.375</v>
      </c>
      <c r="X3">
        <v>555.96972700000003</v>
      </c>
      <c r="Y3">
        <v>97.611305000000002</v>
      </c>
    </row>
    <row r="4" spans="1:25" ht="29.4" thickBot="1" x14ac:dyDescent="0.35">
      <c r="A4" s="16" t="s">
        <v>5</v>
      </c>
      <c r="B4" s="17">
        <v>2094.2995878888887</v>
      </c>
      <c r="C4" s="7">
        <f>B4/B$8</f>
        <v>0.86249135818318257</v>
      </c>
      <c r="D4" s="5"/>
      <c r="E4" s="8"/>
      <c r="G4" s="16" t="s">
        <v>5</v>
      </c>
      <c r="H4" s="17">
        <v>2094.2995878888887</v>
      </c>
      <c r="I4" s="7">
        <f>H4/H$8</f>
        <v>0.86249135818318257</v>
      </c>
      <c r="J4" s="5"/>
      <c r="K4" s="8"/>
      <c r="M4">
        <v>2</v>
      </c>
      <c r="N4">
        <v>2012</v>
      </c>
      <c r="O4">
        <v>12</v>
      </c>
      <c r="P4">
        <v>366</v>
      </c>
      <c r="Q4">
        <v>7.3733560000000002</v>
      </c>
      <c r="R4">
        <v>19.989256000000001</v>
      </c>
      <c r="S4">
        <v>132.689728</v>
      </c>
      <c r="U4">
        <v>2011</v>
      </c>
      <c r="V4">
        <v>1957.730225</v>
      </c>
      <c r="W4">
        <v>3076953</v>
      </c>
      <c r="X4">
        <v>535.863831</v>
      </c>
      <c r="Y4">
        <v>101.29875199999999</v>
      </c>
    </row>
    <row r="5" spans="1:25" ht="15" thickBot="1" x14ac:dyDescent="0.35">
      <c r="A5" s="16" t="s">
        <v>6</v>
      </c>
      <c r="B5" s="18">
        <v>332.2750817777777</v>
      </c>
      <c r="C5" s="7">
        <f t="shared" ref="C5:C8" si="0">B5/B$8</f>
        <v>0.13684020578060108</v>
      </c>
      <c r="D5" s="15">
        <f>((B5*1898320000)/1000)/(365.25*24*60*60)</f>
        <v>19.987718750487712</v>
      </c>
      <c r="E5" s="7">
        <f>D5/D$11</f>
        <v>0.18093414550866918</v>
      </c>
      <c r="G5" s="16" t="s">
        <v>6</v>
      </c>
      <c r="H5" s="18">
        <v>332.2750817777777</v>
      </c>
      <c r="I5" s="7">
        <f t="shared" ref="I5:I8" si="1">H5/H$8</f>
        <v>0.13684020578060108</v>
      </c>
      <c r="J5" s="15">
        <f>((H5*1898320000)/1000)/(365.25*24*60*60)</f>
        <v>19.987718750487712</v>
      </c>
      <c r="K5" s="7">
        <f>J5/J$11</f>
        <v>0.19013549201335439</v>
      </c>
      <c r="M5">
        <v>3</v>
      </c>
      <c r="N5">
        <v>2013</v>
      </c>
      <c r="O5">
        <v>12</v>
      </c>
      <c r="P5">
        <v>365</v>
      </c>
      <c r="Q5">
        <v>4.2747640000000002</v>
      </c>
      <c r="R5">
        <v>19.989256000000001</v>
      </c>
      <c r="S5">
        <v>83.724297000000007</v>
      </c>
      <c r="U5">
        <v>2012</v>
      </c>
      <c r="V5">
        <v>2698.648682</v>
      </c>
      <c r="W5">
        <v>3554710.25</v>
      </c>
      <c r="X5">
        <v>530.00408900000002</v>
      </c>
      <c r="Y5">
        <v>160.87377900000001</v>
      </c>
    </row>
    <row r="6" spans="1:25" ht="15" thickBot="1" x14ac:dyDescent="0.35">
      <c r="A6" s="16" t="s">
        <v>7</v>
      </c>
      <c r="B6" s="18">
        <v>1.6230948888888888</v>
      </c>
      <c r="C6" s="7">
        <f t="shared" si="0"/>
        <v>6.6843603621633821E-4</v>
      </c>
      <c r="D6" s="5"/>
      <c r="E6" s="8"/>
      <c r="G6" s="16" t="s">
        <v>7</v>
      </c>
      <c r="H6" s="18">
        <v>1.6230948888888888</v>
      </c>
      <c r="I6" s="7">
        <f t="shared" si="1"/>
        <v>6.6843603621633821E-4</v>
      </c>
      <c r="J6" s="5"/>
      <c r="K6" s="8"/>
      <c r="M6">
        <v>4</v>
      </c>
      <c r="N6">
        <v>2014</v>
      </c>
      <c r="O6">
        <v>12</v>
      </c>
      <c r="P6">
        <v>365</v>
      </c>
      <c r="Q6">
        <v>6.8307799999999999</v>
      </c>
      <c r="R6">
        <v>19.989256000000001</v>
      </c>
      <c r="S6">
        <v>114.592583</v>
      </c>
      <c r="U6">
        <v>2013</v>
      </c>
      <c r="V6">
        <v>1560.288818</v>
      </c>
      <c r="W6">
        <v>2054719.125</v>
      </c>
      <c r="X6">
        <v>657.19335899999999</v>
      </c>
      <c r="Y6">
        <v>73.567863000000003</v>
      </c>
    </row>
    <row r="7" spans="1:25" ht="29.4" thickBot="1" x14ac:dyDescent="0.35">
      <c r="A7" s="16" t="s">
        <v>8</v>
      </c>
      <c r="B7" s="17">
        <v>0</v>
      </c>
      <c r="C7" s="7">
        <f t="shared" si="0"/>
        <v>0</v>
      </c>
      <c r="D7" s="5"/>
      <c r="E7" s="8"/>
      <c r="G7" s="16" t="s">
        <v>8</v>
      </c>
      <c r="H7" s="17">
        <v>0</v>
      </c>
      <c r="I7" s="7">
        <f t="shared" si="1"/>
        <v>0</v>
      </c>
      <c r="J7" s="5"/>
      <c r="K7" s="8"/>
      <c r="M7">
        <v>5</v>
      </c>
      <c r="N7">
        <v>2015</v>
      </c>
      <c r="O7">
        <v>12</v>
      </c>
      <c r="P7">
        <v>365</v>
      </c>
      <c r="Q7">
        <v>4.7801340000000003</v>
      </c>
      <c r="R7">
        <v>19.989256000000001</v>
      </c>
      <c r="S7">
        <v>83.986771000000005</v>
      </c>
      <c r="U7">
        <v>2014</v>
      </c>
      <c r="V7">
        <v>2493.2341310000002</v>
      </c>
      <c r="W7">
        <v>1588776.125</v>
      </c>
      <c r="X7">
        <v>594.41656499999999</v>
      </c>
      <c r="Y7">
        <v>99.324318000000005</v>
      </c>
    </row>
    <row r="8" spans="1:25" ht="15" thickBot="1" x14ac:dyDescent="0.35">
      <c r="A8" s="9" t="s">
        <v>9</v>
      </c>
      <c r="B8" s="14">
        <f>SUM(B4:B7)</f>
        <v>2428.1977645555553</v>
      </c>
      <c r="C8" s="7">
        <f t="shared" si="0"/>
        <v>1</v>
      </c>
      <c r="D8" s="5"/>
      <c r="E8" s="8"/>
      <c r="G8" s="9" t="s">
        <v>9</v>
      </c>
      <c r="H8" s="14">
        <f>SUM(H4:H7)</f>
        <v>2428.1977645555553</v>
      </c>
      <c r="I8" s="7">
        <f t="shared" si="1"/>
        <v>1</v>
      </c>
      <c r="J8" s="5"/>
      <c r="K8" s="8"/>
      <c r="M8">
        <v>6</v>
      </c>
      <c r="N8">
        <v>2016</v>
      </c>
      <c r="O8">
        <v>12</v>
      </c>
      <c r="P8">
        <v>366</v>
      </c>
      <c r="Q8">
        <v>6.0463500000000003</v>
      </c>
      <c r="R8">
        <v>19.989256000000001</v>
      </c>
      <c r="S8">
        <v>112.553032</v>
      </c>
      <c r="U8">
        <v>2015</v>
      </c>
      <c r="V8">
        <v>1744.749268</v>
      </c>
      <c r="W8">
        <v>4166561.5</v>
      </c>
      <c r="X8">
        <v>543.63177499999995</v>
      </c>
      <c r="Y8">
        <v>60.500186999999997</v>
      </c>
    </row>
    <row r="9" spans="1:25" ht="15" thickBot="1" x14ac:dyDescent="0.35">
      <c r="A9" s="9"/>
      <c r="B9" s="5"/>
      <c r="C9" s="5"/>
      <c r="D9" s="5"/>
      <c r="E9" s="8"/>
      <c r="G9" s="9"/>
      <c r="H9" s="5"/>
      <c r="I9" s="5"/>
      <c r="J9" s="5"/>
      <c r="K9" s="8"/>
      <c r="M9">
        <v>7</v>
      </c>
      <c r="N9">
        <v>2017</v>
      </c>
      <c r="O9">
        <v>12</v>
      </c>
      <c r="P9">
        <v>365</v>
      </c>
      <c r="Q9">
        <v>6.6104139999999996</v>
      </c>
      <c r="R9">
        <v>19.989256000000001</v>
      </c>
      <c r="S9">
        <v>131.420456</v>
      </c>
      <c r="U9">
        <v>2016</v>
      </c>
      <c r="V9">
        <v>2212.9621579999998</v>
      </c>
      <c r="W9">
        <v>3046444</v>
      </c>
      <c r="X9">
        <v>534.27697799999999</v>
      </c>
      <c r="Y9">
        <v>109.219376</v>
      </c>
    </row>
    <row r="10" spans="1:25" ht="43.8" thickBot="1" x14ac:dyDescent="0.35">
      <c r="A10" s="10" t="s">
        <v>10</v>
      </c>
      <c r="B10" s="5" t="s">
        <v>1</v>
      </c>
      <c r="C10" s="5" t="s">
        <v>11</v>
      </c>
      <c r="D10" s="5" t="s">
        <v>3</v>
      </c>
      <c r="E10" s="8" t="s">
        <v>4</v>
      </c>
      <c r="G10" s="10" t="s">
        <v>10</v>
      </c>
      <c r="H10" s="5" t="s">
        <v>1</v>
      </c>
      <c r="I10" s="5" t="s">
        <v>11</v>
      </c>
      <c r="J10" s="5" t="s">
        <v>3</v>
      </c>
      <c r="K10" s="8" t="s">
        <v>4</v>
      </c>
      <c r="M10">
        <v>8</v>
      </c>
      <c r="N10">
        <v>2018</v>
      </c>
      <c r="O10">
        <v>12</v>
      </c>
      <c r="P10">
        <v>365</v>
      </c>
      <c r="Q10">
        <v>4.4553099999999999</v>
      </c>
      <c r="R10">
        <v>19.989256000000001</v>
      </c>
      <c r="S10">
        <v>84.441970999999995</v>
      </c>
      <c r="U10">
        <v>2017</v>
      </c>
      <c r="V10">
        <v>2412.7998050000001</v>
      </c>
      <c r="W10">
        <v>2140475.75</v>
      </c>
      <c r="X10">
        <v>564.35223399999995</v>
      </c>
      <c r="Y10">
        <v>120.805611</v>
      </c>
    </row>
    <row r="11" spans="1:25" ht="29.4" thickBot="1" x14ac:dyDescent="0.35">
      <c r="A11" s="4" t="s">
        <v>12</v>
      </c>
      <c r="B11" s="18">
        <v>1836.442098</v>
      </c>
      <c r="C11" s="7">
        <f>B11/B$4</f>
        <v>0.87687650258823946</v>
      </c>
      <c r="D11" s="15">
        <f>((B11*1898320000)/1000)/(365.25*24*60*60)</f>
        <v>110.46957827830254</v>
      </c>
      <c r="E11" s="7">
        <f>D11/D$11</f>
        <v>1</v>
      </c>
      <c r="G11" s="4" t="s">
        <v>12</v>
      </c>
      <c r="H11" s="18">
        <v>1747.57</v>
      </c>
      <c r="I11" s="7">
        <f>H11/H$4</f>
        <v>0.83444126623813086</v>
      </c>
      <c r="J11" s="15">
        <f>((H11*1898320000)/1000)/(365.25*24*60*60)</f>
        <v>105.12355446548534</v>
      </c>
      <c r="K11" s="7">
        <f>J11/J$11</f>
        <v>1</v>
      </c>
      <c r="P11">
        <f>AVERAGE(P2:P10)</f>
        <v>365.22222222222223</v>
      </c>
      <c r="Q11">
        <f t="shared" ref="Q11:S11" si="2">AVERAGE(Q2:Q10)</f>
        <v>5.7337276666666677</v>
      </c>
      <c r="R11">
        <f t="shared" si="2"/>
        <v>19.989256000000001</v>
      </c>
      <c r="S11">
        <f t="shared" si="2"/>
        <v>105.13126388888888</v>
      </c>
      <c r="U11">
        <v>2018</v>
      </c>
      <c r="V11">
        <v>1626.187866</v>
      </c>
      <c r="W11">
        <v>2628446.5</v>
      </c>
      <c r="X11">
        <v>423.98245200000002</v>
      </c>
      <c r="Y11">
        <v>88.97757</v>
      </c>
    </row>
    <row r="12" spans="1:25" ht="43.8" thickBot="1" x14ac:dyDescent="0.35">
      <c r="A12" s="4" t="s">
        <v>13</v>
      </c>
      <c r="B12" s="14">
        <v>520.65</v>
      </c>
      <c r="C12" s="7">
        <f t="shared" ref="C12:C15" si="3">B12/B$4</f>
        <v>0.24860340087486213</v>
      </c>
      <c r="D12" s="5"/>
      <c r="E12" s="7">
        <f>B12/B$11</f>
        <v>0.28351016379281452</v>
      </c>
      <c r="G12" s="4" t="s">
        <v>13</v>
      </c>
      <c r="H12" s="14">
        <f>X12</f>
        <v>548.85455666666667</v>
      </c>
      <c r="I12" s="7">
        <f t="shared" ref="I12:I15" si="4">H12/H$4</f>
        <v>0.26207069888216283</v>
      </c>
      <c r="J12" s="5"/>
      <c r="K12" s="7">
        <f>H12/H$11</f>
        <v>0.31406728008987722</v>
      </c>
      <c r="M12" t="s">
        <v>40</v>
      </c>
      <c r="N12" s="19">
        <v>1898320000</v>
      </c>
      <c r="Q12">
        <f>Q11*P11</f>
        <v>2094.0847600370375</v>
      </c>
      <c r="R12" s="11">
        <f>(R11*P11*86400/$N$12)*1000</f>
        <v>332.2753650233891</v>
      </c>
      <c r="S12" s="11">
        <f>($P11*S11*86400/$N$12)*1000</f>
        <v>1747.5652462528269</v>
      </c>
      <c r="V12" s="11">
        <f>AVERAGE(V3:V11)</f>
        <v>2094.3010933333335</v>
      </c>
      <c r="W12" s="13">
        <f t="shared" ref="W12:Y12" si="5">AVERAGE(W3:W11)</f>
        <v>2681525.513888889</v>
      </c>
      <c r="X12" s="11">
        <f t="shared" si="5"/>
        <v>548.85455666666667</v>
      </c>
      <c r="Y12" s="11">
        <f t="shared" si="5"/>
        <v>101.35319566666666</v>
      </c>
    </row>
    <row r="13" spans="1:25" ht="43.8" thickBot="1" x14ac:dyDescent="0.35">
      <c r="A13" s="4" t="s">
        <v>14</v>
      </c>
      <c r="B13" s="14">
        <v>91.78</v>
      </c>
      <c r="C13" s="7">
        <f t="shared" si="3"/>
        <v>4.3823720603658599E-2</v>
      </c>
      <c r="D13" s="5"/>
      <c r="E13" s="7">
        <f t="shared" ref="E13:E14" si="6">B13/B$11</f>
        <v>4.9977072568720866E-2</v>
      </c>
      <c r="G13" s="4" t="s">
        <v>14</v>
      </c>
      <c r="H13" s="14">
        <f>Y12</f>
        <v>101.35319566666666</v>
      </c>
      <c r="I13" s="7">
        <f t="shared" si="4"/>
        <v>4.8394793301197878E-2</v>
      </c>
      <c r="J13" s="5"/>
      <c r="K13" s="7">
        <f t="shared" ref="K13:K14" si="7">H13/H$11</f>
        <v>5.7996644292741734E-2</v>
      </c>
      <c r="N13" s="20" t="s">
        <v>52</v>
      </c>
      <c r="O13" s="20" t="s">
        <v>42</v>
      </c>
    </row>
    <row r="14" spans="1:25" ht="29.4" thickBot="1" x14ac:dyDescent="0.35">
      <c r="A14" s="4" t="s">
        <v>15</v>
      </c>
      <c r="B14" s="14">
        <v>7.35</v>
      </c>
      <c r="C14" s="7">
        <f t="shared" si="3"/>
        <v>3.5095265464904191E-3</v>
      </c>
      <c r="D14" s="5"/>
      <c r="E14" s="7">
        <f t="shared" si="6"/>
        <v>4.0023042425375724E-3</v>
      </c>
      <c r="G14" s="4" t="s">
        <v>15</v>
      </c>
      <c r="H14" s="14">
        <f>N16+O16</f>
        <v>21.029085700426855</v>
      </c>
      <c r="I14" s="7">
        <f t="shared" si="4"/>
        <v>1.004110673660818E-2</v>
      </c>
      <c r="J14" s="5"/>
      <c r="K14" s="7">
        <f t="shared" si="7"/>
        <v>1.2033329537830734E-2</v>
      </c>
      <c r="M14" s="20" t="s">
        <v>41</v>
      </c>
      <c r="N14" s="11">
        <f>(V28/$N$12)*1000</f>
        <v>19.568271470309639</v>
      </c>
      <c r="O14" s="22">
        <f>E69</f>
        <v>3.9195860058718588</v>
      </c>
    </row>
    <row r="15" spans="1:25" ht="15" thickBot="1" x14ac:dyDescent="0.35">
      <c r="A15" s="9" t="s">
        <v>16</v>
      </c>
      <c r="B15" s="14">
        <f>SUM(B11:B14)</f>
        <v>2456.2220980000002</v>
      </c>
      <c r="C15" s="7">
        <f t="shared" si="3"/>
        <v>1.1728131506132506</v>
      </c>
      <c r="D15" s="5"/>
      <c r="E15" s="7">
        <f>B15/B$11</f>
        <v>1.3374895406040732</v>
      </c>
      <c r="G15" s="9" t="s">
        <v>16</v>
      </c>
      <c r="H15" s="14">
        <f>SUM(H11:H14)</f>
        <v>2418.8068380337604</v>
      </c>
      <c r="I15" s="7">
        <f t="shared" si="4"/>
        <v>1.1549478651581</v>
      </c>
      <c r="J15" s="5"/>
      <c r="K15" s="7">
        <f>H15/H$11</f>
        <v>1.3840972539204499</v>
      </c>
      <c r="M15" s="20" t="s">
        <v>19</v>
      </c>
      <c r="N15" s="11">
        <f>(J30/$N$12)*1000</f>
        <v>1.1297556750621021</v>
      </c>
      <c r="O15" s="22">
        <f>N69</f>
        <v>1.3290161006925423</v>
      </c>
    </row>
    <row r="16" spans="1:25" ht="29.4" thickBot="1" x14ac:dyDescent="0.35">
      <c r="A16" s="9" t="s">
        <v>17</v>
      </c>
      <c r="B16" s="14">
        <f>B15-B8</f>
        <v>28.024333444444892</v>
      </c>
      <c r="C16" s="5"/>
      <c r="D16" s="5"/>
      <c r="E16" s="8"/>
      <c r="G16" s="9" t="s">
        <v>17</v>
      </c>
      <c r="H16" s="14">
        <f>H15-H8</f>
        <v>-9.3909265217948814</v>
      </c>
      <c r="I16" s="5"/>
      <c r="J16" s="5"/>
      <c r="K16" s="8"/>
      <c r="M16" s="20" t="s">
        <v>51</v>
      </c>
      <c r="N16" s="11">
        <f>N14-N15</f>
        <v>18.438515795247536</v>
      </c>
      <c r="O16" s="11">
        <f>O14-O15</f>
        <v>2.5905699051793167</v>
      </c>
    </row>
    <row r="17" spans="1:38" ht="29.4" thickBot="1" x14ac:dyDescent="0.35">
      <c r="A17" s="9" t="s">
        <v>18</v>
      </c>
      <c r="B17" s="7">
        <f>B16/B15</f>
        <v>1.1409527447564268E-2</v>
      </c>
      <c r="C17" s="5"/>
      <c r="D17" s="5"/>
      <c r="E17" s="8"/>
      <c r="G17" s="9" t="s">
        <v>18</v>
      </c>
      <c r="H17" s="7">
        <f>H16/H15</f>
        <v>-3.8824623670357791E-3</v>
      </c>
      <c r="I17" s="5"/>
      <c r="J17" s="5"/>
      <c r="K17" s="8"/>
      <c r="M17" t="s">
        <v>32</v>
      </c>
      <c r="N17" t="s">
        <v>43</v>
      </c>
      <c r="O17" t="s">
        <v>44</v>
      </c>
      <c r="P17" t="s">
        <v>45</v>
      </c>
      <c r="Q17" t="s">
        <v>46</v>
      </c>
      <c r="R17" t="s">
        <v>47</v>
      </c>
      <c r="S17" t="s">
        <v>48</v>
      </c>
      <c r="T17" t="s">
        <v>49</v>
      </c>
      <c r="U17" t="s">
        <v>50</v>
      </c>
    </row>
    <row r="18" spans="1:38" ht="28.8" x14ac:dyDescent="0.3">
      <c r="G18" s="23" t="s">
        <v>94</v>
      </c>
      <c r="H18" s="13">
        <v>-12.40758933333333</v>
      </c>
      <c r="M18">
        <v>2009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38" x14ac:dyDescent="0.3">
      <c r="A19" t="s">
        <v>32</v>
      </c>
      <c r="B19" t="s">
        <v>43</v>
      </c>
      <c r="C19" t="s">
        <v>44</v>
      </c>
      <c r="D19" t="s">
        <v>45</v>
      </c>
      <c r="E19" t="s">
        <v>46</v>
      </c>
      <c r="F19" t="s">
        <v>47</v>
      </c>
      <c r="G19" t="s">
        <v>48</v>
      </c>
      <c r="H19" t="s">
        <v>49</v>
      </c>
      <c r="I19" t="s">
        <v>50</v>
      </c>
      <c r="M19">
        <v>2010</v>
      </c>
      <c r="N19">
        <v>475567584</v>
      </c>
      <c r="O19">
        <v>50239412</v>
      </c>
      <c r="P19">
        <v>85190152</v>
      </c>
      <c r="Q19">
        <v>19487014</v>
      </c>
      <c r="R19">
        <v>5926452.5</v>
      </c>
      <c r="S19">
        <v>3535871.75</v>
      </c>
      <c r="T19">
        <v>9816359936</v>
      </c>
      <c r="U19">
        <v>79669288</v>
      </c>
    </row>
    <row r="20" spans="1:38" x14ac:dyDescent="0.3">
      <c r="A20">
        <v>2009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M20">
        <v>2011</v>
      </c>
      <c r="N20">
        <v>465077152</v>
      </c>
      <c r="O20">
        <v>49020268</v>
      </c>
      <c r="P20">
        <v>83250624</v>
      </c>
      <c r="Q20">
        <v>19041944</v>
      </c>
      <c r="R20">
        <v>5802791.5</v>
      </c>
      <c r="S20">
        <v>3491338.25</v>
      </c>
      <c r="T20">
        <v>9592950784</v>
      </c>
      <c r="U20">
        <v>78006504</v>
      </c>
    </row>
    <row r="21" spans="1:38" x14ac:dyDescent="0.3">
      <c r="A21">
        <v>2010</v>
      </c>
      <c r="B21">
        <v>445465600</v>
      </c>
      <c r="C21">
        <v>49986820</v>
      </c>
      <c r="D21">
        <v>85227032</v>
      </c>
      <c r="E21">
        <v>19714462</v>
      </c>
      <c r="F21">
        <v>6026323.5</v>
      </c>
      <c r="G21">
        <v>3590962.75</v>
      </c>
      <c r="H21">
        <v>0</v>
      </c>
      <c r="I21">
        <v>0</v>
      </c>
      <c r="M21">
        <v>2012</v>
      </c>
      <c r="N21">
        <v>453026016</v>
      </c>
      <c r="O21">
        <v>47776316</v>
      </c>
      <c r="P21">
        <v>80973168</v>
      </c>
      <c r="Q21">
        <v>18538248</v>
      </c>
      <c r="R21">
        <v>5625313</v>
      </c>
      <c r="S21">
        <v>3398452</v>
      </c>
      <c r="T21">
        <v>9356349440</v>
      </c>
      <c r="U21">
        <v>75898000</v>
      </c>
    </row>
    <row r="22" spans="1:38" x14ac:dyDescent="0.3">
      <c r="A22">
        <v>2011</v>
      </c>
      <c r="B22">
        <v>435403168</v>
      </c>
      <c r="C22">
        <v>48892848</v>
      </c>
      <c r="D22">
        <v>83286576</v>
      </c>
      <c r="E22">
        <v>19261720</v>
      </c>
      <c r="F22">
        <v>5898234</v>
      </c>
      <c r="G22">
        <v>3544204.75</v>
      </c>
      <c r="H22">
        <v>0</v>
      </c>
      <c r="I22">
        <v>0</v>
      </c>
      <c r="M22">
        <v>2013</v>
      </c>
      <c r="N22">
        <v>442163328</v>
      </c>
      <c r="O22">
        <v>46507144</v>
      </c>
      <c r="P22">
        <v>78957464</v>
      </c>
      <c r="Q22">
        <v>18088560</v>
      </c>
      <c r="R22">
        <v>5500245.5</v>
      </c>
      <c r="S22">
        <v>3315455.5</v>
      </c>
      <c r="T22">
        <v>9141532672</v>
      </c>
      <c r="U22">
        <v>74091912</v>
      </c>
    </row>
    <row r="23" spans="1:38" x14ac:dyDescent="0.3">
      <c r="A23">
        <v>2012</v>
      </c>
      <c r="B23">
        <v>424089408</v>
      </c>
      <c r="C23">
        <v>47537616</v>
      </c>
      <c r="D23">
        <v>81047544</v>
      </c>
      <c r="E23">
        <v>18788664</v>
      </c>
      <c r="F23">
        <v>5751598.5</v>
      </c>
      <c r="G23">
        <v>3449187</v>
      </c>
      <c r="H23">
        <v>0</v>
      </c>
      <c r="I23">
        <v>0</v>
      </c>
      <c r="M23">
        <v>2014</v>
      </c>
      <c r="N23">
        <v>431818464</v>
      </c>
      <c r="O23">
        <v>45338332</v>
      </c>
      <c r="P23">
        <v>76982280</v>
      </c>
      <c r="Q23">
        <v>17647628</v>
      </c>
      <c r="R23">
        <v>5344048.5</v>
      </c>
      <c r="S23">
        <v>3234099.5</v>
      </c>
      <c r="T23">
        <v>8929246208</v>
      </c>
      <c r="U23">
        <v>72467312</v>
      </c>
    </row>
    <row r="24" spans="1:38" x14ac:dyDescent="0.3">
      <c r="A24">
        <v>2013</v>
      </c>
      <c r="B24">
        <v>414004768</v>
      </c>
      <c r="C24">
        <v>46312056</v>
      </c>
      <c r="D24">
        <v>78991576</v>
      </c>
      <c r="E24">
        <v>18330236</v>
      </c>
      <c r="F24">
        <v>5621152</v>
      </c>
      <c r="G24">
        <v>3364263.5</v>
      </c>
      <c r="H24">
        <v>0</v>
      </c>
      <c r="I24">
        <v>0</v>
      </c>
      <c r="M24">
        <v>2015</v>
      </c>
      <c r="N24">
        <v>423548160</v>
      </c>
      <c r="O24">
        <v>44470936</v>
      </c>
      <c r="P24">
        <v>75514144</v>
      </c>
      <c r="Q24">
        <v>17322336</v>
      </c>
      <c r="R24">
        <v>5224522</v>
      </c>
      <c r="S24">
        <v>3186152.75</v>
      </c>
      <c r="T24">
        <v>8767765504</v>
      </c>
      <c r="U24">
        <v>70981456</v>
      </c>
    </row>
    <row r="25" spans="1:38" x14ac:dyDescent="0.3">
      <c r="A25">
        <v>2014</v>
      </c>
      <c r="B25">
        <v>404034560</v>
      </c>
      <c r="C25">
        <v>45183976</v>
      </c>
      <c r="D25">
        <v>77052352</v>
      </c>
      <c r="E25">
        <v>17880864</v>
      </c>
      <c r="F25">
        <v>5492815.5</v>
      </c>
      <c r="G25">
        <v>3313467.5</v>
      </c>
      <c r="H25">
        <v>0</v>
      </c>
      <c r="I25">
        <v>0</v>
      </c>
      <c r="M25">
        <v>2016</v>
      </c>
      <c r="N25">
        <v>426217440</v>
      </c>
      <c r="O25">
        <v>44785420</v>
      </c>
      <c r="P25">
        <v>75995160</v>
      </c>
      <c r="Q25">
        <v>17443836</v>
      </c>
      <c r="R25">
        <v>5240678.5</v>
      </c>
      <c r="S25">
        <v>3219877.5</v>
      </c>
      <c r="T25">
        <v>8831928320</v>
      </c>
      <c r="U25">
        <v>71439192</v>
      </c>
    </row>
    <row r="26" spans="1:38" x14ac:dyDescent="0.3">
      <c r="A26">
        <v>2015</v>
      </c>
      <c r="B26">
        <v>396435104</v>
      </c>
      <c r="C26">
        <v>44319512</v>
      </c>
      <c r="D26">
        <v>75582312</v>
      </c>
      <c r="E26">
        <v>17547370</v>
      </c>
      <c r="F26">
        <v>5398628</v>
      </c>
      <c r="G26">
        <v>3262449</v>
      </c>
      <c r="H26">
        <v>0</v>
      </c>
      <c r="I26">
        <v>0</v>
      </c>
      <c r="M26">
        <v>2017</v>
      </c>
      <c r="N26">
        <v>429495136</v>
      </c>
      <c r="O26">
        <v>45109372</v>
      </c>
      <c r="P26">
        <v>76550704</v>
      </c>
      <c r="Q26">
        <v>17582466</v>
      </c>
      <c r="R26">
        <v>5262323.5</v>
      </c>
      <c r="S26">
        <v>3256566.5</v>
      </c>
      <c r="T26">
        <v>8903278592</v>
      </c>
      <c r="U26">
        <v>72108208</v>
      </c>
    </row>
    <row r="27" spans="1:38" x14ac:dyDescent="0.3">
      <c r="A27">
        <v>2016</v>
      </c>
      <c r="B27">
        <v>399103360</v>
      </c>
      <c r="C27">
        <v>44598992</v>
      </c>
      <c r="D27">
        <v>76063240</v>
      </c>
      <c r="E27">
        <v>17666676</v>
      </c>
      <c r="F27">
        <v>5443380.5</v>
      </c>
      <c r="G27">
        <v>3295140.25</v>
      </c>
      <c r="H27">
        <v>0</v>
      </c>
      <c r="I27">
        <v>0</v>
      </c>
      <c r="M27">
        <v>2018</v>
      </c>
      <c r="N27">
        <v>432896960</v>
      </c>
      <c r="O27">
        <v>45413792</v>
      </c>
      <c r="P27">
        <v>77073160</v>
      </c>
      <c r="Q27">
        <v>17679296</v>
      </c>
      <c r="R27">
        <v>5281997.5</v>
      </c>
      <c r="S27">
        <v>3291663.5</v>
      </c>
      <c r="T27">
        <v>8970522624</v>
      </c>
      <c r="U27">
        <v>72500528</v>
      </c>
    </row>
    <row r="28" spans="1:38" x14ac:dyDescent="0.3">
      <c r="A28">
        <v>2017</v>
      </c>
      <c r="B28">
        <v>401958720</v>
      </c>
      <c r="C28">
        <v>44922112</v>
      </c>
      <c r="D28">
        <v>76583832</v>
      </c>
      <c r="E28">
        <v>17803360</v>
      </c>
      <c r="F28">
        <v>5493372.5</v>
      </c>
      <c r="G28">
        <v>3361682.25</v>
      </c>
      <c r="H28">
        <v>0</v>
      </c>
      <c r="I28">
        <v>0</v>
      </c>
      <c r="N28">
        <f>AVERAGE(N19:N27)*0.003785</f>
        <v>1673731.306488889</v>
      </c>
      <c r="O28">
        <f t="shared" ref="O28:U28" si="8">AVERAGE(O19:O27)*0.003785</f>
        <v>176070.20608</v>
      </c>
      <c r="P28">
        <f t="shared" si="8"/>
        <v>298799.19443999999</v>
      </c>
      <c r="Q28">
        <f t="shared" si="8"/>
        <v>68479.619608888883</v>
      </c>
      <c r="R28">
        <f t="shared" si="8"/>
        <v>20694.854434722223</v>
      </c>
      <c r="S28">
        <f t="shared" si="8"/>
        <v>12587.007932361112</v>
      </c>
      <c r="T28">
        <f t="shared" si="8"/>
        <v>34615900.054755554</v>
      </c>
      <c r="U28">
        <f t="shared" si="8"/>
        <v>280578.85377777775</v>
      </c>
      <c r="V28">
        <f>SUM(N28:U28)</f>
        <v>37146841.097518198</v>
      </c>
    </row>
    <row r="29" spans="1:38" x14ac:dyDescent="0.3">
      <c r="A29">
        <v>2018</v>
      </c>
      <c r="B29">
        <v>404882720</v>
      </c>
      <c r="C29">
        <v>45259128</v>
      </c>
      <c r="D29">
        <v>77141088</v>
      </c>
      <c r="E29">
        <v>17932354</v>
      </c>
      <c r="F29">
        <v>5540865</v>
      </c>
      <c r="G29">
        <v>3395590.5</v>
      </c>
      <c r="H29">
        <v>0</v>
      </c>
      <c r="I29">
        <v>0</v>
      </c>
    </row>
    <row r="30" spans="1:38" x14ac:dyDescent="0.3">
      <c r="B30">
        <f>AVERAGE(B21:B29)*0.003785</f>
        <v>1566728.1654755557</v>
      </c>
      <c r="C30">
        <f t="shared" ref="C30" si="9">AVERAGE(C21:C29)*0.003785</f>
        <v>175377.15912222225</v>
      </c>
      <c r="D30">
        <f t="shared" ref="D30" si="10">AVERAGE(D21:D29)*0.003785</f>
        <v>299004.7182577778</v>
      </c>
      <c r="E30">
        <f t="shared" ref="E30" si="11">AVERAGE(E21:E29)*0.003785</f>
        <v>69360.421912222228</v>
      </c>
      <c r="F30">
        <f t="shared" ref="F30" si="12">AVERAGE(F21:F29)*0.003785</f>
        <v>21308.023173055557</v>
      </c>
      <c r="G30">
        <f t="shared" ref="G30" si="13">AVERAGE(G21:G29)*0.003785</f>
        <v>12859.305143055555</v>
      </c>
      <c r="H30">
        <f t="shared" ref="H30" si="14">AVERAGE(H21:H29)*0.003785</f>
        <v>0</v>
      </c>
      <c r="I30">
        <f t="shared" ref="I30" si="15">AVERAGE(I21:I29)*0.003785</f>
        <v>0</v>
      </c>
      <c r="J30" s="19">
        <f>SUM(B30:I30)</f>
        <v>2144637.7930838894</v>
      </c>
    </row>
    <row r="32" spans="1:38" ht="158.4" x14ac:dyDescent="0.3">
      <c r="A32" s="20" t="s">
        <v>32</v>
      </c>
      <c r="B32" s="20" t="s">
        <v>53</v>
      </c>
      <c r="C32" s="20" t="s">
        <v>54</v>
      </c>
      <c r="D32" s="20" t="s">
        <v>55</v>
      </c>
      <c r="E32" s="20" t="s">
        <v>56</v>
      </c>
      <c r="F32" s="20" t="s">
        <v>57</v>
      </c>
      <c r="G32" s="20" t="s">
        <v>58</v>
      </c>
      <c r="H32" s="20" t="s">
        <v>59</v>
      </c>
      <c r="I32" s="20" t="s">
        <v>60</v>
      </c>
      <c r="J32" s="20" t="s">
        <v>61</v>
      </c>
      <c r="K32" s="20" t="s">
        <v>62</v>
      </c>
      <c r="L32" s="20" t="s">
        <v>63</v>
      </c>
      <c r="M32" s="20" t="s">
        <v>64</v>
      </c>
      <c r="N32" s="20" t="s">
        <v>65</v>
      </c>
      <c r="O32" s="20" t="s">
        <v>66</v>
      </c>
      <c r="P32" s="20" t="s">
        <v>67</v>
      </c>
      <c r="Q32" s="20" t="s">
        <v>68</v>
      </c>
      <c r="R32" s="20" t="s">
        <v>69</v>
      </c>
      <c r="S32" s="20" t="s">
        <v>70</v>
      </c>
      <c r="T32" s="20" t="s">
        <v>71</v>
      </c>
      <c r="U32" s="20" t="s">
        <v>72</v>
      </c>
      <c r="V32" s="20" t="s">
        <v>73</v>
      </c>
      <c r="W32" s="20" t="s">
        <v>74</v>
      </c>
      <c r="X32" s="20" t="s">
        <v>75</v>
      </c>
      <c r="Y32" s="20" t="s">
        <v>76</v>
      </c>
      <c r="Z32" s="20" t="s">
        <v>77</v>
      </c>
      <c r="AA32" s="20" t="s">
        <v>78</v>
      </c>
      <c r="AB32" s="20" t="s">
        <v>79</v>
      </c>
      <c r="AC32" s="20" t="s">
        <v>80</v>
      </c>
      <c r="AD32" s="20" t="s">
        <v>81</v>
      </c>
      <c r="AE32" s="20" t="s">
        <v>82</v>
      </c>
      <c r="AF32" s="20" t="s">
        <v>83</v>
      </c>
      <c r="AG32" s="20" t="s">
        <v>84</v>
      </c>
      <c r="AH32" s="20" t="s">
        <v>85</v>
      </c>
      <c r="AI32" s="20" t="s">
        <v>86</v>
      </c>
      <c r="AJ32" s="20" t="s">
        <v>87</v>
      </c>
      <c r="AK32" s="20" t="s">
        <v>88</v>
      </c>
      <c r="AL32" s="20" t="s">
        <v>89</v>
      </c>
    </row>
    <row r="33" spans="1:38" x14ac:dyDescent="0.3">
      <c r="A33">
        <v>2009</v>
      </c>
      <c r="B33">
        <v>8265.9316409999992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8265.9316409999992</v>
      </c>
      <c r="J33">
        <v>0</v>
      </c>
      <c r="K33">
        <v>0</v>
      </c>
      <c r="L33">
        <v>0</v>
      </c>
      <c r="M33">
        <v>0</v>
      </c>
      <c r="N33">
        <v>0</v>
      </c>
      <c r="O33">
        <v>9541.2480469999991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9541.2480469999991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1105.9064940000001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554.82690400000001</v>
      </c>
      <c r="AJ33">
        <v>0</v>
      </c>
      <c r="AK33">
        <v>0</v>
      </c>
      <c r="AL33">
        <v>0</v>
      </c>
    </row>
    <row r="34" spans="1:38" x14ac:dyDescent="0.3">
      <c r="A34">
        <v>2010</v>
      </c>
      <c r="B34">
        <v>1713.7894289999999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1713.7894289999999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1267.055664</v>
      </c>
      <c r="P34">
        <v>0</v>
      </c>
      <c r="Q34">
        <v>0</v>
      </c>
      <c r="R34">
        <v>0</v>
      </c>
      <c r="S34">
        <v>0</v>
      </c>
      <c r="T34">
        <v>0</v>
      </c>
      <c r="U34">
        <v>1267.055664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236.093613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74.223297000000002</v>
      </c>
      <c r="AJ34">
        <v>0</v>
      </c>
      <c r="AK34">
        <v>0</v>
      </c>
      <c r="AL34">
        <v>0</v>
      </c>
    </row>
    <row r="35" spans="1:38" x14ac:dyDescent="0.3">
      <c r="A35">
        <v>2011</v>
      </c>
      <c r="B35">
        <v>1876.132568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1876.132568</v>
      </c>
      <c r="J35">
        <v>0</v>
      </c>
      <c r="K35">
        <v>0</v>
      </c>
      <c r="L35">
        <v>0</v>
      </c>
      <c r="M35">
        <v>0</v>
      </c>
      <c r="N35">
        <v>0</v>
      </c>
      <c r="O35">
        <v>1696.4609379999999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1696.4609379999999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228.149857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59.318275</v>
      </c>
      <c r="AJ35">
        <v>0</v>
      </c>
      <c r="AK35">
        <v>0</v>
      </c>
      <c r="AL35">
        <v>0</v>
      </c>
    </row>
    <row r="36" spans="1:38" x14ac:dyDescent="0.3">
      <c r="A36">
        <v>2012</v>
      </c>
      <c r="B36">
        <v>2295.2617190000001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2295.2617190000001</v>
      </c>
      <c r="J36">
        <v>0</v>
      </c>
      <c r="K36">
        <v>0</v>
      </c>
      <c r="L36">
        <v>0</v>
      </c>
      <c r="M36">
        <v>0</v>
      </c>
      <c r="N36">
        <v>0</v>
      </c>
      <c r="O36">
        <v>1994.154419</v>
      </c>
      <c r="P36">
        <v>0</v>
      </c>
      <c r="Q36">
        <v>0</v>
      </c>
      <c r="R36">
        <v>0</v>
      </c>
      <c r="S36">
        <v>0</v>
      </c>
      <c r="T36">
        <v>0</v>
      </c>
      <c r="U36">
        <v>1994.154419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289.33605999999997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113.452003</v>
      </c>
      <c r="AJ36">
        <v>0</v>
      </c>
      <c r="AK36">
        <v>0</v>
      </c>
      <c r="AL36">
        <v>0</v>
      </c>
    </row>
    <row r="37" spans="1:38" x14ac:dyDescent="0.3">
      <c r="A37">
        <v>2013</v>
      </c>
      <c r="B37">
        <v>1289.42749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1289.42749</v>
      </c>
      <c r="J37">
        <v>0</v>
      </c>
      <c r="K37">
        <v>0</v>
      </c>
      <c r="L37">
        <v>0</v>
      </c>
      <c r="M37">
        <v>0</v>
      </c>
      <c r="N37">
        <v>0</v>
      </c>
      <c r="O37">
        <v>1209.5554199999999</v>
      </c>
      <c r="P37">
        <v>0</v>
      </c>
      <c r="Q37">
        <v>0</v>
      </c>
      <c r="R37">
        <v>0</v>
      </c>
      <c r="S37">
        <v>0</v>
      </c>
      <c r="T37">
        <v>0</v>
      </c>
      <c r="U37">
        <v>1209.5554199999999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126.31456799999999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58.485881999999997</v>
      </c>
      <c r="AJ37">
        <v>0</v>
      </c>
      <c r="AK37">
        <v>0</v>
      </c>
      <c r="AL37">
        <v>0</v>
      </c>
    </row>
    <row r="38" spans="1:38" x14ac:dyDescent="0.3">
      <c r="A38">
        <v>2014</v>
      </c>
      <c r="B38">
        <v>1322.4221190000001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1322.4221190000001</v>
      </c>
      <c r="J38">
        <v>0</v>
      </c>
      <c r="K38">
        <v>0</v>
      </c>
      <c r="L38">
        <v>0</v>
      </c>
      <c r="M38">
        <v>0</v>
      </c>
      <c r="N38">
        <v>0</v>
      </c>
      <c r="O38">
        <v>1062.400879</v>
      </c>
      <c r="P38">
        <v>0</v>
      </c>
      <c r="Q38">
        <v>0</v>
      </c>
      <c r="R38">
        <v>0</v>
      </c>
      <c r="S38">
        <v>0</v>
      </c>
      <c r="T38">
        <v>0</v>
      </c>
      <c r="U38">
        <v>1062.400879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185.59200999999999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65.042839000000001</v>
      </c>
      <c r="AJ38">
        <v>0</v>
      </c>
      <c r="AK38">
        <v>0</v>
      </c>
      <c r="AL38">
        <v>0</v>
      </c>
    </row>
    <row r="39" spans="1:38" x14ac:dyDescent="0.3">
      <c r="A39">
        <v>2015</v>
      </c>
      <c r="B39">
        <v>2809.2753910000001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2809.2753910000001</v>
      </c>
      <c r="J39">
        <v>0</v>
      </c>
      <c r="K39">
        <v>0</v>
      </c>
      <c r="L39">
        <v>0</v>
      </c>
      <c r="M39">
        <v>0</v>
      </c>
      <c r="N39">
        <v>0</v>
      </c>
      <c r="O39">
        <v>2523.3833009999998</v>
      </c>
      <c r="P39">
        <v>0</v>
      </c>
      <c r="Q39">
        <v>0</v>
      </c>
      <c r="R39">
        <v>0</v>
      </c>
      <c r="S39">
        <v>0</v>
      </c>
      <c r="T39">
        <v>0</v>
      </c>
      <c r="U39">
        <v>2523.3833009999998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293.99648999999999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117.44510699999999</v>
      </c>
      <c r="AJ39">
        <v>0</v>
      </c>
      <c r="AK39">
        <v>0</v>
      </c>
      <c r="AL39">
        <v>0</v>
      </c>
    </row>
    <row r="40" spans="1:38" x14ac:dyDescent="0.3">
      <c r="A40">
        <v>2016</v>
      </c>
      <c r="B40">
        <v>1915.28772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1915.28772</v>
      </c>
      <c r="J40">
        <v>0</v>
      </c>
      <c r="K40">
        <v>0</v>
      </c>
      <c r="L40">
        <v>0</v>
      </c>
      <c r="M40">
        <v>0</v>
      </c>
      <c r="N40">
        <v>0</v>
      </c>
      <c r="O40">
        <v>1677.6606449999999</v>
      </c>
      <c r="P40">
        <v>0</v>
      </c>
      <c r="Q40">
        <v>0</v>
      </c>
      <c r="R40">
        <v>0</v>
      </c>
      <c r="S40">
        <v>0</v>
      </c>
      <c r="T40">
        <v>0</v>
      </c>
      <c r="U40">
        <v>1677.6606449999999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218.10832199999999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87.242667999999995</v>
      </c>
      <c r="AJ40">
        <v>0</v>
      </c>
      <c r="AK40">
        <v>0</v>
      </c>
      <c r="AL40">
        <v>0</v>
      </c>
    </row>
    <row r="41" spans="1:38" x14ac:dyDescent="0.3">
      <c r="A41">
        <v>2017</v>
      </c>
      <c r="B41">
        <v>1695.5360109999999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1695.5360109999999</v>
      </c>
      <c r="J41">
        <v>0</v>
      </c>
      <c r="K41">
        <v>0</v>
      </c>
      <c r="L41">
        <v>0</v>
      </c>
      <c r="M41">
        <v>0</v>
      </c>
      <c r="N41">
        <v>0</v>
      </c>
      <c r="O41">
        <v>1404.6416019999999</v>
      </c>
      <c r="P41">
        <v>0</v>
      </c>
      <c r="Q41">
        <v>0</v>
      </c>
      <c r="R41">
        <v>0</v>
      </c>
      <c r="S41">
        <v>0</v>
      </c>
      <c r="T41">
        <v>0</v>
      </c>
      <c r="U41">
        <v>1404.6416019999999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177.098175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71.065535999999994</v>
      </c>
      <c r="AJ41">
        <v>0</v>
      </c>
      <c r="AK41">
        <v>0</v>
      </c>
      <c r="AL41">
        <v>0</v>
      </c>
    </row>
    <row r="42" spans="1:38" x14ac:dyDescent="0.3">
      <c r="A42">
        <v>2018</v>
      </c>
      <c r="B42">
        <v>3491.3283689999998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3491.3283689999998</v>
      </c>
      <c r="J42">
        <v>0</v>
      </c>
      <c r="K42">
        <v>0</v>
      </c>
      <c r="L42">
        <v>0</v>
      </c>
      <c r="M42">
        <v>0</v>
      </c>
      <c r="N42">
        <v>0</v>
      </c>
      <c r="O42">
        <v>3198.8791500000002</v>
      </c>
      <c r="P42">
        <v>0</v>
      </c>
      <c r="Q42">
        <v>0</v>
      </c>
      <c r="R42">
        <v>0</v>
      </c>
      <c r="S42">
        <v>0</v>
      </c>
      <c r="T42">
        <v>0</v>
      </c>
      <c r="U42">
        <v>3198.8791500000002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403.73992900000002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163.516434</v>
      </c>
      <c r="AJ42">
        <v>0</v>
      </c>
      <c r="AK42">
        <v>0</v>
      </c>
      <c r="AL42">
        <v>0</v>
      </c>
    </row>
    <row r="43" spans="1:38" x14ac:dyDescent="0.3">
      <c r="A43">
        <f>I43+U43</f>
        <v>4718643.4382579997</v>
      </c>
      <c r="I43">
        <f>AVERAGE(I34:I42)*1233</f>
        <v>2521959.131792</v>
      </c>
      <c r="U43">
        <f>AVERAGE(U34:U42)*1233</f>
        <v>2196684.3064659997</v>
      </c>
      <c r="AC43">
        <f>AVERAGE(AC34:AC42)*1233</f>
        <v>295704.77628799999</v>
      </c>
      <c r="AI43">
        <f>AVERAGE(AI34:AI42)*1233</f>
        <v>110941.509617</v>
      </c>
    </row>
    <row r="45" spans="1:38" x14ac:dyDescent="0.3">
      <c r="A45" t="s">
        <v>32</v>
      </c>
      <c r="B45" t="s">
        <v>53</v>
      </c>
      <c r="C45" t="s">
        <v>54</v>
      </c>
      <c r="D45" t="s">
        <v>55</v>
      </c>
      <c r="E45" t="s">
        <v>56</v>
      </c>
      <c r="F45" t="s">
        <v>57</v>
      </c>
      <c r="G45" t="s">
        <v>58</v>
      </c>
      <c r="H45" t="s">
        <v>59</v>
      </c>
      <c r="I45" t="s">
        <v>60</v>
      </c>
      <c r="J45" t="s">
        <v>61</v>
      </c>
      <c r="K45" t="s">
        <v>62</v>
      </c>
      <c r="L45" t="s">
        <v>63</v>
      </c>
      <c r="M45" t="s">
        <v>64</v>
      </c>
      <c r="N45" t="s">
        <v>65</v>
      </c>
      <c r="O45" t="s">
        <v>66</v>
      </c>
      <c r="P45" t="s">
        <v>67</v>
      </c>
      <c r="Q45" t="s">
        <v>68</v>
      </c>
      <c r="R45" t="s">
        <v>69</v>
      </c>
      <c r="S45" t="s">
        <v>70</v>
      </c>
      <c r="T45" t="s">
        <v>71</v>
      </c>
      <c r="U45" t="s">
        <v>72</v>
      </c>
      <c r="V45" t="s">
        <v>73</v>
      </c>
      <c r="W45" t="s">
        <v>74</v>
      </c>
      <c r="X45" t="s">
        <v>75</v>
      </c>
      <c r="Y45" t="s">
        <v>76</v>
      </c>
      <c r="Z45" t="s">
        <v>77</v>
      </c>
      <c r="AA45" t="s">
        <v>78</v>
      </c>
      <c r="AB45" t="s">
        <v>79</v>
      </c>
      <c r="AC45" t="s">
        <v>80</v>
      </c>
      <c r="AD45" t="s">
        <v>81</v>
      </c>
      <c r="AE45" t="s">
        <v>82</v>
      </c>
      <c r="AF45" t="s">
        <v>83</v>
      </c>
      <c r="AG45" t="s">
        <v>84</v>
      </c>
      <c r="AH45" t="s">
        <v>85</v>
      </c>
      <c r="AI45" t="s">
        <v>86</v>
      </c>
      <c r="AJ45" t="s">
        <v>87</v>
      </c>
      <c r="AK45" t="s">
        <v>88</v>
      </c>
      <c r="AL45" t="s">
        <v>89</v>
      </c>
    </row>
    <row r="46" spans="1:38" x14ac:dyDescent="0.3">
      <c r="A46">
        <v>2009</v>
      </c>
      <c r="B46">
        <v>133300.34375</v>
      </c>
      <c r="C46">
        <v>52440.957030999998</v>
      </c>
      <c r="D46">
        <v>2751.0083009999998</v>
      </c>
      <c r="E46">
        <v>15347.387694999999</v>
      </c>
      <c r="F46">
        <v>1698.375732</v>
      </c>
      <c r="G46">
        <v>5281.4497069999998</v>
      </c>
      <c r="H46">
        <v>2578.0766600000002</v>
      </c>
      <c r="I46">
        <v>1416.118164</v>
      </c>
      <c r="J46">
        <v>12964.108398</v>
      </c>
      <c r="K46">
        <v>10815.223633</v>
      </c>
      <c r="L46">
        <v>3105.7380370000001</v>
      </c>
      <c r="M46">
        <v>2668.4038089999999</v>
      </c>
      <c r="N46">
        <v>20662.224609000001</v>
      </c>
      <c r="O46">
        <v>179561.5</v>
      </c>
      <c r="P46">
        <v>973.46490500000004</v>
      </c>
      <c r="Q46">
        <v>57348.328125</v>
      </c>
      <c r="R46">
        <v>2523.3256839999999</v>
      </c>
      <c r="S46">
        <v>3715.6530760000001</v>
      </c>
      <c r="T46">
        <v>554.29303000000004</v>
      </c>
      <c r="U46">
        <v>1439.814331</v>
      </c>
      <c r="V46">
        <v>9460.3378909999992</v>
      </c>
      <c r="W46">
        <v>3906.0178219999998</v>
      </c>
      <c r="X46">
        <v>227.415863</v>
      </c>
      <c r="Y46">
        <v>1179.607788</v>
      </c>
      <c r="Z46">
        <v>6733.5439450000003</v>
      </c>
      <c r="AA46">
        <v>26819.845702999999</v>
      </c>
      <c r="AB46">
        <v>7196.7612300000001</v>
      </c>
      <c r="AC46">
        <v>8023.2231449999999</v>
      </c>
      <c r="AD46">
        <v>2295.3896479999999</v>
      </c>
      <c r="AE46">
        <v>1472.6933590000001</v>
      </c>
      <c r="AF46">
        <v>3964.4067380000001</v>
      </c>
      <c r="AG46">
        <v>54633.652344000002</v>
      </c>
      <c r="AH46">
        <v>3223.3215329999998</v>
      </c>
      <c r="AI46">
        <v>24552.248047000001</v>
      </c>
      <c r="AJ46">
        <v>7224.1547849999997</v>
      </c>
      <c r="AK46">
        <v>1782.0665280000001</v>
      </c>
      <c r="AL46">
        <v>8622.9160159999992</v>
      </c>
    </row>
    <row r="47" spans="1:38" x14ac:dyDescent="0.3">
      <c r="A47">
        <v>2010</v>
      </c>
      <c r="B47">
        <v>136587.65625</v>
      </c>
      <c r="C47">
        <v>54361.882812000003</v>
      </c>
      <c r="D47">
        <v>2571.8308109999998</v>
      </c>
      <c r="E47">
        <v>15630.341796999999</v>
      </c>
      <c r="F47">
        <v>1925.990601</v>
      </c>
      <c r="G47">
        <v>6261.7827150000003</v>
      </c>
      <c r="H47">
        <v>2575.1145019999999</v>
      </c>
      <c r="I47">
        <v>977.66894500000001</v>
      </c>
      <c r="J47">
        <v>11360.481444999999</v>
      </c>
      <c r="K47">
        <v>11797.833984000001</v>
      </c>
      <c r="L47">
        <v>3361.0234380000002</v>
      </c>
      <c r="M47">
        <v>2283.0583499999998</v>
      </c>
      <c r="N47">
        <v>22822.658202999999</v>
      </c>
      <c r="O47">
        <v>168159.953125</v>
      </c>
      <c r="P47">
        <v>1467.7833250000001</v>
      </c>
      <c r="Q47">
        <v>58469.613280999998</v>
      </c>
      <c r="R47">
        <v>2594.9121089999999</v>
      </c>
      <c r="S47">
        <v>4234.7299800000001</v>
      </c>
      <c r="T47">
        <v>800.97930899999994</v>
      </c>
      <c r="U47">
        <v>814.74176</v>
      </c>
      <c r="V47">
        <v>7179.4121089999999</v>
      </c>
      <c r="W47">
        <v>4025.4777829999998</v>
      </c>
      <c r="X47">
        <v>612.57342500000004</v>
      </c>
      <c r="Y47">
        <v>956.04766800000004</v>
      </c>
      <c r="Z47">
        <v>6969.6181640000004</v>
      </c>
      <c r="AA47">
        <v>27042.271484000001</v>
      </c>
      <c r="AB47">
        <v>6716.8891599999997</v>
      </c>
      <c r="AC47">
        <v>7830.0517579999996</v>
      </c>
      <c r="AD47">
        <v>1625.672607</v>
      </c>
      <c r="AE47">
        <v>1480.1326899999999</v>
      </c>
      <c r="AF47">
        <v>3228.843018</v>
      </c>
      <c r="AG47">
        <v>53052.074219000002</v>
      </c>
      <c r="AH47">
        <v>3531.5378420000002</v>
      </c>
      <c r="AI47">
        <v>22041.773438</v>
      </c>
      <c r="AJ47">
        <v>4553.0522460000002</v>
      </c>
      <c r="AK47">
        <v>1919.4063719999999</v>
      </c>
      <c r="AL47">
        <v>8928.1669920000004</v>
      </c>
    </row>
    <row r="48" spans="1:38" x14ac:dyDescent="0.3">
      <c r="A48">
        <v>2011</v>
      </c>
      <c r="B48">
        <v>188048.78125</v>
      </c>
      <c r="C48">
        <v>71118.890625</v>
      </c>
      <c r="D48">
        <v>2967.3469239999999</v>
      </c>
      <c r="E48">
        <v>37770.003905999998</v>
      </c>
      <c r="F48">
        <v>3152.4301759999998</v>
      </c>
      <c r="G48">
        <v>5619.3813479999999</v>
      </c>
      <c r="H48">
        <v>3460.0158689999998</v>
      </c>
      <c r="I48">
        <v>1744.540283</v>
      </c>
      <c r="J48">
        <v>17975.910156000002</v>
      </c>
      <c r="K48">
        <v>14844.141602</v>
      </c>
      <c r="L48">
        <v>3900.4321289999998</v>
      </c>
      <c r="M48">
        <v>1610.643188</v>
      </c>
      <c r="N48">
        <v>22147.728515999999</v>
      </c>
      <c r="O48">
        <v>322471.71875</v>
      </c>
      <c r="P48">
        <v>1283.7238769999999</v>
      </c>
      <c r="Q48">
        <v>144285.3125</v>
      </c>
      <c r="R48">
        <v>3478.939453</v>
      </c>
      <c r="S48">
        <v>3940.4833979999999</v>
      </c>
      <c r="T48">
        <v>611.74859600000002</v>
      </c>
      <c r="U48">
        <v>1791.0095209999999</v>
      </c>
      <c r="V48">
        <v>17650.5625</v>
      </c>
      <c r="W48">
        <v>4611.90625</v>
      </c>
      <c r="X48">
        <v>579.00512700000002</v>
      </c>
      <c r="Y48">
        <v>682.80004899999994</v>
      </c>
      <c r="Z48">
        <v>6844.7299800000001</v>
      </c>
      <c r="AA48">
        <v>49241.160155999998</v>
      </c>
      <c r="AB48">
        <v>6500.4833980000003</v>
      </c>
      <c r="AC48">
        <v>12881.314453000001</v>
      </c>
      <c r="AD48">
        <v>2829.3557129999999</v>
      </c>
      <c r="AE48">
        <v>1365.8763429999999</v>
      </c>
      <c r="AF48">
        <v>3938.8022460000002</v>
      </c>
      <c r="AG48">
        <v>122943.398438</v>
      </c>
      <c r="AH48">
        <v>3282.3085940000001</v>
      </c>
      <c r="AI48">
        <v>48896.285155999998</v>
      </c>
      <c r="AJ48">
        <v>9012.1806639999995</v>
      </c>
      <c r="AK48">
        <v>1628.0410159999999</v>
      </c>
      <c r="AL48">
        <v>9590.1201170000004</v>
      </c>
    </row>
    <row r="49" spans="1:38" x14ac:dyDescent="0.3">
      <c r="A49">
        <v>2012</v>
      </c>
      <c r="B49">
        <v>228379.84375</v>
      </c>
      <c r="C49">
        <v>98967.835938000004</v>
      </c>
      <c r="D49">
        <v>4477.0830079999996</v>
      </c>
      <c r="E49">
        <v>15582.416992</v>
      </c>
      <c r="F49">
        <v>1827.021851</v>
      </c>
      <c r="G49">
        <v>13902.872069999999</v>
      </c>
      <c r="H49">
        <v>8435.2783199999994</v>
      </c>
      <c r="I49">
        <v>2081.209961</v>
      </c>
      <c r="J49">
        <v>25184.121093999998</v>
      </c>
      <c r="K49">
        <v>22975.068359000001</v>
      </c>
      <c r="L49">
        <v>7819.4921880000002</v>
      </c>
      <c r="M49">
        <v>2227.7919919999999</v>
      </c>
      <c r="N49">
        <v>22801.447265999999</v>
      </c>
      <c r="O49">
        <v>263286.0625</v>
      </c>
      <c r="P49">
        <v>2702.185547</v>
      </c>
      <c r="Q49">
        <v>58033.785155999998</v>
      </c>
      <c r="R49">
        <v>2145.4426269999999</v>
      </c>
      <c r="S49">
        <v>11363.888671999999</v>
      </c>
      <c r="T49">
        <v>1716.7641599999999</v>
      </c>
      <c r="U49">
        <v>2183.5710450000001</v>
      </c>
      <c r="V49">
        <v>19678.931640999999</v>
      </c>
      <c r="W49">
        <v>8153.0703119999998</v>
      </c>
      <c r="X49">
        <v>978.12207000000001</v>
      </c>
      <c r="Y49">
        <v>1152.0238039999999</v>
      </c>
      <c r="Z49">
        <v>6974.9804690000001</v>
      </c>
      <c r="AA49">
        <v>37286.3125</v>
      </c>
      <c r="AB49">
        <v>7349.1923829999996</v>
      </c>
      <c r="AC49">
        <v>6651.5107420000004</v>
      </c>
      <c r="AD49">
        <v>4898.236328</v>
      </c>
      <c r="AE49">
        <v>4297.0219729999999</v>
      </c>
      <c r="AF49">
        <v>7553.9614259999998</v>
      </c>
      <c r="AG49">
        <v>57809.949219000002</v>
      </c>
      <c r="AH49">
        <v>3518.79126</v>
      </c>
      <c r="AI49">
        <v>20750.619140999999</v>
      </c>
      <c r="AJ49">
        <v>10877.929688</v>
      </c>
      <c r="AK49">
        <v>4771.0288090000004</v>
      </c>
      <c r="AL49">
        <v>22248.828125</v>
      </c>
    </row>
    <row r="50" spans="1:38" x14ac:dyDescent="0.3">
      <c r="A50">
        <v>2013</v>
      </c>
      <c r="B50">
        <v>236887.890625</v>
      </c>
      <c r="C50">
        <v>101359.210938</v>
      </c>
      <c r="D50">
        <v>3124.5109859999998</v>
      </c>
      <c r="E50">
        <v>36825.488280999998</v>
      </c>
      <c r="F50">
        <v>1977.0288089999999</v>
      </c>
      <c r="G50">
        <v>5747.7822269999997</v>
      </c>
      <c r="H50">
        <v>3404.6127929999998</v>
      </c>
      <c r="I50">
        <v>871.40002400000003</v>
      </c>
      <c r="J50">
        <v>15825.269531</v>
      </c>
      <c r="K50">
        <v>19993.652343999998</v>
      </c>
      <c r="L50">
        <v>6434.25</v>
      </c>
      <c r="M50">
        <v>2572.2102049999999</v>
      </c>
      <c r="N50">
        <v>37086.582030999998</v>
      </c>
      <c r="O50">
        <v>363096.375</v>
      </c>
      <c r="P50">
        <v>1597.5336910000001</v>
      </c>
      <c r="Q50">
        <v>139397.765625</v>
      </c>
      <c r="R50">
        <v>2274.648193</v>
      </c>
      <c r="S50">
        <v>4170.8540039999998</v>
      </c>
      <c r="T50">
        <v>694.66546600000004</v>
      </c>
      <c r="U50">
        <v>972.97650099999998</v>
      </c>
      <c r="V50">
        <v>17176.664062</v>
      </c>
      <c r="W50">
        <v>6792.703125</v>
      </c>
      <c r="X50">
        <v>796.38519299999996</v>
      </c>
      <c r="Y50">
        <v>1247.1673579999999</v>
      </c>
      <c r="Z50">
        <v>14642.228515999999</v>
      </c>
      <c r="AA50">
        <v>57410.496094000002</v>
      </c>
      <c r="AB50">
        <v>14193.830078000001</v>
      </c>
      <c r="AC50">
        <v>15575.506836</v>
      </c>
      <c r="AD50">
        <v>4833.6713870000003</v>
      </c>
      <c r="AE50">
        <v>2299.3869629999999</v>
      </c>
      <c r="AF50">
        <v>4237.09375</v>
      </c>
      <c r="AG50">
        <v>123722.617188</v>
      </c>
      <c r="AH50">
        <v>6740.6782229999999</v>
      </c>
      <c r="AI50">
        <v>48177.613280999998</v>
      </c>
      <c r="AJ50">
        <v>11882.163086</v>
      </c>
      <c r="AK50">
        <v>4023.0041500000002</v>
      </c>
      <c r="AL50">
        <v>9950.7128909999992</v>
      </c>
    </row>
    <row r="51" spans="1:38" x14ac:dyDescent="0.3">
      <c r="A51">
        <v>2014</v>
      </c>
      <c r="B51">
        <v>170541.046875</v>
      </c>
      <c r="C51">
        <v>64552.816405999998</v>
      </c>
      <c r="D51">
        <v>2443.6445309999999</v>
      </c>
      <c r="E51">
        <v>15594.809569999999</v>
      </c>
      <c r="F51">
        <v>1597.3553469999999</v>
      </c>
      <c r="G51">
        <v>10315.922852</v>
      </c>
      <c r="H51">
        <v>2937.435547</v>
      </c>
      <c r="I51">
        <v>669.43249500000002</v>
      </c>
      <c r="J51">
        <v>10516.830078000001</v>
      </c>
      <c r="K51">
        <v>21643.982422000001</v>
      </c>
      <c r="L51">
        <v>6312.3330079999996</v>
      </c>
      <c r="M51">
        <v>2460.6210940000001</v>
      </c>
      <c r="N51">
        <v>30809.472656000002</v>
      </c>
      <c r="O51">
        <v>200990.828125</v>
      </c>
      <c r="P51">
        <v>1544.9666749999999</v>
      </c>
      <c r="Q51">
        <v>55974.019530999998</v>
      </c>
      <c r="R51">
        <v>2109.5822750000002</v>
      </c>
      <c r="S51">
        <v>7692.767578</v>
      </c>
      <c r="T51">
        <v>638.19921899999997</v>
      </c>
      <c r="U51">
        <v>599.20654300000001</v>
      </c>
      <c r="V51">
        <v>6909.1782229999999</v>
      </c>
      <c r="W51">
        <v>8181.7041019999997</v>
      </c>
      <c r="X51">
        <v>711.03002900000001</v>
      </c>
      <c r="Y51">
        <v>1105.4982910000001</v>
      </c>
      <c r="Z51">
        <v>7364.7416990000002</v>
      </c>
      <c r="AA51">
        <v>37196.121094000002</v>
      </c>
      <c r="AB51">
        <v>7771.9047849999997</v>
      </c>
      <c r="AC51">
        <v>10243.978515999999</v>
      </c>
      <c r="AD51">
        <v>2088.5141600000002</v>
      </c>
      <c r="AE51">
        <v>1364.3145750000001</v>
      </c>
      <c r="AF51">
        <v>5898.6611329999996</v>
      </c>
      <c r="AG51">
        <v>57232.71875</v>
      </c>
      <c r="AH51">
        <v>3465.4970699999999</v>
      </c>
      <c r="AI51">
        <v>21677.087890999999</v>
      </c>
      <c r="AJ51">
        <v>4239.9506840000004</v>
      </c>
      <c r="AK51">
        <v>1657.692749</v>
      </c>
      <c r="AL51">
        <v>20972.558593999998</v>
      </c>
    </row>
    <row r="52" spans="1:38" x14ac:dyDescent="0.3">
      <c r="A52">
        <v>2015</v>
      </c>
      <c r="B52">
        <v>350778.9375</v>
      </c>
      <c r="C52">
        <v>138283.9375</v>
      </c>
      <c r="D52">
        <v>6027.6708980000003</v>
      </c>
      <c r="E52">
        <v>41027.667969000002</v>
      </c>
      <c r="F52">
        <v>4695.0429690000001</v>
      </c>
      <c r="G52">
        <v>14505.840819999999</v>
      </c>
      <c r="H52">
        <v>9428.1865230000003</v>
      </c>
      <c r="I52">
        <v>2792.7165530000002</v>
      </c>
      <c r="J52">
        <v>29530.251952999999</v>
      </c>
      <c r="K52">
        <v>35675.84375</v>
      </c>
      <c r="L52">
        <v>8156.9130859999996</v>
      </c>
      <c r="M52">
        <v>2809.3247070000002</v>
      </c>
      <c r="N52">
        <v>55713.835937999997</v>
      </c>
      <c r="O52">
        <v>447288.21875</v>
      </c>
      <c r="P52">
        <v>2561.0354000000002</v>
      </c>
      <c r="Q52">
        <v>151005.703125</v>
      </c>
      <c r="R52">
        <v>5780.498047</v>
      </c>
      <c r="S52">
        <v>11769.804688</v>
      </c>
      <c r="T52">
        <v>1711.5767820000001</v>
      </c>
      <c r="U52">
        <v>2691.969482</v>
      </c>
      <c r="V52">
        <v>19473.507812</v>
      </c>
      <c r="W52">
        <v>12833.717773</v>
      </c>
      <c r="X52">
        <v>928.35876499999995</v>
      </c>
      <c r="Y52">
        <v>1387.0024410000001</v>
      </c>
      <c r="Z52">
        <v>17425.658202999999</v>
      </c>
      <c r="AA52">
        <v>72262.664061999996</v>
      </c>
      <c r="AB52">
        <v>17895.380859000001</v>
      </c>
      <c r="AC52">
        <v>17730.904297000001</v>
      </c>
      <c r="AD52">
        <v>5180.9453119999998</v>
      </c>
      <c r="AE52">
        <v>4554.7158200000003</v>
      </c>
      <c r="AF52">
        <v>8618.2587889999995</v>
      </c>
      <c r="AG52">
        <v>144583.28125</v>
      </c>
      <c r="AH52">
        <v>7864.4819340000004</v>
      </c>
      <c r="AI52">
        <v>51661.089844000002</v>
      </c>
      <c r="AJ52">
        <v>12036.322265999999</v>
      </c>
      <c r="AK52">
        <v>4785.6020509999998</v>
      </c>
      <c r="AL52">
        <v>22808.384765999999</v>
      </c>
    </row>
    <row r="53" spans="1:38" x14ac:dyDescent="0.3">
      <c r="A53">
        <v>2016</v>
      </c>
      <c r="B53">
        <v>255039.203125</v>
      </c>
      <c r="C53">
        <v>101965.796875</v>
      </c>
      <c r="D53">
        <v>5781.5659180000002</v>
      </c>
      <c r="E53">
        <v>36189.105469000002</v>
      </c>
      <c r="F53">
        <v>4305.1181640000004</v>
      </c>
      <c r="G53">
        <v>12135.147461</v>
      </c>
      <c r="H53">
        <v>6245.4560549999997</v>
      </c>
      <c r="I53">
        <v>1908.756836</v>
      </c>
      <c r="J53">
        <v>26334.335938</v>
      </c>
      <c r="K53">
        <v>22386.333984000001</v>
      </c>
      <c r="L53">
        <v>8262.8525389999995</v>
      </c>
      <c r="M53">
        <v>2671.2124020000001</v>
      </c>
      <c r="N53">
        <v>24758.03125</v>
      </c>
      <c r="O53">
        <v>390958.40625</v>
      </c>
      <c r="P53">
        <v>2212.9052729999999</v>
      </c>
      <c r="Q53">
        <v>140822.9375</v>
      </c>
      <c r="R53">
        <v>5237.5185549999997</v>
      </c>
      <c r="S53">
        <v>10607.264648</v>
      </c>
      <c r="T53">
        <v>1428.977173</v>
      </c>
      <c r="U53">
        <v>1777.1530760000001</v>
      </c>
      <c r="V53">
        <v>18976.703125</v>
      </c>
      <c r="W53">
        <v>8199.7753909999992</v>
      </c>
      <c r="X53">
        <v>922.58679199999995</v>
      </c>
      <c r="Y53">
        <v>1318.009644</v>
      </c>
      <c r="Z53">
        <v>6740.9501950000003</v>
      </c>
      <c r="AA53">
        <v>61261.433594000002</v>
      </c>
      <c r="AB53">
        <v>6213.5961909999996</v>
      </c>
      <c r="AC53">
        <v>9829.5820309999999</v>
      </c>
      <c r="AD53">
        <v>3865.5625</v>
      </c>
      <c r="AE53">
        <v>3428.7055660000001</v>
      </c>
      <c r="AF53">
        <v>8444.4101559999999</v>
      </c>
      <c r="AG53">
        <v>130312</v>
      </c>
      <c r="AH53">
        <v>3165.7297359999998</v>
      </c>
      <c r="AI53">
        <v>45538.308594000002</v>
      </c>
      <c r="AJ53">
        <v>11385.353515999999</v>
      </c>
      <c r="AK53">
        <v>2728.9311520000001</v>
      </c>
      <c r="AL53">
        <v>22577.585938</v>
      </c>
    </row>
    <row r="54" spans="1:38" x14ac:dyDescent="0.3">
      <c r="A54">
        <v>2017</v>
      </c>
      <c r="B54">
        <v>154693.15625</v>
      </c>
      <c r="C54">
        <v>62719.273437999997</v>
      </c>
      <c r="D54">
        <v>2600.4594729999999</v>
      </c>
      <c r="E54">
        <v>17539.117188</v>
      </c>
      <c r="F54">
        <v>1799.1248780000001</v>
      </c>
      <c r="G54">
        <v>5515.8618159999996</v>
      </c>
      <c r="H54">
        <v>3599.1789549999999</v>
      </c>
      <c r="I54">
        <v>1360.5155030000001</v>
      </c>
      <c r="J54">
        <v>12523.256836</v>
      </c>
      <c r="K54">
        <v>18590.65625</v>
      </c>
      <c r="L54">
        <v>3359.2651369999999</v>
      </c>
      <c r="M54">
        <v>1282.4686280000001</v>
      </c>
      <c r="N54">
        <v>23064.966797000001</v>
      </c>
      <c r="O54">
        <v>198017.015625</v>
      </c>
      <c r="P54">
        <v>808.03649900000005</v>
      </c>
      <c r="Q54">
        <v>65398.828125</v>
      </c>
      <c r="R54">
        <v>2642.1921390000002</v>
      </c>
      <c r="S54">
        <v>4311.8090819999998</v>
      </c>
      <c r="T54">
        <v>671.03869599999996</v>
      </c>
      <c r="U54">
        <v>1039.8767089999999</v>
      </c>
      <c r="V54">
        <v>7976.8354490000002</v>
      </c>
      <c r="W54">
        <v>6913.5664059999999</v>
      </c>
      <c r="X54">
        <v>448.37417599999998</v>
      </c>
      <c r="Y54">
        <v>389.57601899999997</v>
      </c>
      <c r="Z54">
        <v>6569.7431640000004</v>
      </c>
      <c r="AA54">
        <v>35645.097655999998</v>
      </c>
      <c r="AB54">
        <v>7317.6186520000001</v>
      </c>
      <c r="AC54">
        <v>11352.732421999999</v>
      </c>
      <c r="AD54">
        <v>1808.540283</v>
      </c>
      <c r="AE54">
        <v>2237.657471</v>
      </c>
      <c r="AF54">
        <v>3240.2946780000002</v>
      </c>
      <c r="AG54">
        <v>60766.714844000002</v>
      </c>
      <c r="AH54">
        <v>3203.601807</v>
      </c>
      <c r="AI54">
        <v>30372.291015999999</v>
      </c>
      <c r="AJ54">
        <v>4058.1674800000001</v>
      </c>
      <c r="AK54">
        <v>1989.7983400000001</v>
      </c>
      <c r="AL54">
        <v>9738.0458980000003</v>
      </c>
    </row>
    <row r="55" spans="1:38" x14ac:dyDescent="0.3">
      <c r="A55">
        <v>2018</v>
      </c>
      <c r="B55">
        <v>233627.8125</v>
      </c>
      <c r="C55">
        <v>99451.265625</v>
      </c>
      <c r="D55">
        <v>2917.189453</v>
      </c>
      <c r="E55">
        <v>37693.726562000003</v>
      </c>
      <c r="F55">
        <v>1889.104004</v>
      </c>
      <c r="G55">
        <v>12631.083008</v>
      </c>
      <c r="H55">
        <v>7611.8828119999998</v>
      </c>
      <c r="I55">
        <v>1267.4814449999999</v>
      </c>
      <c r="J55">
        <v>15628.140625</v>
      </c>
      <c r="K55">
        <v>15515.910156</v>
      </c>
      <c r="L55">
        <v>9102.5478519999997</v>
      </c>
      <c r="M55">
        <v>3134.2473140000002</v>
      </c>
      <c r="N55">
        <v>25627.191406000002</v>
      </c>
      <c r="O55">
        <v>352410.625</v>
      </c>
      <c r="P55">
        <v>1895.0579829999999</v>
      </c>
      <c r="Q55">
        <v>140612.921875</v>
      </c>
      <c r="R55">
        <v>3104.514893</v>
      </c>
      <c r="S55">
        <v>8646.2373050000006</v>
      </c>
      <c r="T55">
        <v>1460.7945560000001</v>
      </c>
      <c r="U55">
        <v>1431.4373780000001</v>
      </c>
      <c r="V55">
        <v>9542.1201170000004</v>
      </c>
      <c r="W55">
        <v>5058.3891599999997</v>
      </c>
      <c r="X55">
        <v>1013.386658</v>
      </c>
      <c r="Y55">
        <v>1484.3004149999999</v>
      </c>
      <c r="Z55">
        <v>9382.2978519999997</v>
      </c>
      <c r="AA55">
        <v>53248.296875</v>
      </c>
      <c r="AB55">
        <v>7118.5688479999999</v>
      </c>
      <c r="AC55">
        <v>10362.883789</v>
      </c>
      <c r="AD55">
        <v>3782.1137699999999</v>
      </c>
      <c r="AE55">
        <v>4038.2070309999999</v>
      </c>
      <c r="AF55">
        <v>6519.1723629999997</v>
      </c>
      <c r="AG55">
        <v>137741.21875</v>
      </c>
      <c r="AH55">
        <v>4148.0986329999996</v>
      </c>
      <c r="AI55">
        <v>39416.824219000002</v>
      </c>
      <c r="AJ55">
        <v>7147.6254879999997</v>
      </c>
      <c r="AK55">
        <v>3911.577393</v>
      </c>
      <c r="AL55">
        <v>18323.732422000001</v>
      </c>
    </row>
    <row r="56" spans="1:38" x14ac:dyDescent="0.3">
      <c r="A56">
        <f>I56+U56</f>
        <v>3695665.9762200005</v>
      </c>
      <c r="I56">
        <f>AVERAGE(I47:I55)*1233</f>
        <v>1873299.9201650003</v>
      </c>
      <c r="U56">
        <f>AVERAGE(U47:U55)*1233</f>
        <v>1822366.0560550001</v>
      </c>
    </row>
    <row r="58" spans="1:38" ht="86.4" x14ac:dyDescent="0.3">
      <c r="A58" s="20" t="s">
        <v>25</v>
      </c>
      <c r="B58" s="20" t="s">
        <v>26</v>
      </c>
      <c r="C58" s="20" t="s">
        <v>27</v>
      </c>
      <c r="D58" s="20" t="s">
        <v>28</v>
      </c>
      <c r="E58" s="20" t="s">
        <v>90</v>
      </c>
      <c r="F58" s="20" t="s">
        <v>91</v>
      </c>
      <c r="G58" s="20" t="s">
        <v>92</v>
      </c>
      <c r="H58" s="20" t="s">
        <v>93</v>
      </c>
      <c r="J58" t="s">
        <v>25</v>
      </c>
      <c r="K58" t="s">
        <v>26</v>
      </c>
      <c r="L58" t="s">
        <v>27</v>
      </c>
      <c r="M58" t="s">
        <v>28</v>
      </c>
      <c r="N58" t="s">
        <v>90</v>
      </c>
      <c r="O58" t="s">
        <v>91</v>
      </c>
      <c r="P58" t="s">
        <v>92</v>
      </c>
      <c r="Q58" t="s">
        <v>93</v>
      </c>
    </row>
    <row r="59" spans="1:38" x14ac:dyDescent="0.3">
      <c r="A59">
        <v>0</v>
      </c>
      <c r="B59">
        <v>2010</v>
      </c>
      <c r="C59">
        <v>12</v>
      </c>
      <c r="D59">
        <v>365</v>
      </c>
      <c r="E59">
        <v>0.15040400000000001</v>
      </c>
      <c r="F59">
        <v>1.244893</v>
      </c>
      <c r="G59">
        <v>0</v>
      </c>
      <c r="H59">
        <v>0</v>
      </c>
      <c r="J59">
        <v>0</v>
      </c>
      <c r="K59">
        <v>2010</v>
      </c>
      <c r="L59">
        <v>12</v>
      </c>
      <c r="M59">
        <v>365</v>
      </c>
      <c r="N59">
        <v>6.7031999999999994E-2</v>
      </c>
      <c r="O59">
        <v>6.2992000000000006E-2</v>
      </c>
      <c r="P59">
        <v>0</v>
      </c>
      <c r="Q59">
        <v>0</v>
      </c>
    </row>
    <row r="60" spans="1:38" x14ac:dyDescent="0.3">
      <c r="A60">
        <v>1</v>
      </c>
      <c r="B60">
        <v>2011</v>
      </c>
      <c r="C60">
        <v>12</v>
      </c>
      <c r="D60">
        <v>365</v>
      </c>
      <c r="E60">
        <v>0.297045</v>
      </c>
      <c r="F60">
        <v>1.2165969999999999</v>
      </c>
      <c r="G60">
        <v>0</v>
      </c>
      <c r="H60">
        <v>0</v>
      </c>
      <c r="J60">
        <v>1</v>
      </c>
      <c r="K60">
        <v>2011</v>
      </c>
      <c r="L60">
        <v>12</v>
      </c>
      <c r="M60">
        <v>365</v>
      </c>
      <c r="N60">
        <v>7.3382000000000003E-2</v>
      </c>
      <c r="O60">
        <v>6.1578000000000001E-2</v>
      </c>
      <c r="P60">
        <v>0</v>
      </c>
      <c r="Q60">
        <v>0</v>
      </c>
    </row>
    <row r="61" spans="1:38" x14ac:dyDescent="0.3">
      <c r="A61">
        <v>2</v>
      </c>
      <c r="B61">
        <v>2012</v>
      </c>
      <c r="C61">
        <v>12</v>
      </c>
      <c r="D61">
        <v>366</v>
      </c>
      <c r="E61">
        <v>0.23860000000000001</v>
      </c>
      <c r="F61">
        <v>1.1865079999999999</v>
      </c>
      <c r="G61">
        <v>0</v>
      </c>
      <c r="H61">
        <v>0</v>
      </c>
      <c r="J61">
        <v>2</v>
      </c>
      <c r="K61">
        <v>2012</v>
      </c>
      <c r="L61">
        <v>12</v>
      </c>
      <c r="M61">
        <v>366</v>
      </c>
      <c r="N61">
        <v>8.9529999999999998E-2</v>
      </c>
      <c r="O61">
        <v>5.9970999999999997E-2</v>
      </c>
      <c r="P61">
        <v>0</v>
      </c>
      <c r="Q61">
        <v>0</v>
      </c>
    </row>
    <row r="62" spans="1:38" x14ac:dyDescent="0.3">
      <c r="A62">
        <v>3</v>
      </c>
      <c r="B62">
        <v>2013</v>
      </c>
      <c r="C62">
        <v>12</v>
      </c>
      <c r="D62">
        <v>365</v>
      </c>
      <c r="E62">
        <v>0.27149600000000002</v>
      </c>
      <c r="F62">
        <v>1.159187</v>
      </c>
      <c r="G62">
        <v>0</v>
      </c>
      <c r="H62">
        <v>0</v>
      </c>
      <c r="J62">
        <v>3</v>
      </c>
      <c r="K62">
        <v>2013</v>
      </c>
      <c r="L62">
        <v>12</v>
      </c>
      <c r="M62">
        <v>365</v>
      </c>
      <c r="N62">
        <v>5.0434E-2</v>
      </c>
      <c r="O62">
        <v>5.8533000000000002E-2</v>
      </c>
      <c r="P62">
        <v>0</v>
      </c>
      <c r="Q62">
        <v>0</v>
      </c>
    </row>
    <row r="63" spans="1:38" x14ac:dyDescent="0.3">
      <c r="A63">
        <v>4</v>
      </c>
      <c r="B63">
        <v>2014</v>
      </c>
      <c r="C63">
        <v>12</v>
      </c>
      <c r="D63">
        <v>365</v>
      </c>
      <c r="E63">
        <v>0.14601800000000001</v>
      </c>
      <c r="F63">
        <v>1.132242</v>
      </c>
      <c r="G63">
        <v>0</v>
      </c>
      <c r="H63">
        <v>0</v>
      </c>
      <c r="J63">
        <v>4</v>
      </c>
      <c r="K63">
        <v>2014</v>
      </c>
      <c r="L63">
        <v>12</v>
      </c>
      <c r="M63">
        <v>365</v>
      </c>
      <c r="N63">
        <v>5.1723999999999999E-2</v>
      </c>
      <c r="O63">
        <v>5.7125000000000002E-2</v>
      </c>
      <c r="P63">
        <v>0</v>
      </c>
      <c r="Q63">
        <v>0</v>
      </c>
    </row>
    <row r="64" spans="1:38" x14ac:dyDescent="0.3">
      <c r="A64">
        <v>5</v>
      </c>
      <c r="B64">
        <v>2015</v>
      </c>
      <c r="C64">
        <v>12</v>
      </c>
      <c r="D64">
        <v>365</v>
      </c>
      <c r="E64">
        <v>0.38271699999999997</v>
      </c>
      <c r="F64">
        <v>1.111702</v>
      </c>
      <c r="G64">
        <v>0</v>
      </c>
      <c r="H64">
        <v>0</v>
      </c>
      <c r="J64">
        <v>5</v>
      </c>
      <c r="K64">
        <v>2015</v>
      </c>
      <c r="L64">
        <v>12</v>
      </c>
      <c r="M64">
        <v>365</v>
      </c>
      <c r="N64">
        <v>0.10988000000000001</v>
      </c>
      <c r="O64">
        <v>5.6051999999999998E-2</v>
      </c>
      <c r="P64">
        <v>0</v>
      </c>
      <c r="Q64">
        <v>0</v>
      </c>
    </row>
    <row r="65" spans="1:17" x14ac:dyDescent="0.3">
      <c r="A65">
        <v>6</v>
      </c>
      <c r="B65">
        <v>2016</v>
      </c>
      <c r="C65">
        <v>12</v>
      </c>
      <c r="D65">
        <v>366</v>
      </c>
      <c r="E65">
        <v>0.26928200000000002</v>
      </c>
      <c r="F65">
        <v>1.1197839999999999</v>
      </c>
      <c r="G65">
        <v>0</v>
      </c>
      <c r="H65">
        <v>0</v>
      </c>
      <c r="J65">
        <v>6</v>
      </c>
      <c r="K65">
        <v>2016</v>
      </c>
      <c r="L65">
        <v>12</v>
      </c>
      <c r="M65">
        <v>366</v>
      </c>
      <c r="N65">
        <v>7.4708999999999998E-2</v>
      </c>
      <c r="O65">
        <v>5.6429E-2</v>
      </c>
      <c r="P65">
        <v>0</v>
      </c>
      <c r="Q65">
        <v>0</v>
      </c>
    </row>
    <row r="66" spans="1:17" x14ac:dyDescent="0.3">
      <c r="A66">
        <v>7</v>
      </c>
      <c r="B66">
        <v>2017</v>
      </c>
      <c r="C66">
        <v>12</v>
      </c>
      <c r="D66">
        <v>365</v>
      </c>
      <c r="E66">
        <v>0.174369</v>
      </c>
      <c r="F66">
        <v>1.1288039999999999</v>
      </c>
      <c r="G66">
        <v>0</v>
      </c>
      <c r="H66">
        <v>0</v>
      </c>
      <c r="J66">
        <v>7</v>
      </c>
      <c r="K66">
        <v>2017</v>
      </c>
      <c r="L66">
        <v>12</v>
      </c>
      <c r="M66">
        <v>365</v>
      </c>
      <c r="N66">
        <v>6.6318000000000002E-2</v>
      </c>
      <c r="O66">
        <v>5.6841000000000003E-2</v>
      </c>
      <c r="P66">
        <v>0</v>
      </c>
      <c r="Q66">
        <v>0</v>
      </c>
    </row>
    <row r="67" spans="1:17" x14ac:dyDescent="0.3">
      <c r="A67">
        <v>8</v>
      </c>
      <c r="B67">
        <v>2018</v>
      </c>
      <c r="C67">
        <v>12</v>
      </c>
      <c r="D67">
        <v>365</v>
      </c>
      <c r="E67">
        <v>0.192244</v>
      </c>
      <c r="F67">
        <v>1.137338</v>
      </c>
      <c r="G67">
        <v>0</v>
      </c>
      <c r="H67">
        <v>0</v>
      </c>
      <c r="J67">
        <v>8</v>
      </c>
      <c r="K67">
        <v>2018</v>
      </c>
      <c r="L67">
        <v>12</v>
      </c>
      <c r="M67">
        <v>365</v>
      </c>
      <c r="N67">
        <v>0.13655800000000001</v>
      </c>
      <c r="O67">
        <v>5.7258000000000003E-2</v>
      </c>
      <c r="P67">
        <v>0</v>
      </c>
      <c r="Q67">
        <v>0</v>
      </c>
    </row>
    <row r="68" spans="1:17" x14ac:dyDescent="0.3">
      <c r="D68">
        <f>AVERAGE(D59:D67)</f>
        <v>365.22222222222223</v>
      </c>
      <c r="E68">
        <f t="shared" ref="E68:F68" si="16">AVERAGE(E59:E67)</f>
        <v>0.23579722222222221</v>
      </c>
      <c r="F68">
        <f t="shared" si="16"/>
        <v>1.1596727777777778</v>
      </c>
      <c r="M68">
        <f>AVERAGE(M59:M67)</f>
        <v>365.22222222222223</v>
      </c>
      <c r="N68">
        <f t="shared" ref="N68" si="17">AVERAGE(N59:N67)</f>
        <v>7.9951888888888892E-2</v>
      </c>
      <c r="O68">
        <f t="shared" ref="O68" si="18">AVERAGE(O59:O67)</f>
        <v>5.8531E-2</v>
      </c>
    </row>
    <row r="69" spans="1:17" x14ac:dyDescent="0.3">
      <c r="E69" s="11">
        <f>(D68*E68*86400/1898320000)*1000</f>
        <v>3.9195860058718588</v>
      </c>
      <c r="F69" s="11">
        <f>(D68*F68*86400/1898320000)*1000</f>
        <v>19.276890322671274</v>
      </c>
      <c r="N69" s="11">
        <f>(M68*N68*86400/1898320000)*1000</f>
        <v>1.3290161006925423</v>
      </c>
      <c r="O69" s="11">
        <f>(M68*O68*86400/1898320000)*1000</f>
        <v>0.97294313456108561</v>
      </c>
    </row>
    <row r="70" spans="1:17" x14ac:dyDescent="0.3">
      <c r="E70" s="11">
        <f>E69-N69</f>
        <v>2.5905699051793167</v>
      </c>
      <c r="F70" s="11">
        <f>F69-O69</f>
        <v>18.30394718811019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WRB</vt:lpstr>
      <vt:lpstr>FLOW_NSantiam_Water_Budget_Demo</vt:lpstr>
      <vt:lpstr>NSantiam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2021-05-21T16:41:57Z</dcterms:created>
  <dcterms:modified xsi:type="dcterms:W3CDTF">2021-05-23T14:25:20Z</dcterms:modified>
</cp:coreProperties>
</file>