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servoirs\DataSources\"/>
    </mc:Choice>
  </mc:AlternateContent>
  <xr:revisionPtr revIDLastSave="0" documentId="13_ncr:1_{E8D1E8F0-1A09-47C2-9FF4-E844B2848F5B}" xr6:coauthVersionLast="45" xr6:coauthVersionMax="45" xr10:uidLastSave="{00000000-0000-0000-0000-000000000000}"/>
  <bookViews>
    <workbookView xWindow="28680" yWindow="-7425" windowWidth="29040" windowHeight="17640" firstSheet="1" activeTab="6" xr2:uid="{00000000-000D-0000-FFFF-FFFF00000000}"/>
  </bookViews>
  <sheets>
    <sheet name="Conservation Zone" sheetId="2" r:id="rId1"/>
    <sheet name="Table 6.1 Cougar_rule_curve" sheetId="1" r:id="rId2"/>
    <sheet name="Buffer Zone" sheetId="8" r:id="rId3"/>
    <sheet name="Table 6.1 CGR_buffer" sheetId="3" r:id="rId4"/>
    <sheet name="Fig. 6.1 v &lt;reservoir&gt;" sheetId="5" r:id="rId5"/>
    <sheet name="Fig. 6.2b and 6.2c" sheetId="6" r:id="rId6"/>
    <sheet name="Cougar_rule_prioriti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0" i="6" l="1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Q185" i="6"/>
  <c r="T185" i="6" s="1"/>
  <c r="P185" i="6"/>
  <c r="S185" i="6" s="1"/>
  <c r="J185" i="6"/>
  <c r="I185" i="6"/>
  <c r="H185" i="6"/>
  <c r="G185" i="6"/>
  <c r="E185" i="6"/>
  <c r="D185" i="6"/>
  <c r="Q184" i="6"/>
  <c r="T184" i="6" s="1"/>
  <c r="P184" i="6"/>
  <c r="S184" i="6" s="1"/>
  <c r="J184" i="6"/>
  <c r="I184" i="6"/>
  <c r="H184" i="6"/>
  <c r="E184" i="6"/>
  <c r="D184" i="6"/>
  <c r="G184" i="6" s="1"/>
  <c r="Q183" i="6"/>
  <c r="T183" i="6" s="1"/>
  <c r="P183" i="6"/>
  <c r="S183" i="6" s="1"/>
  <c r="J183" i="6"/>
  <c r="H183" i="6"/>
  <c r="E183" i="6"/>
  <c r="I183" i="6" s="1"/>
  <c r="D183" i="6"/>
  <c r="G183" i="6" s="1"/>
  <c r="Q182" i="6"/>
  <c r="T182" i="6" s="1"/>
  <c r="P182" i="6"/>
  <c r="S182" i="6" s="1"/>
  <c r="J182" i="6"/>
  <c r="H182" i="6"/>
  <c r="E182" i="6"/>
  <c r="I182" i="6" s="1"/>
  <c r="D182" i="6"/>
  <c r="G182" i="6" s="1"/>
  <c r="Q181" i="6"/>
  <c r="T181" i="6" s="1"/>
  <c r="P181" i="6"/>
  <c r="S181" i="6" s="1"/>
  <c r="J181" i="6"/>
  <c r="H181" i="6"/>
  <c r="E181" i="6"/>
  <c r="I181" i="6" s="1"/>
  <c r="D181" i="6"/>
  <c r="G181" i="6" s="1"/>
  <c r="Q180" i="6"/>
  <c r="T180" i="6" s="1"/>
  <c r="P180" i="6"/>
  <c r="S180" i="6" s="1"/>
  <c r="J180" i="6"/>
  <c r="H180" i="6"/>
  <c r="E180" i="6"/>
  <c r="I180" i="6" s="1"/>
  <c r="D180" i="6"/>
  <c r="G180" i="6" s="1"/>
  <c r="Q174" i="6"/>
  <c r="T174" i="6" s="1"/>
  <c r="P174" i="6"/>
  <c r="S174" i="6" s="1"/>
  <c r="J174" i="6"/>
  <c r="H174" i="6"/>
  <c r="E174" i="6"/>
  <c r="I174" i="6" s="1"/>
  <c r="D174" i="6"/>
  <c r="G174" i="6" s="1"/>
  <c r="Q173" i="6"/>
  <c r="T173" i="6" s="1"/>
  <c r="P173" i="6"/>
  <c r="S173" i="6" s="1"/>
  <c r="J173" i="6"/>
  <c r="H173" i="6"/>
  <c r="E173" i="6"/>
  <c r="I173" i="6" s="1"/>
  <c r="D173" i="6"/>
  <c r="G173" i="6" s="1"/>
  <c r="Q172" i="6"/>
  <c r="T172" i="6" s="1"/>
  <c r="P172" i="6"/>
  <c r="S172" i="6" s="1"/>
  <c r="J172" i="6"/>
  <c r="H172" i="6"/>
  <c r="E172" i="6"/>
  <c r="I172" i="6" s="1"/>
  <c r="D172" i="6"/>
  <c r="G172" i="6" s="1"/>
  <c r="Q171" i="6"/>
  <c r="P171" i="6"/>
  <c r="Q166" i="6"/>
  <c r="T166" i="6" s="1"/>
  <c r="P166" i="6"/>
  <c r="S166" i="6" s="1"/>
  <c r="J166" i="6"/>
  <c r="H166" i="6"/>
  <c r="E166" i="6"/>
  <c r="I166" i="6" s="1"/>
  <c r="D166" i="6"/>
  <c r="G166" i="6" s="1"/>
  <c r="Q165" i="6"/>
  <c r="T165" i="6" s="1"/>
  <c r="P165" i="6"/>
  <c r="S165" i="6" s="1"/>
  <c r="J165" i="6"/>
  <c r="H165" i="6"/>
  <c r="E165" i="6"/>
  <c r="I165" i="6" s="1"/>
  <c r="D165" i="6"/>
  <c r="G165" i="6" s="1"/>
  <c r="Q164" i="6"/>
  <c r="T164" i="6" s="1"/>
  <c r="P164" i="6"/>
  <c r="S164" i="6" s="1"/>
  <c r="J164" i="6"/>
  <c r="H164" i="6"/>
  <c r="E164" i="6"/>
  <c r="I164" i="6" s="1"/>
  <c r="D164" i="6"/>
  <c r="G164" i="6" s="1"/>
  <c r="Q163" i="6"/>
  <c r="T163" i="6" s="1"/>
  <c r="P163" i="6"/>
  <c r="S163" i="6" s="1"/>
  <c r="J163" i="6"/>
  <c r="H163" i="6"/>
  <c r="E163" i="6"/>
  <c r="I163" i="6" s="1"/>
  <c r="D163" i="6"/>
  <c r="G163" i="6" s="1"/>
  <c r="Q162" i="6"/>
  <c r="T162" i="6" s="1"/>
  <c r="P162" i="6"/>
  <c r="S162" i="6" s="1"/>
  <c r="J162" i="6"/>
  <c r="H162" i="6"/>
  <c r="E162" i="6"/>
  <c r="I162" i="6" s="1"/>
  <c r="D162" i="6"/>
  <c r="G162" i="6" s="1"/>
  <c r="Q161" i="6"/>
  <c r="T161" i="6" s="1"/>
  <c r="P161" i="6"/>
  <c r="S161" i="6" s="1"/>
  <c r="J161" i="6"/>
  <c r="H161" i="6"/>
  <c r="E161" i="6"/>
  <c r="I161" i="6" s="1"/>
  <c r="D161" i="6"/>
  <c r="G161" i="6" s="1"/>
  <c r="Q160" i="6"/>
  <c r="T160" i="6" s="1"/>
  <c r="P160" i="6"/>
  <c r="S160" i="6" s="1"/>
  <c r="J160" i="6"/>
  <c r="H160" i="6"/>
  <c r="E160" i="6"/>
  <c r="I160" i="6" s="1"/>
  <c r="D160" i="6"/>
  <c r="G160" i="6" s="1"/>
  <c r="Q159" i="6"/>
  <c r="T159" i="6" s="1"/>
  <c r="P159" i="6"/>
  <c r="S159" i="6" s="1"/>
  <c r="J159" i="6"/>
  <c r="H159" i="6"/>
  <c r="E159" i="6"/>
  <c r="I159" i="6" s="1"/>
  <c r="D159" i="6"/>
  <c r="G159" i="6" s="1"/>
  <c r="Q151" i="6"/>
  <c r="T151" i="6" s="1"/>
  <c r="P151" i="6"/>
  <c r="S151" i="6" s="1"/>
  <c r="J151" i="6"/>
  <c r="H151" i="6"/>
  <c r="E151" i="6"/>
  <c r="I151" i="6" s="1"/>
  <c r="D151" i="6"/>
  <c r="G151" i="6" s="1"/>
  <c r="Q153" i="6"/>
  <c r="T153" i="6" s="1"/>
  <c r="P153" i="6"/>
  <c r="S153" i="6" s="1"/>
  <c r="J153" i="6"/>
  <c r="H153" i="6"/>
  <c r="E153" i="6"/>
  <c r="I153" i="6" s="1"/>
  <c r="D153" i="6"/>
  <c r="G153" i="6" s="1"/>
  <c r="Q152" i="6"/>
  <c r="T152" i="6" s="1"/>
  <c r="P152" i="6"/>
  <c r="S152" i="6" s="1"/>
  <c r="J152" i="6"/>
  <c r="H152" i="6"/>
  <c r="E152" i="6"/>
  <c r="I152" i="6" s="1"/>
  <c r="D152" i="6"/>
  <c r="G152" i="6" s="1"/>
  <c r="Q150" i="6"/>
  <c r="T150" i="6" s="1"/>
  <c r="P150" i="6"/>
  <c r="S150" i="6" s="1"/>
  <c r="J150" i="6"/>
  <c r="H150" i="6"/>
  <c r="E150" i="6"/>
  <c r="I150" i="6" s="1"/>
  <c r="D150" i="6"/>
  <c r="G150" i="6" s="1"/>
  <c r="Q149" i="6"/>
  <c r="P149" i="6"/>
  <c r="H144" i="6"/>
  <c r="G144" i="6"/>
  <c r="D144" i="6"/>
  <c r="F144" i="6" s="1"/>
  <c r="Q143" i="6"/>
  <c r="T143" i="6" s="1"/>
  <c r="O143" i="6"/>
  <c r="N143" i="6"/>
  <c r="H143" i="6"/>
  <c r="G143" i="6"/>
  <c r="D143" i="6"/>
  <c r="E143" i="6" s="1"/>
  <c r="Q142" i="6"/>
  <c r="P142" i="6"/>
  <c r="K125" i="6"/>
  <c r="K126" i="6" s="1"/>
  <c r="L124" i="6"/>
  <c r="L125" i="6" s="1"/>
  <c r="K124" i="6"/>
  <c r="E137" i="6"/>
  <c r="I137" i="6" s="1"/>
  <c r="D137" i="6"/>
  <c r="G137" i="6" s="1"/>
  <c r="E136" i="6"/>
  <c r="I136" i="6" s="1"/>
  <c r="D136" i="6"/>
  <c r="G136" i="6" s="1"/>
  <c r="E135" i="6"/>
  <c r="I135" i="6" s="1"/>
  <c r="D135" i="6"/>
  <c r="G135" i="6" s="1"/>
  <c r="E134" i="6"/>
  <c r="I134" i="6" s="1"/>
  <c r="D134" i="6"/>
  <c r="G134" i="6" s="1"/>
  <c r="E133" i="6"/>
  <c r="I133" i="6" s="1"/>
  <c r="D133" i="6"/>
  <c r="G133" i="6" s="1"/>
  <c r="E132" i="6"/>
  <c r="I132" i="6" s="1"/>
  <c r="D132" i="6"/>
  <c r="G132" i="6" s="1"/>
  <c r="E131" i="6"/>
  <c r="I131" i="6" s="1"/>
  <c r="D131" i="6"/>
  <c r="G131" i="6" s="1"/>
  <c r="E130" i="6"/>
  <c r="I130" i="6" s="1"/>
  <c r="D130" i="6"/>
  <c r="G130" i="6" s="1"/>
  <c r="E129" i="6"/>
  <c r="I129" i="6" s="1"/>
  <c r="D129" i="6"/>
  <c r="G129" i="6" s="1"/>
  <c r="E128" i="6"/>
  <c r="I128" i="6" s="1"/>
  <c r="D128" i="6"/>
  <c r="G128" i="6" s="1"/>
  <c r="E127" i="6"/>
  <c r="I127" i="6" s="1"/>
  <c r="D127" i="6"/>
  <c r="G127" i="6" s="1"/>
  <c r="E126" i="6"/>
  <c r="I126" i="6" s="1"/>
  <c r="D126" i="6"/>
  <c r="G126" i="6" s="1"/>
  <c r="E125" i="6"/>
  <c r="I125" i="6" s="1"/>
  <c r="D125" i="6"/>
  <c r="G125" i="6" s="1"/>
  <c r="P124" i="6"/>
  <c r="S124" i="6" s="1"/>
  <c r="H124" i="6"/>
  <c r="E124" i="6"/>
  <c r="I124" i="6" s="1"/>
  <c r="D124" i="6"/>
  <c r="G124" i="6" s="1"/>
  <c r="Q123" i="6"/>
  <c r="T123" i="6" s="1"/>
  <c r="P123" i="6"/>
  <c r="S123" i="6" s="1"/>
  <c r="J123" i="6"/>
  <c r="H123" i="6"/>
  <c r="E123" i="6"/>
  <c r="I123" i="6" s="1"/>
  <c r="D123" i="6"/>
  <c r="G123" i="6" s="1"/>
  <c r="Q122" i="6"/>
  <c r="T122" i="6" s="1"/>
  <c r="P122" i="6"/>
  <c r="S122" i="6" s="1"/>
  <c r="J122" i="6"/>
  <c r="H122" i="6"/>
  <c r="E122" i="6"/>
  <c r="I122" i="6" s="1"/>
  <c r="D122" i="6"/>
  <c r="G122" i="6" s="1"/>
  <c r="Q121" i="6"/>
  <c r="P121" i="6"/>
  <c r="J116" i="6"/>
  <c r="Q116" i="6"/>
  <c r="T116" i="6" s="1"/>
  <c r="J115" i="6"/>
  <c r="Q115" i="6"/>
  <c r="T115" i="6" s="1"/>
  <c r="J114" i="6"/>
  <c r="Q114" i="6"/>
  <c r="T114" i="6" s="1"/>
  <c r="J113" i="6"/>
  <c r="Q113" i="6"/>
  <c r="T113" i="6" s="1"/>
  <c r="J112" i="6"/>
  <c r="Q112" i="6"/>
  <c r="T112" i="6" s="1"/>
  <c r="K99" i="6"/>
  <c r="H99" i="6" s="1"/>
  <c r="Q111" i="6"/>
  <c r="T111" i="6" s="1"/>
  <c r="Q110" i="6"/>
  <c r="T110" i="6" s="1"/>
  <c r="Q109" i="6"/>
  <c r="T109" i="6" s="1"/>
  <c r="Q108" i="6"/>
  <c r="T108" i="6" s="1"/>
  <c r="Q107" i="6"/>
  <c r="T107" i="6" s="1"/>
  <c r="Q106" i="6"/>
  <c r="T106" i="6" s="1"/>
  <c r="Q105" i="6"/>
  <c r="T105" i="6" s="1"/>
  <c r="Q104" i="6"/>
  <c r="T104" i="6" s="1"/>
  <c r="Q103" i="6"/>
  <c r="T103" i="6" s="1"/>
  <c r="Q102" i="6"/>
  <c r="T102" i="6" s="1"/>
  <c r="Q101" i="6"/>
  <c r="T101" i="6" s="1"/>
  <c r="Q100" i="6"/>
  <c r="T100" i="6" s="1"/>
  <c r="Q99" i="6"/>
  <c r="T99" i="6" s="1"/>
  <c r="Q98" i="6"/>
  <c r="T98" i="6" s="1"/>
  <c r="P98" i="6"/>
  <c r="S98" i="6" s="1"/>
  <c r="Q97" i="6"/>
  <c r="T97" i="6" s="1"/>
  <c r="P97" i="6"/>
  <c r="S97" i="6" s="1"/>
  <c r="J111" i="6"/>
  <c r="E111" i="6"/>
  <c r="I111" i="6" s="1"/>
  <c r="D111" i="6"/>
  <c r="G111" i="6" s="1"/>
  <c r="J110" i="6"/>
  <c r="E110" i="6"/>
  <c r="I110" i="6" s="1"/>
  <c r="D110" i="6"/>
  <c r="G110" i="6" s="1"/>
  <c r="J109" i="6"/>
  <c r="E109" i="6"/>
  <c r="I109" i="6" s="1"/>
  <c r="D109" i="6"/>
  <c r="G109" i="6" s="1"/>
  <c r="J108" i="6"/>
  <c r="E108" i="6"/>
  <c r="I108" i="6" s="1"/>
  <c r="D108" i="6"/>
  <c r="G108" i="6" s="1"/>
  <c r="J107" i="6"/>
  <c r="E107" i="6"/>
  <c r="I107" i="6" s="1"/>
  <c r="D107" i="6"/>
  <c r="G107" i="6" s="1"/>
  <c r="J106" i="6"/>
  <c r="E106" i="6"/>
  <c r="I106" i="6" s="1"/>
  <c r="D106" i="6"/>
  <c r="G106" i="6" s="1"/>
  <c r="J105" i="6"/>
  <c r="E105" i="6"/>
  <c r="I105" i="6" s="1"/>
  <c r="D105" i="6"/>
  <c r="G105" i="6" s="1"/>
  <c r="J104" i="6"/>
  <c r="E104" i="6"/>
  <c r="I104" i="6" s="1"/>
  <c r="D104" i="6"/>
  <c r="G104" i="6" s="1"/>
  <c r="J103" i="6"/>
  <c r="E103" i="6"/>
  <c r="I103" i="6" s="1"/>
  <c r="D103" i="6"/>
  <c r="G103" i="6" s="1"/>
  <c r="J102" i="6"/>
  <c r="E102" i="6"/>
  <c r="I102" i="6" s="1"/>
  <c r="D102" i="6"/>
  <c r="G102" i="6" s="1"/>
  <c r="J101" i="6"/>
  <c r="E101" i="6"/>
  <c r="I101" i="6" s="1"/>
  <c r="D101" i="6"/>
  <c r="G101" i="6" s="1"/>
  <c r="J100" i="6"/>
  <c r="E100" i="6"/>
  <c r="I100" i="6" s="1"/>
  <c r="D100" i="6"/>
  <c r="G100" i="6" s="1"/>
  <c r="J99" i="6"/>
  <c r="E99" i="6"/>
  <c r="I99" i="6" s="1"/>
  <c r="D99" i="6"/>
  <c r="G99" i="6" s="1"/>
  <c r="J98" i="6"/>
  <c r="H98" i="6"/>
  <c r="E98" i="6"/>
  <c r="I98" i="6" s="1"/>
  <c r="D98" i="6"/>
  <c r="G98" i="6" s="1"/>
  <c r="J97" i="6"/>
  <c r="H97" i="6"/>
  <c r="E97" i="6"/>
  <c r="I97" i="6" s="1"/>
  <c r="D97" i="6"/>
  <c r="G97" i="6" s="1"/>
  <c r="Q96" i="6"/>
  <c r="T96" i="6" s="1"/>
  <c r="P96" i="6"/>
  <c r="S96" i="6" s="1"/>
  <c r="J96" i="6"/>
  <c r="H96" i="6"/>
  <c r="E96" i="6"/>
  <c r="I96" i="6" s="1"/>
  <c r="D96" i="6"/>
  <c r="G96" i="6" s="1"/>
  <c r="Q95" i="6"/>
  <c r="P95" i="6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6" i="5"/>
  <c r="D5" i="5"/>
  <c r="D3" i="5"/>
  <c r="D2" i="5"/>
  <c r="P143" i="6" l="1"/>
  <c r="S143" i="6" s="1"/>
  <c r="F143" i="6"/>
  <c r="E144" i="6"/>
  <c r="J125" i="6"/>
  <c r="Q125" i="6"/>
  <c r="T125" i="6" s="1"/>
  <c r="P125" i="6"/>
  <c r="S125" i="6" s="1"/>
  <c r="J124" i="6"/>
  <c r="Q124" i="6"/>
  <c r="T124" i="6" s="1"/>
  <c r="H126" i="6"/>
  <c r="K127" i="6"/>
  <c r="K128" i="6" s="1"/>
  <c r="K129" i="6" s="1"/>
  <c r="K130" i="6" s="1"/>
  <c r="K131" i="6" s="1"/>
  <c r="Q126" i="6"/>
  <c r="T126" i="6" s="1"/>
  <c r="J126" i="6"/>
  <c r="P126" i="6"/>
  <c r="S126" i="6" s="1"/>
  <c r="H125" i="6"/>
  <c r="K100" i="6"/>
  <c r="P99" i="6"/>
  <c r="S99" i="6" s="1"/>
  <c r="Q127" i="6" l="1"/>
  <c r="T127" i="6" s="1"/>
  <c r="J127" i="6"/>
  <c r="H127" i="6"/>
  <c r="P127" i="6"/>
  <c r="S127" i="6" s="1"/>
  <c r="K101" i="6"/>
  <c r="P100" i="6"/>
  <c r="S100" i="6" s="1"/>
  <c r="H100" i="6"/>
  <c r="Q128" i="6" l="1"/>
  <c r="T128" i="6" s="1"/>
  <c r="J128" i="6"/>
  <c r="P128" i="6"/>
  <c r="S128" i="6" s="1"/>
  <c r="H128" i="6"/>
  <c r="K102" i="6"/>
  <c r="P101" i="6"/>
  <c r="S101" i="6" s="1"/>
  <c r="H101" i="6"/>
  <c r="Q129" i="6" l="1"/>
  <c r="T129" i="6" s="1"/>
  <c r="J129" i="6"/>
  <c r="H129" i="6"/>
  <c r="P129" i="6"/>
  <c r="S129" i="6" s="1"/>
  <c r="H102" i="6"/>
  <c r="P102" i="6"/>
  <c r="S102" i="6" s="1"/>
  <c r="K103" i="6"/>
  <c r="J130" i="6" l="1"/>
  <c r="Q130" i="6"/>
  <c r="T130" i="6" s="1"/>
  <c r="P130" i="6"/>
  <c r="S130" i="6" s="1"/>
  <c r="H130" i="6"/>
  <c r="H103" i="6"/>
  <c r="P103" i="6"/>
  <c r="S103" i="6" s="1"/>
  <c r="K104" i="6"/>
  <c r="H2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F2" i="3"/>
  <c r="E2" i="3"/>
  <c r="D2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Q131" i="6" l="1"/>
  <c r="T131" i="6" s="1"/>
  <c r="J131" i="6"/>
  <c r="P131" i="6"/>
  <c r="S131" i="6" s="1"/>
  <c r="H131" i="6"/>
  <c r="P104" i="6"/>
  <c r="S104" i="6" s="1"/>
  <c r="H104" i="6"/>
  <c r="K105" i="6"/>
  <c r="P60" i="6"/>
  <c r="S60" i="6" s="1"/>
  <c r="P59" i="6"/>
  <c r="S59" i="6" s="1"/>
  <c r="P58" i="6"/>
  <c r="S58" i="6" s="1"/>
  <c r="Q132" i="6" l="1"/>
  <c r="T132" i="6" s="1"/>
  <c r="J132" i="6"/>
  <c r="H132" i="6"/>
  <c r="P132" i="6"/>
  <c r="S132" i="6" s="1"/>
  <c r="P105" i="6"/>
  <c r="S105" i="6" s="1"/>
  <c r="K106" i="6"/>
  <c r="H105" i="6"/>
  <c r="Q88" i="6"/>
  <c r="T88" i="6" s="1"/>
  <c r="O88" i="6"/>
  <c r="N88" i="6"/>
  <c r="Q87" i="6"/>
  <c r="P87" i="6"/>
  <c r="O77" i="6"/>
  <c r="N77" i="6"/>
  <c r="O76" i="6"/>
  <c r="N76" i="6"/>
  <c r="O75" i="6"/>
  <c r="N75" i="6"/>
  <c r="O74" i="6"/>
  <c r="N74" i="6"/>
  <c r="O73" i="6"/>
  <c r="N73" i="6"/>
  <c r="O72" i="6"/>
  <c r="N72" i="6"/>
  <c r="O71" i="6"/>
  <c r="N71" i="6"/>
  <c r="O70" i="6"/>
  <c r="N70" i="6"/>
  <c r="O69" i="6"/>
  <c r="N69" i="6"/>
  <c r="O68" i="6"/>
  <c r="N68" i="6"/>
  <c r="O67" i="6"/>
  <c r="N67" i="6"/>
  <c r="O66" i="6"/>
  <c r="N66" i="6"/>
  <c r="Q77" i="6"/>
  <c r="T77" i="6" s="1"/>
  <c r="Q76" i="6"/>
  <c r="T76" i="6" s="1"/>
  <c r="Q75" i="6"/>
  <c r="T75" i="6" s="1"/>
  <c r="Q74" i="6"/>
  <c r="T74" i="6" s="1"/>
  <c r="Q73" i="6"/>
  <c r="T73" i="6" s="1"/>
  <c r="Q72" i="6"/>
  <c r="T72" i="6" s="1"/>
  <c r="Q71" i="6"/>
  <c r="T71" i="6" s="1"/>
  <c r="Q70" i="6"/>
  <c r="T70" i="6" s="1"/>
  <c r="Q69" i="6"/>
  <c r="T69" i="6" s="1"/>
  <c r="Q68" i="6"/>
  <c r="T68" i="6" s="1"/>
  <c r="Q67" i="6"/>
  <c r="T67" i="6" s="1"/>
  <c r="Q66" i="6"/>
  <c r="T66" i="6" s="1"/>
  <c r="Q65" i="6"/>
  <c r="P65" i="6"/>
  <c r="Q60" i="6"/>
  <c r="T60" i="6" s="1"/>
  <c r="Q59" i="6"/>
  <c r="T59" i="6" s="1"/>
  <c r="Q58" i="6"/>
  <c r="T58" i="6" s="1"/>
  <c r="Q57" i="6"/>
  <c r="P57" i="6"/>
  <c r="Q47" i="6"/>
  <c r="T47" i="6" s="1"/>
  <c r="P47" i="6"/>
  <c r="S47" i="6" s="1"/>
  <c r="Q46" i="6"/>
  <c r="T46" i="6" s="1"/>
  <c r="P46" i="6"/>
  <c r="S46" i="6" s="1"/>
  <c r="Q45" i="6"/>
  <c r="T45" i="6" s="1"/>
  <c r="P45" i="6"/>
  <c r="S45" i="6" s="1"/>
  <c r="Q44" i="6"/>
  <c r="T44" i="6" s="1"/>
  <c r="P44" i="6"/>
  <c r="S44" i="6" s="1"/>
  <c r="Q43" i="6"/>
  <c r="T43" i="6" s="1"/>
  <c r="P43" i="6"/>
  <c r="S43" i="6" s="1"/>
  <c r="Q42" i="6"/>
  <c r="T42" i="6" s="1"/>
  <c r="P42" i="6"/>
  <c r="S42" i="6" s="1"/>
  <c r="Q41" i="6"/>
  <c r="T41" i="6" s="1"/>
  <c r="P41" i="6"/>
  <c r="S41" i="6" s="1"/>
  <c r="Q40" i="6"/>
  <c r="P40" i="6"/>
  <c r="Q34" i="6"/>
  <c r="T34" i="6" s="1"/>
  <c r="P34" i="6"/>
  <c r="S34" i="6" s="1"/>
  <c r="Q33" i="6"/>
  <c r="T33" i="6" s="1"/>
  <c r="P33" i="6"/>
  <c r="S33" i="6" s="1"/>
  <c r="Q32" i="6"/>
  <c r="T32" i="6" s="1"/>
  <c r="P32" i="6"/>
  <c r="S32" i="6" s="1"/>
  <c r="Q31" i="6"/>
  <c r="T31" i="6" s="1"/>
  <c r="P31" i="6"/>
  <c r="S31" i="6" s="1"/>
  <c r="Q30" i="6"/>
  <c r="T30" i="6" s="1"/>
  <c r="P30" i="6"/>
  <c r="S30" i="6" s="1"/>
  <c r="Q29" i="6"/>
  <c r="T29" i="6" s="1"/>
  <c r="P29" i="6"/>
  <c r="S29" i="6" s="1"/>
  <c r="Q28" i="6"/>
  <c r="T28" i="6" s="1"/>
  <c r="P28" i="6"/>
  <c r="S28" i="6" s="1"/>
  <c r="Q27" i="6"/>
  <c r="P27" i="6"/>
  <c r="Q19" i="6"/>
  <c r="T19" i="6" s="1"/>
  <c r="P19" i="6"/>
  <c r="S19" i="6" s="1"/>
  <c r="Q18" i="6"/>
  <c r="T18" i="6" s="1"/>
  <c r="P18" i="6"/>
  <c r="S18" i="6" s="1"/>
  <c r="Q12" i="6"/>
  <c r="P12" i="6"/>
  <c r="Q11" i="6"/>
  <c r="P11" i="6"/>
  <c r="Q10" i="6"/>
  <c r="P10" i="6"/>
  <c r="Q9" i="6"/>
  <c r="P9" i="6"/>
  <c r="Q8" i="6"/>
  <c r="P8" i="6"/>
  <c r="Q7" i="6"/>
  <c r="P7" i="6"/>
  <c r="Q6" i="6"/>
  <c r="P6" i="6"/>
  <c r="Q5" i="6"/>
  <c r="Q17" i="6"/>
  <c r="P17" i="6"/>
  <c r="P66" i="6" l="1"/>
  <c r="S66" i="6" s="1"/>
  <c r="P70" i="6"/>
  <c r="S70" i="6" s="1"/>
  <c r="Q133" i="6"/>
  <c r="T133" i="6" s="1"/>
  <c r="J133" i="6"/>
  <c r="P133" i="6"/>
  <c r="S133" i="6" s="1"/>
  <c r="H133" i="6"/>
  <c r="P73" i="6"/>
  <c r="S73" i="6" s="1"/>
  <c r="H106" i="6"/>
  <c r="K107" i="6"/>
  <c r="P106" i="6"/>
  <c r="S106" i="6" s="1"/>
  <c r="P67" i="6"/>
  <c r="S67" i="6" s="1"/>
  <c r="P71" i="6"/>
  <c r="S71" i="6" s="1"/>
  <c r="P69" i="6"/>
  <c r="S69" i="6" s="1"/>
  <c r="P74" i="6"/>
  <c r="S74" i="6" s="1"/>
  <c r="P68" i="6"/>
  <c r="S68" i="6" s="1"/>
  <c r="P75" i="6"/>
  <c r="S75" i="6" s="1"/>
  <c r="P72" i="6"/>
  <c r="S72" i="6" s="1"/>
  <c r="P76" i="6"/>
  <c r="S76" i="6" s="1"/>
  <c r="P77" i="6"/>
  <c r="S77" i="6" s="1"/>
  <c r="P88" i="6"/>
  <c r="S88" i="6" s="1"/>
  <c r="T12" i="6"/>
  <c r="S12" i="6"/>
  <c r="T11" i="6"/>
  <c r="S11" i="6"/>
  <c r="T10" i="6"/>
  <c r="S10" i="6"/>
  <c r="T9" i="6"/>
  <c r="S9" i="6"/>
  <c r="S8" i="6"/>
  <c r="T8" i="6"/>
  <c r="T7" i="6"/>
  <c r="S7" i="6"/>
  <c r="T6" i="6"/>
  <c r="S6" i="6"/>
  <c r="P5" i="6"/>
  <c r="S5" i="6" s="1"/>
  <c r="T5" i="6"/>
  <c r="H89" i="6"/>
  <c r="G89" i="6"/>
  <c r="D89" i="6"/>
  <c r="E89" i="6" s="1"/>
  <c r="H88" i="6"/>
  <c r="G88" i="6"/>
  <c r="D88" i="6"/>
  <c r="E88" i="6" s="1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D82" i="6"/>
  <c r="F82" i="6" s="1"/>
  <c r="D81" i="6"/>
  <c r="F81" i="6" s="1"/>
  <c r="D80" i="6"/>
  <c r="F80" i="6" s="1"/>
  <c r="D79" i="6"/>
  <c r="F79" i="6" s="1"/>
  <c r="D78" i="6"/>
  <c r="F78" i="6" s="1"/>
  <c r="D77" i="6"/>
  <c r="F77" i="6" s="1"/>
  <c r="D76" i="6"/>
  <c r="F76" i="6" s="1"/>
  <c r="D75" i="6"/>
  <c r="F75" i="6" s="1"/>
  <c r="D74" i="6"/>
  <c r="F74" i="6" s="1"/>
  <c r="D73" i="6"/>
  <c r="F73" i="6" s="1"/>
  <c r="D72" i="6"/>
  <c r="F72" i="6" s="1"/>
  <c r="D71" i="6"/>
  <c r="F71" i="6" s="1"/>
  <c r="D70" i="6"/>
  <c r="F70" i="6" s="1"/>
  <c r="D69" i="6"/>
  <c r="F69" i="6" s="1"/>
  <c r="D68" i="6"/>
  <c r="F68" i="6" s="1"/>
  <c r="D67" i="6"/>
  <c r="F67" i="6" s="1"/>
  <c r="K66" i="6"/>
  <c r="D66" i="6"/>
  <c r="E66" i="6" s="1"/>
  <c r="J60" i="6"/>
  <c r="H60" i="6"/>
  <c r="E60" i="6"/>
  <c r="I60" i="6" s="1"/>
  <c r="D60" i="6"/>
  <c r="G60" i="6" s="1"/>
  <c r="J59" i="6"/>
  <c r="H59" i="6"/>
  <c r="E59" i="6"/>
  <c r="I59" i="6" s="1"/>
  <c r="D59" i="6"/>
  <c r="G59" i="6" s="1"/>
  <c r="D58" i="6"/>
  <c r="G58" i="6" s="1"/>
  <c r="J58" i="6"/>
  <c r="H58" i="6"/>
  <c r="E58" i="6"/>
  <c r="I58" i="6" s="1"/>
  <c r="J51" i="6"/>
  <c r="H51" i="6"/>
  <c r="E51" i="6"/>
  <c r="I51" i="6" s="1"/>
  <c r="D51" i="6"/>
  <c r="G51" i="6" s="1"/>
  <c r="J50" i="6"/>
  <c r="H50" i="6"/>
  <c r="E50" i="6"/>
  <c r="I50" i="6" s="1"/>
  <c r="D50" i="6"/>
  <c r="G50" i="6" s="1"/>
  <c r="J49" i="6"/>
  <c r="H49" i="6"/>
  <c r="E49" i="6"/>
  <c r="I49" i="6" s="1"/>
  <c r="D49" i="6"/>
  <c r="G49" i="6" s="1"/>
  <c r="J48" i="6"/>
  <c r="H48" i="6"/>
  <c r="E48" i="6"/>
  <c r="I48" i="6" s="1"/>
  <c r="D48" i="6"/>
  <c r="G48" i="6" s="1"/>
  <c r="J47" i="6"/>
  <c r="H47" i="6"/>
  <c r="E47" i="6"/>
  <c r="I47" i="6" s="1"/>
  <c r="D47" i="6"/>
  <c r="G47" i="6" s="1"/>
  <c r="J46" i="6"/>
  <c r="H46" i="6"/>
  <c r="E46" i="6"/>
  <c r="I46" i="6" s="1"/>
  <c r="D46" i="6"/>
  <c r="G46" i="6" s="1"/>
  <c r="J45" i="6"/>
  <c r="H45" i="6"/>
  <c r="E45" i="6"/>
  <c r="I45" i="6" s="1"/>
  <c r="D45" i="6"/>
  <c r="G45" i="6" s="1"/>
  <c r="J44" i="6"/>
  <c r="H44" i="6"/>
  <c r="E44" i="6"/>
  <c r="I44" i="6" s="1"/>
  <c r="D44" i="6"/>
  <c r="G44" i="6" s="1"/>
  <c r="J43" i="6"/>
  <c r="H43" i="6"/>
  <c r="E43" i="6"/>
  <c r="I43" i="6" s="1"/>
  <c r="D43" i="6"/>
  <c r="G43" i="6" s="1"/>
  <c r="J42" i="6"/>
  <c r="H42" i="6"/>
  <c r="E42" i="6"/>
  <c r="I42" i="6" s="1"/>
  <c r="D42" i="6"/>
  <c r="G42" i="6" s="1"/>
  <c r="J41" i="6"/>
  <c r="H41" i="6"/>
  <c r="E41" i="6"/>
  <c r="I41" i="6" s="1"/>
  <c r="D41" i="6"/>
  <c r="G41" i="6" s="1"/>
  <c r="E34" i="6"/>
  <c r="I34" i="6" s="1"/>
  <c r="D34" i="6"/>
  <c r="G34" i="6" s="1"/>
  <c r="E33" i="6"/>
  <c r="I33" i="6" s="1"/>
  <c r="D33" i="6"/>
  <c r="G33" i="6" s="1"/>
  <c r="J32" i="6"/>
  <c r="H32" i="6"/>
  <c r="E32" i="6"/>
  <c r="I32" i="6" s="1"/>
  <c r="D32" i="6"/>
  <c r="G32" i="6" s="1"/>
  <c r="J31" i="6"/>
  <c r="H31" i="6"/>
  <c r="E31" i="6"/>
  <c r="I31" i="6" s="1"/>
  <c r="D31" i="6"/>
  <c r="G31" i="6" s="1"/>
  <c r="J30" i="6"/>
  <c r="H30" i="6"/>
  <c r="E30" i="6"/>
  <c r="I30" i="6" s="1"/>
  <c r="D30" i="6"/>
  <c r="G30" i="6" s="1"/>
  <c r="J29" i="6"/>
  <c r="H29" i="6"/>
  <c r="E29" i="6"/>
  <c r="I29" i="6" s="1"/>
  <c r="D29" i="6"/>
  <c r="G29" i="6" s="1"/>
  <c r="J28" i="6"/>
  <c r="H28" i="6"/>
  <c r="E28" i="6"/>
  <c r="I28" i="6" s="1"/>
  <c r="D28" i="6"/>
  <c r="G28" i="6" s="1"/>
  <c r="E19" i="6"/>
  <c r="I19" i="6" s="1"/>
  <c r="D19" i="6"/>
  <c r="G19" i="6" s="1"/>
  <c r="J19" i="6"/>
  <c r="H19" i="6"/>
  <c r="J18" i="6"/>
  <c r="H18" i="6"/>
  <c r="E18" i="6"/>
  <c r="I18" i="6" s="1"/>
  <c r="D18" i="6"/>
  <c r="G18" i="6" s="1"/>
  <c r="D5" i="6"/>
  <c r="G5" i="6" s="1"/>
  <c r="E5" i="6"/>
  <c r="I5" i="6" s="1"/>
  <c r="H5" i="6"/>
  <c r="J5" i="6"/>
  <c r="D6" i="6"/>
  <c r="G6" i="6" s="1"/>
  <c r="E6" i="6"/>
  <c r="I6" i="6" s="1"/>
  <c r="H6" i="6"/>
  <c r="J6" i="6"/>
  <c r="D7" i="6"/>
  <c r="G7" i="6" s="1"/>
  <c r="E7" i="6"/>
  <c r="I7" i="6" s="1"/>
  <c r="H7" i="6"/>
  <c r="J7" i="6"/>
  <c r="D8" i="6"/>
  <c r="G8" i="6" s="1"/>
  <c r="E8" i="6"/>
  <c r="I8" i="6" s="1"/>
  <c r="H8" i="6"/>
  <c r="J8" i="6"/>
  <c r="D9" i="6"/>
  <c r="G9" i="6" s="1"/>
  <c r="E9" i="6"/>
  <c r="I9" i="6" s="1"/>
  <c r="H9" i="6"/>
  <c r="J9" i="6"/>
  <c r="D10" i="6"/>
  <c r="G10" i="6" s="1"/>
  <c r="E10" i="6"/>
  <c r="I10" i="6" s="1"/>
  <c r="H10" i="6"/>
  <c r="J10" i="6"/>
  <c r="D11" i="6"/>
  <c r="G11" i="6" s="1"/>
  <c r="E11" i="6"/>
  <c r="I11" i="6" s="1"/>
  <c r="H11" i="6"/>
  <c r="J11" i="6"/>
  <c r="D12" i="6"/>
  <c r="G12" i="6" s="1"/>
  <c r="E12" i="6"/>
  <c r="I12" i="6" s="1"/>
  <c r="H12" i="6"/>
  <c r="J12" i="6"/>
  <c r="Q134" i="6" l="1"/>
  <c r="T134" i="6" s="1"/>
  <c r="J134" i="6"/>
  <c r="H134" i="6"/>
  <c r="P134" i="6"/>
  <c r="S134" i="6" s="1"/>
  <c r="K108" i="6"/>
  <c r="H107" i="6"/>
  <c r="P107" i="6"/>
  <c r="S107" i="6" s="1"/>
  <c r="F89" i="6"/>
  <c r="F88" i="6"/>
  <c r="F66" i="6"/>
  <c r="E69" i="6"/>
  <c r="E71" i="6"/>
  <c r="E73" i="6"/>
  <c r="E75" i="6"/>
  <c r="E77" i="6"/>
  <c r="E79" i="6"/>
  <c r="E81" i="6"/>
  <c r="E68" i="6"/>
  <c r="E67" i="6"/>
  <c r="E70" i="6"/>
  <c r="E72" i="6"/>
  <c r="E74" i="6"/>
  <c r="E76" i="6"/>
  <c r="E78" i="6"/>
  <c r="E80" i="6"/>
  <c r="E82" i="6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H2" i="1"/>
  <c r="Q135" i="6" l="1"/>
  <c r="T135" i="6" s="1"/>
  <c r="J135" i="6"/>
  <c r="H135" i="6"/>
  <c r="P135" i="6"/>
  <c r="S135" i="6" s="1"/>
  <c r="K109" i="6"/>
  <c r="H108" i="6"/>
  <c r="P108" i="6"/>
  <c r="S108" i="6" s="1"/>
  <c r="Q136" i="6" l="1"/>
  <c r="T136" i="6" s="1"/>
  <c r="J136" i="6"/>
  <c r="P136" i="6"/>
  <c r="S136" i="6" s="1"/>
  <c r="H136" i="6"/>
  <c r="H109" i="6"/>
  <c r="K110" i="6"/>
  <c r="P109" i="6"/>
  <c r="S109" i="6" s="1"/>
  <c r="Q137" i="6" l="1"/>
  <c r="T137" i="6" s="1"/>
  <c r="J137" i="6"/>
  <c r="H137" i="6"/>
  <c r="P137" i="6"/>
  <c r="S137" i="6" s="1"/>
  <c r="K111" i="6"/>
  <c r="H110" i="6"/>
  <c r="P110" i="6"/>
  <c r="S110" i="6" s="1"/>
  <c r="P111" i="6" l="1"/>
  <c r="S111" i="6" s="1"/>
  <c r="K112" i="6"/>
  <c r="K113" i="6" s="1"/>
  <c r="K114" i="6" s="1"/>
  <c r="K115" i="6" s="1"/>
  <c r="H111" i="6"/>
</calcChain>
</file>

<file path=xl/sharedStrings.xml><?xml version="1.0" encoding="utf-8"?>
<sst xmlns="http://schemas.openxmlformats.org/spreadsheetml/2006/main" count="390" uniqueCount="145">
  <si>
    <t>Date</t>
  </si>
  <si>
    <t>Cons_Pool_elev_m</t>
  </si>
  <si>
    <t>Table 5.1</t>
  </si>
  <si>
    <t>Top of dam</t>
  </si>
  <si>
    <t>ft</t>
  </si>
  <si>
    <t>Flood Control Zone</t>
  </si>
  <si>
    <t>Inactive Zone</t>
  </si>
  <si>
    <t>m</t>
  </si>
  <si>
    <t>td_elev</t>
  </si>
  <si>
    <t>fc1_elev</t>
  </si>
  <si>
    <t>inactive_elev</t>
  </si>
  <si>
    <t>&lt;reservoir&gt;</t>
  </si>
  <si>
    <t xml:space="preserve">Release Rat of Change Limit </t>
  </si>
  <si>
    <t>Interp: Linear</t>
  </si>
  <si>
    <t>Limit Type: Minimum</t>
  </si>
  <si>
    <t>function of: Blue River-Pool Outflow Lagged value 24.0 hr lag</t>
  </si>
  <si>
    <t>BiOp Max Rate Decrease</t>
  </si>
  <si>
    <t>Release (cfs)</t>
  </si>
  <si>
    <t>Flow (cfs)</t>
  </si>
  <si>
    <t>Release_cms</t>
  </si>
  <si>
    <t>Outflow_lagged_24h</t>
  </si>
  <si>
    <t>from Appendix E Fig. 5.2a (p. 42)</t>
  </si>
  <si>
    <t>type: decreasing</t>
  </si>
  <si>
    <t>Rate Change (cfs/hr)</t>
  </si>
  <si>
    <t>Rate_of_change_cms_per_hr</t>
  </si>
  <si>
    <t>Buffer Zone</t>
  </si>
  <si>
    <t>Conservation Zone</t>
  </si>
  <si>
    <t>from Rules_BR/MaxD_FloodDcrsRate_Blue.csv</t>
  </si>
  <si>
    <t>from Rules_BR/MaxD_Daily_BiOP_MaxD.csv</t>
  </si>
  <si>
    <t>FloodIncrsRate_Blue</t>
  </si>
  <si>
    <t>from Appendix E Fig. 5.2b (p. 43) FloodIncrsRate_Blue</t>
  </si>
  <si>
    <t>function of: Release</t>
  </si>
  <si>
    <t>Type: Increasing</t>
  </si>
  <si>
    <t>Interpolate: Step</t>
  </si>
  <si>
    <t>from Rules_BR/Maxl_MaxFloodIncrsRate_Blue.csv</t>
  </si>
  <si>
    <t>Pool_elev_m</t>
  </si>
  <si>
    <t>from Rules_BR/Max_EvaculationRelease.csv</t>
  </si>
  <si>
    <t>Elev (ft)</t>
  </si>
  <si>
    <t>from Appendix E Fig. 5.2b (p. 43) Max Evacuation Release</t>
  </si>
  <si>
    <t>function of: Blue River-Pool Elevation, Previous value</t>
  </si>
  <si>
    <t>Limit type: Maximum</t>
  </si>
  <si>
    <t>from Rules_BR/Max_con_flow_blue_river.csv</t>
  </si>
  <si>
    <t>Max Con Flow - at Blue River</t>
  </si>
  <si>
    <t>from Rules_BR/Min_Flow_at_Blue_River.csv</t>
  </si>
  <si>
    <t>and Rules_BR/Min_Flow_50_cfs.csv</t>
  </si>
  <si>
    <t>from Appendix E Fig. 5.2b (p. 43) Max Con Flow - at Blue River</t>
  </si>
  <si>
    <t>from Appendix E Fig. 5.2b (p. 43) Min Flow - at Blue River</t>
  </si>
  <si>
    <t>Min Flow - at Blue River</t>
  </si>
  <si>
    <t>function of: Date</t>
  </si>
  <si>
    <t>Interp: Step</t>
  </si>
  <si>
    <t>Missing</t>
  </si>
  <si>
    <t>cp_Max_Vida_Flood_23772903.csv</t>
  </si>
  <si>
    <t>cp_Min_Flow_at_Albany_23762845.csv</t>
  </si>
  <si>
    <t>cp_Min_flow_at_Salem_23791083.csv</t>
  </si>
  <si>
    <t>Top of Dam</t>
  </si>
  <si>
    <t>Flood Control</t>
  </si>
  <si>
    <t>Conservation</t>
  </si>
  <si>
    <t>Buffer</t>
  </si>
  <si>
    <t>Inactive</t>
  </si>
  <si>
    <t>Min Flow - at Salem</t>
  </si>
  <si>
    <t>Min Flow - at Albany by Water Year Type</t>
  </si>
  <si>
    <t xml:space="preserve">; https://usace.contentdm.oclc.org/digital/collection/p16021coll7/id/13273 </t>
  </si>
  <si>
    <t>; of USACE (2019) Willamette Basin Review Feasibility Study/Final Integrated Feasibility Report and Environmental Assessment, USACE Portland District, December 2019.</t>
  </si>
  <si>
    <t>month</t>
  </si>
  <si>
    <t>day</t>
  </si>
  <si>
    <t>Day</t>
  </si>
  <si>
    <t>from Appendix E. Table 6.1 (p. 46)</t>
  </si>
  <si>
    <t>from Rule_Curves/Cougar_rule_curve.csv</t>
  </si>
  <si>
    <t>Pool_elevation_m</t>
  </si>
  <si>
    <t>from Rule_Curves/CG_buffer.csv</t>
  </si>
  <si>
    <t>Bottom of Rules Zone</t>
  </si>
  <si>
    <t>CSV file pool elev converted to feet</t>
  </si>
  <si>
    <t>tailwater elev</t>
  </si>
  <si>
    <t>Table 6.1</t>
  </si>
  <si>
    <t>; from Appendix E Fig. 6.2b (pp.49)</t>
  </si>
  <si>
    <t>MaxI_FloodIncrsRamp_Cougar.csv</t>
  </si>
  <si>
    <t>Max_Flow_Winter_and_Conservation.csv</t>
  </si>
  <si>
    <t>Min_RO_flow.csv</t>
  </si>
  <si>
    <t>Min_Low_RO_flows_turbine_low.csv</t>
  </si>
  <si>
    <t>MaxD_Revised_Daily_BiOP_MaxD.csv</t>
  </si>
  <si>
    <t>Pow_Min_Low_Turbine_Flows_at_Low_Res_Elev.csv</t>
  </si>
  <si>
    <t>MaxD_FloodDcrsRamp_Cougar.csv</t>
  </si>
  <si>
    <t>Min_ConservFlow_Cougar.csv</t>
  </si>
  <si>
    <t>RO_Min_flow.csv</t>
  </si>
  <si>
    <t>MaxI_High_Flow_Ramp_Up.csv</t>
  </si>
  <si>
    <t>Pow_Min_CGR_power_release.csv</t>
  </si>
  <si>
    <t>Pow_Max_CGR_updated_power_release.csv</t>
  </si>
  <si>
    <t>MaxI_IncrsRamping_Cougar.csv</t>
  </si>
  <si>
    <t>from Rules_Cougar\Cougar_rule_priorities.csv</t>
  </si>
  <si>
    <t>Special Curves CGR Normal</t>
  </si>
  <si>
    <t>CGR min power release</t>
  </si>
  <si>
    <t>make sure RO has min gate</t>
  </si>
  <si>
    <t>FloodDcrsRamp_Cougar</t>
  </si>
  <si>
    <t>FloodIncrsRamp_Cougar</t>
  </si>
  <si>
    <t>Max Flow (Winter and Conservation)</t>
  </si>
  <si>
    <t xml:space="preserve">from Appendix E. Fig. 6.3 (p. 51) </t>
  </si>
  <si>
    <t>MinConservFlow_Cougar</t>
  </si>
  <si>
    <t>MaxBankfull Flow - at Vida</t>
  </si>
  <si>
    <t>IncrsRamping_Cougar</t>
  </si>
  <si>
    <t>Revised Daily BiOp Max Rate of Decrease</t>
  </si>
  <si>
    <t>Bottom of Rules</t>
  </si>
  <si>
    <t>Low Turbine Flows at Low Reservoir Elevations</t>
  </si>
  <si>
    <t>Low RO Flows When Turbine Low</t>
  </si>
  <si>
    <t>release_cms</t>
  </si>
  <si>
    <t>Rate_change_cms_per_hr</t>
  </si>
  <si>
    <t>from Rules_Cougar/Maxl_FloodIncrsRamp_Cougar.csv</t>
  </si>
  <si>
    <t>from Appendix E Fig. 6.2b (p. 49) FloodIncrsRamp_Cougar</t>
  </si>
  <si>
    <t>function of: constant</t>
  </si>
  <si>
    <t>from Appendix E Fig. 6.2b (p. 49) FloodDcrsRamp_Cougar</t>
  </si>
  <si>
    <t>Pool_Elev_m</t>
  </si>
  <si>
    <t>FloodIncrsRate_Cougar</t>
  </si>
  <si>
    <t>from Appendix E Fig. 6.2c (p.50) Min RO Flow</t>
  </si>
  <si>
    <t>function of: Cougar-Pool Elevation, Current value</t>
  </si>
  <si>
    <t>from Rules_Cougar\RO_min_flow.csv</t>
  </si>
  <si>
    <t>Cougar Min Power Release</t>
  </si>
  <si>
    <t>from Rules_Cougar\Pow_min_CGR_power_release.csv</t>
  </si>
  <si>
    <t>from Appendix E Fig. 6.2b (p. 49) Cougar Min Power Release</t>
  </si>
  <si>
    <t>Limit Type: minimum</t>
  </si>
  <si>
    <t>Interp: linear</t>
  </si>
  <si>
    <t>from Rules_Cougar/MaxI_IncrsRamping_Cougar.csv</t>
  </si>
  <si>
    <t>IncrsRamping Cougar</t>
  </si>
  <si>
    <t>from Appendix E Fig. 6.2b (p. 49) IncrsRamping Cougar</t>
  </si>
  <si>
    <t>Inflow_cms</t>
  </si>
  <si>
    <t>RO_Release_cms</t>
  </si>
  <si>
    <t>from Rules_Cougar/Min_Low_RO_flows_turbine_low.csv</t>
  </si>
  <si>
    <t>from Appendix E Fig. 6.2b (p. 49) Low RO Flows When Turbine Low</t>
  </si>
  <si>
    <t>from Rules_Cougar/MaxD_Revised_Daily_BiOP_Max_Rate_of_Decrease.csv</t>
  </si>
  <si>
    <t>Min_release_cms</t>
  </si>
  <si>
    <t>from Appendix E Fig. 6.2b (p. 49) Revised Daily BiOp Max Rate of Decrease</t>
  </si>
  <si>
    <t>function of: Cougar-Pool Outflow Lagged value 24.0 hr lag</t>
  </si>
  <si>
    <t>function of: Cougar pool net inflow: current value</t>
  </si>
  <si>
    <t>Limit type: specified</t>
  </si>
  <si>
    <t>MinConservFlow Cougar</t>
  </si>
  <si>
    <t>from Appendix E Fig. 6.2b (p. 49)MinConservFlow Cougar</t>
  </si>
  <si>
    <t>from Rules_Cougar/Min_ConservFlow_Cougar.csv</t>
  </si>
  <si>
    <t>Limit type: minimum</t>
  </si>
  <si>
    <t>from Rules_Cougar\Pow_Min_Low_Turbine_Flows_at_Low_Res_Elev.csv</t>
  </si>
  <si>
    <t>from Appendix E Fig. 6.2b (p. 49) Low Turbine Flows at Low Reservoir Elevations</t>
  </si>
  <si>
    <t>function of: Cougar-Pool Net Inflow</t>
  </si>
  <si>
    <t>Limit Type: Specified</t>
  </si>
  <si>
    <t>Date_pool_elev_m</t>
  </si>
  <si>
    <t>from Rules_Cougar/Max_Flow_Winter_and_Conservation.csv</t>
  </si>
  <si>
    <t>from Appendix E Fig. 6.2c (p. 50) Max Flow (Winter and Conservation)</t>
  </si>
  <si>
    <t>Function of: Cougar-Pool Elevation: Previous Value</t>
  </si>
  <si>
    <t>Limit Type: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</si>
</sst>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164" fontId="0" fillId="33" borderId="0" xfId="0" applyNumberFormat="1" applyFill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14" fontId="0" fillId="0" borderId="0" xfId="0" applyNumberFormat="1"/>
    <xf numFmtId="16" fontId="0" fillId="33" borderId="0" xfId="0" applyNumberFormat="1" applyFill="1"/>
    <xf numFmtId="16" fontId="0" fillId="0" borderId="0" xfId="0" applyNumberFormat="1" applyFill="1"/>
    <xf numFmtId="0" fontId="0" fillId="33" borderId="0" xfId="0" applyFill="1"/>
    <xf numFmtId="165" fontId="0" fillId="0" borderId="0" xfId="0" applyNumberFormat="1" applyAlignment="1">
      <alignment wrapText="1"/>
    </xf>
    <xf numFmtId="0" fontId="0" fillId="0" borderId="0" xfId="0" applyFill="1"/>
    <xf numFmtId="0" fontId="0" fillId="34" borderId="0" xfId="0" applyFill="1"/>
    <xf numFmtId="164" fontId="0" fillId="34" borderId="0" xfId="0" applyNumberFormat="1" applyFill="1"/>
    <xf numFmtId="165" fontId="0" fillId="34" borderId="0" xfId="0" applyNumberFormat="1" applyFill="1"/>
    <xf numFmtId="0" fontId="0" fillId="0" borderId="0" xfId="0" applyAlignment="1"/>
    <xf numFmtId="0" fontId="0" fillId="35" borderId="0" xfId="0" applyFill="1"/>
    <xf numFmtId="164" fontId="0" fillId="35" borderId="0" xfId="0" applyNumberFormat="1" applyFill="1"/>
    <xf numFmtId="14" fontId="0" fillId="35" borderId="0" xfId="0" applyNumberFormat="1" applyFill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CGR Conservation Zone Specification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'Table 6.1 Cougar_rule_curve'!$O$1</c:f>
              <c:strCache>
                <c:ptCount val="1"/>
                <c:pt idx="0">
                  <c:v>CSV file pool elev converted to feet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'Table 6.1 Cougar_rule_curve'!$N$2:$N$30</c:f>
              <c:numCache>
                <c:formatCode>General</c:formatCode>
                <c:ptCount val="29"/>
                <c:pt idx="0">
                  <c:v>1</c:v>
                </c:pt>
                <c:pt idx="1">
                  <c:v>31</c:v>
                </c:pt>
                <c:pt idx="2">
                  <c:v>38</c:v>
                </c:pt>
                <c:pt idx="3">
                  <c:v>45</c:v>
                </c:pt>
                <c:pt idx="4">
                  <c:v>52</c:v>
                </c:pt>
                <c:pt idx="5">
                  <c:v>59</c:v>
                </c:pt>
                <c:pt idx="6">
                  <c:v>66</c:v>
                </c:pt>
                <c:pt idx="7">
                  <c:v>74</c:v>
                </c:pt>
                <c:pt idx="8">
                  <c:v>82</c:v>
                </c:pt>
                <c:pt idx="9">
                  <c:v>90</c:v>
                </c:pt>
                <c:pt idx="10">
                  <c:v>97</c:v>
                </c:pt>
                <c:pt idx="11">
                  <c:v>105</c:v>
                </c:pt>
                <c:pt idx="12">
                  <c:v>112</c:v>
                </c:pt>
                <c:pt idx="13">
                  <c:v>120</c:v>
                </c:pt>
                <c:pt idx="14">
                  <c:v>127</c:v>
                </c:pt>
                <c:pt idx="15">
                  <c:v>130</c:v>
                </c:pt>
                <c:pt idx="16">
                  <c:v>243</c:v>
                </c:pt>
                <c:pt idx="17">
                  <c:v>250</c:v>
                </c:pt>
                <c:pt idx="18">
                  <c:v>258</c:v>
                </c:pt>
                <c:pt idx="19">
                  <c:v>265</c:v>
                </c:pt>
                <c:pt idx="20">
                  <c:v>273</c:v>
                </c:pt>
                <c:pt idx="21">
                  <c:v>280</c:v>
                </c:pt>
                <c:pt idx="22">
                  <c:v>288</c:v>
                </c:pt>
                <c:pt idx="23">
                  <c:v>296</c:v>
                </c:pt>
                <c:pt idx="24">
                  <c:v>304</c:v>
                </c:pt>
                <c:pt idx="25">
                  <c:v>311</c:v>
                </c:pt>
                <c:pt idx="26">
                  <c:v>319</c:v>
                </c:pt>
                <c:pt idx="27">
                  <c:v>326</c:v>
                </c:pt>
                <c:pt idx="28">
                  <c:v>334</c:v>
                </c:pt>
              </c:numCache>
            </c:numRef>
          </c:xVal>
          <c:yVal>
            <c:numRef>
              <c:f>'Table 6.1 Cougar_rule_curve'!$O$2:$O$31</c:f>
              <c:numCache>
                <c:formatCode>General</c:formatCode>
                <c:ptCount val="30"/>
                <c:pt idx="0">
                  <c:v>1532.15228</c:v>
                </c:pt>
                <c:pt idx="1">
                  <c:v>1532.15228</c:v>
                </c:pt>
                <c:pt idx="2">
                  <c:v>1555.11816</c:v>
                </c:pt>
                <c:pt idx="3">
                  <c:v>1574.8032000000001</c:v>
                </c:pt>
                <c:pt idx="4">
                  <c:v>1594.4882399999999</c:v>
                </c:pt>
                <c:pt idx="5">
                  <c:v>1614.17328</c:v>
                </c:pt>
                <c:pt idx="6">
                  <c:v>1620.73496</c:v>
                </c:pt>
                <c:pt idx="7">
                  <c:v>1630.5774799999999</c:v>
                </c:pt>
                <c:pt idx="8">
                  <c:v>1640.42</c:v>
                </c:pt>
                <c:pt idx="9">
                  <c:v>1650.26252</c:v>
                </c:pt>
                <c:pt idx="10">
                  <c:v>1656.8242</c:v>
                </c:pt>
                <c:pt idx="11">
                  <c:v>1666.6667199999999</c:v>
                </c:pt>
                <c:pt idx="12">
                  <c:v>1673.2284</c:v>
                </c:pt>
                <c:pt idx="13">
                  <c:v>1679.79008</c:v>
                </c:pt>
                <c:pt idx="14">
                  <c:v>1686.35176</c:v>
                </c:pt>
                <c:pt idx="15">
                  <c:v>1689.6325999999999</c:v>
                </c:pt>
                <c:pt idx="16">
                  <c:v>1689.6325999999999</c:v>
                </c:pt>
                <c:pt idx="17">
                  <c:v>1679.79008</c:v>
                </c:pt>
                <c:pt idx="18">
                  <c:v>1669.9475600000001</c:v>
                </c:pt>
                <c:pt idx="19">
                  <c:v>1660.1050399999999</c:v>
                </c:pt>
                <c:pt idx="20">
                  <c:v>1650.26252</c:v>
                </c:pt>
                <c:pt idx="21">
                  <c:v>1640.42</c:v>
                </c:pt>
                <c:pt idx="22">
                  <c:v>1627.29664</c:v>
                </c:pt>
                <c:pt idx="23">
                  <c:v>1614.17328</c:v>
                </c:pt>
                <c:pt idx="24">
                  <c:v>1601.0499199999999</c:v>
                </c:pt>
                <c:pt idx="25">
                  <c:v>1587.9265599999999</c:v>
                </c:pt>
                <c:pt idx="26">
                  <c:v>1574.8032000000001</c:v>
                </c:pt>
                <c:pt idx="27">
                  <c:v>1555.11816</c:v>
                </c:pt>
                <c:pt idx="28">
                  <c:v>1532.15228</c:v>
                </c:pt>
                <c:pt idx="29">
                  <c:v>1532.15228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D9-461A-A2CF-EFB882F3B83C}"/>
            </c:ext>
          </c:extLst>
        </c:ser>
        <c:ser>
          <c:idx val="0"/>
          <c:order val="1"/>
          <c:tx>
            <c:strRef>
              <c:f>'Table 6.1 Cougar_rule_curve'!$J$1</c:f>
              <c:strCache>
                <c:ptCount val="1"/>
                <c:pt idx="0">
                  <c:v>Table 6.1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6.1 Cougar_rule_curve'!$I$2:$I$30</c:f>
              <c:numCache>
                <c:formatCode>0</c:formatCode>
                <c:ptCount val="29"/>
                <c:pt idx="0">
                  <c:v>1</c:v>
                </c:pt>
                <c:pt idx="1">
                  <c:v>31</c:v>
                </c:pt>
                <c:pt idx="2">
                  <c:v>38</c:v>
                </c:pt>
                <c:pt idx="3">
                  <c:v>45</c:v>
                </c:pt>
                <c:pt idx="4">
                  <c:v>52</c:v>
                </c:pt>
                <c:pt idx="5">
                  <c:v>59</c:v>
                </c:pt>
                <c:pt idx="6">
                  <c:v>67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  <c:pt idx="10">
                  <c:v>98</c:v>
                </c:pt>
                <c:pt idx="11">
                  <c:v>106</c:v>
                </c:pt>
                <c:pt idx="12">
                  <c:v>113</c:v>
                </c:pt>
                <c:pt idx="13">
                  <c:v>121</c:v>
                </c:pt>
                <c:pt idx="14">
                  <c:v>128</c:v>
                </c:pt>
                <c:pt idx="15">
                  <c:v>131</c:v>
                </c:pt>
                <c:pt idx="16">
                  <c:v>244</c:v>
                </c:pt>
                <c:pt idx="17">
                  <c:v>251</c:v>
                </c:pt>
                <c:pt idx="18">
                  <c:v>259</c:v>
                </c:pt>
                <c:pt idx="19">
                  <c:v>266</c:v>
                </c:pt>
                <c:pt idx="20">
                  <c:v>274</c:v>
                </c:pt>
                <c:pt idx="21">
                  <c:v>281</c:v>
                </c:pt>
                <c:pt idx="22">
                  <c:v>289</c:v>
                </c:pt>
                <c:pt idx="23">
                  <c:v>297</c:v>
                </c:pt>
                <c:pt idx="24">
                  <c:v>305</c:v>
                </c:pt>
                <c:pt idx="25">
                  <c:v>312</c:v>
                </c:pt>
                <c:pt idx="26">
                  <c:v>320</c:v>
                </c:pt>
                <c:pt idx="27">
                  <c:v>327</c:v>
                </c:pt>
                <c:pt idx="28">
                  <c:v>335</c:v>
                </c:pt>
              </c:numCache>
            </c:numRef>
          </c:xVal>
          <c:yVal>
            <c:numRef>
              <c:f>'Table 6.1 Cougar_rule_curve'!$K$2:$K$30</c:f>
              <c:numCache>
                <c:formatCode>0.0</c:formatCode>
                <c:ptCount val="29"/>
                <c:pt idx="0">
                  <c:v>1532.1</c:v>
                </c:pt>
                <c:pt idx="1">
                  <c:v>1532.1</c:v>
                </c:pt>
                <c:pt idx="2">
                  <c:v>1554.9</c:v>
                </c:pt>
                <c:pt idx="3">
                  <c:v>1575.8</c:v>
                </c:pt>
                <c:pt idx="4">
                  <c:v>1594.9</c:v>
                </c:pt>
                <c:pt idx="5">
                  <c:v>1612.6</c:v>
                </c:pt>
                <c:pt idx="6">
                  <c:v>1621.4</c:v>
                </c:pt>
                <c:pt idx="7">
                  <c:v>1631</c:v>
                </c:pt>
                <c:pt idx="8">
                  <c:v>1640.3</c:v>
                </c:pt>
                <c:pt idx="9">
                  <c:v>1649.3</c:v>
                </c:pt>
                <c:pt idx="10">
                  <c:v>1657</c:v>
                </c:pt>
                <c:pt idx="11">
                  <c:v>1665.4</c:v>
                </c:pt>
                <c:pt idx="12">
                  <c:v>1672.5</c:v>
                </c:pt>
                <c:pt idx="13">
                  <c:v>1680.5</c:v>
                </c:pt>
                <c:pt idx="14">
                  <c:v>1687.2</c:v>
                </c:pt>
                <c:pt idx="15">
                  <c:v>1690</c:v>
                </c:pt>
                <c:pt idx="16">
                  <c:v>1690</c:v>
                </c:pt>
                <c:pt idx="17">
                  <c:v>1681.3</c:v>
                </c:pt>
                <c:pt idx="18">
                  <c:v>1671</c:v>
                </c:pt>
                <c:pt idx="19">
                  <c:v>1661.6</c:v>
                </c:pt>
                <c:pt idx="20">
                  <c:v>1650.4</c:v>
                </c:pt>
                <c:pt idx="21">
                  <c:v>1640.1</c:v>
                </c:pt>
                <c:pt idx="22">
                  <c:v>1627.9</c:v>
                </c:pt>
                <c:pt idx="23">
                  <c:v>1615.1</c:v>
                </c:pt>
                <c:pt idx="24">
                  <c:v>1601.6</c:v>
                </c:pt>
                <c:pt idx="25">
                  <c:v>1589.1</c:v>
                </c:pt>
                <c:pt idx="26">
                  <c:v>1574.1</c:v>
                </c:pt>
                <c:pt idx="27">
                  <c:v>1555.4</c:v>
                </c:pt>
                <c:pt idx="28">
                  <c:v>1532.1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7D-4383-A2A3-90372E269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889535"/>
        <c:axId val="1852990527"/>
      </c:scatterChart>
      <c:valAx>
        <c:axId val="15538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90527"/>
        <c:crosses val="autoZero"/>
        <c:crossBetween val="midCat"/>
      </c:valAx>
      <c:valAx>
        <c:axId val="185299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pool elev,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89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Buffer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6.1 CGR_buffer'!$O$1</c:f>
              <c:strCache>
                <c:ptCount val="1"/>
                <c:pt idx="0">
                  <c:v>CSV file pool elev converted to feet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'Table 6.1 CGR_buffer'!$N$2:$N$20</c:f>
              <c:numCache>
                <c:formatCode>General</c:formatCode>
                <c:ptCount val="19"/>
                <c:pt idx="0">
                  <c:v>1</c:v>
                </c:pt>
                <c:pt idx="1">
                  <c:v>31</c:v>
                </c:pt>
                <c:pt idx="2">
                  <c:v>59</c:v>
                </c:pt>
                <c:pt idx="3">
                  <c:v>90</c:v>
                </c:pt>
                <c:pt idx="4">
                  <c:v>91</c:v>
                </c:pt>
                <c:pt idx="5">
                  <c:v>105</c:v>
                </c:pt>
                <c:pt idx="6">
                  <c:v>120</c:v>
                </c:pt>
                <c:pt idx="7">
                  <c:v>130</c:v>
                </c:pt>
                <c:pt idx="8">
                  <c:v>212</c:v>
                </c:pt>
                <c:pt idx="9">
                  <c:v>213</c:v>
                </c:pt>
                <c:pt idx="10">
                  <c:v>243</c:v>
                </c:pt>
                <c:pt idx="11">
                  <c:v>244</c:v>
                </c:pt>
                <c:pt idx="12">
                  <c:v>273</c:v>
                </c:pt>
                <c:pt idx="13">
                  <c:v>274</c:v>
                </c:pt>
                <c:pt idx="14">
                  <c:v>304</c:v>
                </c:pt>
                <c:pt idx="15">
                  <c:v>305</c:v>
                </c:pt>
                <c:pt idx="16">
                  <c:v>319</c:v>
                </c:pt>
                <c:pt idx="17">
                  <c:v>334</c:v>
                </c:pt>
                <c:pt idx="18">
                  <c:v>365</c:v>
                </c:pt>
              </c:numCache>
            </c:numRef>
          </c:xVal>
          <c:yVal>
            <c:numRef>
              <c:f>'Table 6.1 CGR_buffer'!$O$2:$O$20</c:f>
              <c:numCache>
                <c:formatCode>General</c:formatCode>
                <c:ptCount val="19"/>
                <c:pt idx="0">
                  <c:v>1532.0013613599999</c:v>
                </c:pt>
                <c:pt idx="1">
                  <c:v>1532.0013613599999</c:v>
                </c:pt>
                <c:pt idx="2">
                  <c:v>1551.1811520000001</c:v>
                </c:pt>
                <c:pt idx="3">
                  <c:v>1560.695588</c:v>
                </c:pt>
                <c:pt idx="4">
                  <c:v>1560.695588</c:v>
                </c:pt>
                <c:pt idx="5">
                  <c:v>1565.2887640000001</c:v>
                </c:pt>
                <c:pt idx="6">
                  <c:v>1570.210024</c:v>
                </c:pt>
                <c:pt idx="7">
                  <c:v>1573.4908640000001</c:v>
                </c:pt>
                <c:pt idx="8">
                  <c:v>1573.4908640000001</c:v>
                </c:pt>
                <c:pt idx="9">
                  <c:v>1573.4908640000001</c:v>
                </c:pt>
                <c:pt idx="10">
                  <c:v>1573.4908640000001</c:v>
                </c:pt>
                <c:pt idx="11">
                  <c:v>1573.1627799999999</c:v>
                </c:pt>
                <c:pt idx="12">
                  <c:v>1560.695588</c:v>
                </c:pt>
                <c:pt idx="13">
                  <c:v>1560.3675040000001</c:v>
                </c:pt>
                <c:pt idx="14">
                  <c:v>1547.900312</c:v>
                </c:pt>
                <c:pt idx="15">
                  <c:v>1547.572228</c:v>
                </c:pt>
                <c:pt idx="16">
                  <c:v>1541.338632</c:v>
                </c:pt>
                <c:pt idx="17">
                  <c:v>1532.0013613599999</c:v>
                </c:pt>
                <c:pt idx="18">
                  <c:v>1532.0013613599999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D-42B6-9D8B-6A4E47C9E65A}"/>
            </c:ext>
          </c:extLst>
        </c:ser>
        <c:ser>
          <c:idx val="1"/>
          <c:order val="1"/>
          <c:tx>
            <c:strRef>
              <c:f>'Table 6.1 CGR_buffer'!$J$1</c:f>
              <c:strCache>
                <c:ptCount val="1"/>
                <c:pt idx="0">
                  <c:v>Table 5.1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'Table 6.1 CGR_buffer'!$H$2:$H$20</c:f>
              <c:numCache>
                <c:formatCode>m/d/yyyy</c:formatCode>
                <c:ptCount val="19"/>
                <c:pt idx="0">
                  <c:v>1</c:v>
                </c:pt>
                <c:pt idx="1">
                  <c:v>31</c:v>
                </c:pt>
                <c:pt idx="2">
                  <c:v>59</c:v>
                </c:pt>
                <c:pt idx="3">
                  <c:v>91</c:v>
                </c:pt>
                <c:pt idx="4">
                  <c:v>92</c:v>
                </c:pt>
                <c:pt idx="5">
                  <c:v>106</c:v>
                </c:pt>
                <c:pt idx="6">
                  <c:v>121</c:v>
                </c:pt>
                <c:pt idx="7">
                  <c:v>131</c:v>
                </c:pt>
                <c:pt idx="8">
                  <c:v>213</c:v>
                </c:pt>
                <c:pt idx="9">
                  <c:v>214</c:v>
                </c:pt>
                <c:pt idx="10">
                  <c:v>244</c:v>
                </c:pt>
                <c:pt idx="11">
                  <c:v>245</c:v>
                </c:pt>
                <c:pt idx="12">
                  <c:v>274</c:v>
                </c:pt>
                <c:pt idx="13">
                  <c:v>275</c:v>
                </c:pt>
                <c:pt idx="14">
                  <c:v>305</c:v>
                </c:pt>
                <c:pt idx="15">
                  <c:v>306</c:v>
                </c:pt>
                <c:pt idx="16">
                  <c:v>320</c:v>
                </c:pt>
                <c:pt idx="17">
                  <c:v>335</c:v>
                </c:pt>
                <c:pt idx="18">
                  <c:v>366</c:v>
                </c:pt>
              </c:numCache>
            </c:numRef>
          </c:xVal>
          <c:yVal>
            <c:numRef>
              <c:f>'Table 6.1 CGR_buffer'!$J$2:$J$20</c:f>
              <c:numCache>
                <c:formatCode>0.0000</c:formatCode>
                <c:ptCount val="19"/>
                <c:pt idx="0">
                  <c:v>1532.0025000000001</c:v>
                </c:pt>
                <c:pt idx="1">
                  <c:v>1532.0025000000001</c:v>
                </c:pt>
                <c:pt idx="2">
                  <c:v>1551.11</c:v>
                </c:pt>
                <c:pt idx="3">
                  <c:v>1560.5</c:v>
                </c:pt>
                <c:pt idx="4">
                  <c:v>1560.83</c:v>
                </c:pt>
                <c:pt idx="5">
                  <c:v>1565.43</c:v>
                </c:pt>
                <c:pt idx="6">
                  <c:v>1570.32</c:v>
                </c:pt>
                <c:pt idx="7">
                  <c:v>1573.56</c:v>
                </c:pt>
                <c:pt idx="8">
                  <c:v>1573.56</c:v>
                </c:pt>
                <c:pt idx="9">
                  <c:v>1573.56</c:v>
                </c:pt>
                <c:pt idx="10">
                  <c:v>1573.56</c:v>
                </c:pt>
                <c:pt idx="11">
                  <c:v>1573.13</c:v>
                </c:pt>
                <c:pt idx="12">
                  <c:v>1560.78</c:v>
                </c:pt>
                <c:pt idx="13">
                  <c:v>1560.38</c:v>
                </c:pt>
                <c:pt idx="14">
                  <c:v>1547.97</c:v>
                </c:pt>
                <c:pt idx="15">
                  <c:v>1547.53</c:v>
                </c:pt>
                <c:pt idx="16">
                  <c:v>1541.32</c:v>
                </c:pt>
                <c:pt idx="17">
                  <c:v>1532.0025000000001</c:v>
                </c:pt>
                <c:pt idx="18">
                  <c:v>1532.0025000000001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D-42B6-9D8B-6A4E47C9E65A}"/>
            </c:ext>
          </c:extLst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axId val="640516320"/>
        <c:axId val="2025428688"/>
      </c:scatterChart>
      <c:valAx>
        <c:axId val="6405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28688"/>
        <c:crosses val="autoZero"/>
        <c:crossBetween val="midCat"/>
      </c:valAx>
      <c:valAx>
        <c:axId val="20254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pool elev,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1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7F3066-8C56-4AEF-AF85-4C5DC2C6C78C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0278" cy="78404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FD005-37B8-4B6A-8BF3-F5B8465EEF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31919" cy="7852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43D49-F114-49E3-B4C3-67ACF10AC3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I1" sqref="I1:I1048576"/>
    </sheetView>
  </sheetViews>
  <sheetFormatPr defaultRowHeight="14.4" x14ac:dyDescent="0.3"/>
  <cols>
    <col min="9" max="9" width="8.88671875" style="6"/>
    <col min="10" max="10" width="10.5546875" style="10" bestFit="1" customWidth="1"/>
    <col min="11" max="11" width="8.88671875" style="2"/>
  </cols>
  <sheetData>
    <row r="1" spans="1:15" x14ac:dyDescent="0.3">
      <c r="A1" t="s">
        <v>65</v>
      </c>
      <c r="B1" t="s">
        <v>1</v>
      </c>
      <c r="J1" s="10" t="s">
        <v>73</v>
      </c>
      <c r="K1" s="2" t="s">
        <v>26</v>
      </c>
      <c r="N1" t="s">
        <v>65</v>
      </c>
      <c r="O1" t="s">
        <v>71</v>
      </c>
    </row>
    <row r="2" spans="1:15" x14ac:dyDescent="0.3">
      <c r="A2">
        <v>-100</v>
      </c>
      <c r="B2">
        <v>467</v>
      </c>
      <c r="D2">
        <f>A2</f>
        <v>-100</v>
      </c>
      <c r="E2" t="e">
        <f>MONTH(A2)</f>
        <v>#NUM!</v>
      </c>
      <c r="F2" t="e">
        <f>DAY(A2)</f>
        <v>#NUM!</v>
      </c>
      <c r="G2" s="3">
        <v>43831</v>
      </c>
      <c r="H2" s="2">
        <f>B2*3.28084</f>
        <v>1532.15228</v>
      </c>
      <c r="I2" s="6">
        <f>J2-43830</f>
        <v>1</v>
      </c>
      <c r="J2" s="3">
        <v>43831</v>
      </c>
      <c r="K2" s="2">
        <v>1532.1</v>
      </c>
      <c r="N2">
        <v>1</v>
      </c>
      <c r="O2">
        <f>B2*3.28084</f>
        <v>1532.15228</v>
      </c>
    </row>
    <row r="3" spans="1:15" x14ac:dyDescent="0.3">
      <c r="A3">
        <v>31</v>
      </c>
      <c r="B3">
        <v>467</v>
      </c>
      <c r="D3">
        <f t="shared" ref="D3:D7" si="0">A3</f>
        <v>31</v>
      </c>
      <c r="E3">
        <f t="shared" ref="E3:E31" si="1">MONTH(A3)</f>
        <v>1</v>
      </c>
      <c r="F3">
        <f t="shared" ref="F3:F31" si="2">DAY(A3)</f>
        <v>31</v>
      </c>
      <c r="G3" s="3">
        <v>43861</v>
      </c>
      <c r="I3" s="6">
        <f t="shared" ref="I3:I31" si="3">J3-43830</f>
        <v>31</v>
      </c>
      <c r="J3" s="3">
        <v>43861</v>
      </c>
      <c r="K3" s="2">
        <v>1532.1</v>
      </c>
      <c r="N3">
        <v>31</v>
      </c>
      <c r="O3">
        <f t="shared" ref="O3:O31" si="4">B3*3.28084</f>
        <v>1532.15228</v>
      </c>
    </row>
    <row r="4" spans="1:15" x14ac:dyDescent="0.3">
      <c r="A4">
        <v>38</v>
      </c>
      <c r="B4">
        <v>474</v>
      </c>
      <c r="D4">
        <f t="shared" si="0"/>
        <v>38</v>
      </c>
      <c r="E4">
        <f t="shared" si="1"/>
        <v>2</v>
      </c>
      <c r="F4">
        <f t="shared" si="2"/>
        <v>7</v>
      </c>
      <c r="G4" s="3">
        <v>43868</v>
      </c>
      <c r="I4" s="6">
        <f t="shared" si="3"/>
        <v>38</v>
      </c>
      <c r="J4" s="3">
        <v>43868</v>
      </c>
      <c r="K4" s="2">
        <v>1554.9</v>
      </c>
      <c r="N4">
        <v>38</v>
      </c>
      <c r="O4">
        <f t="shared" si="4"/>
        <v>1555.11816</v>
      </c>
    </row>
    <row r="5" spans="1:15" x14ac:dyDescent="0.3">
      <c r="A5">
        <v>45</v>
      </c>
      <c r="B5">
        <v>480</v>
      </c>
      <c r="D5">
        <f t="shared" si="0"/>
        <v>45</v>
      </c>
      <c r="E5">
        <f t="shared" si="1"/>
        <v>2</v>
      </c>
      <c r="F5">
        <f t="shared" si="2"/>
        <v>14</v>
      </c>
      <c r="G5" s="3">
        <v>43875</v>
      </c>
      <c r="I5" s="6">
        <f t="shared" si="3"/>
        <v>45</v>
      </c>
      <c r="J5" s="3">
        <v>43875</v>
      </c>
      <c r="K5" s="2">
        <v>1575.8</v>
      </c>
      <c r="N5">
        <v>45</v>
      </c>
      <c r="O5">
        <f t="shared" si="4"/>
        <v>1574.8032000000001</v>
      </c>
    </row>
    <row r="6" spans="1:15" x14ac:dyDescent="0.3">
      <c r="A6">
        <v>52</v>
      </c>
      <c r="B6">
        <v>486</v>
      </c>
      <c r="D6">
        <f t="shared" si="0"/>
        <v>52</v>
      </c>
      <c r="E6">
        <f t="shared" si="1"/>
        <v>2</v>
      </c>
      <c r="F6">
        <f t="shared" si="2"/>
        <v>21</v>
      </c>
      <c r="G6" s="3">
        <v>43882</v>
      </c>
      <c r="I6" s="6">
        <f t="shared" si="3"/>
        <v>52</v>
      </c>
      <c r="J6" s="3">
        <v>43882</v>
      </c>
      <c r="K6" s="2">
        <v>1594.9</v>
      </c>
      <c r="N6">
        <v>52</v>
      </c>
      <c r="O6">
        <f t="shared" si="4"/>
        <v>1594.4882399999999</v>
      </c>
    </row>
    <row r="7" spans="1:15" x14ac:dyDescent="0.3">
      <c r="A7">
        <v>59</v>
      </c>
      <c r="B7">
        <v>492</v>
      </c>
      <c r="D7">
        <f t="shared" si="0"/>
        <v>59</v>
      </c>
      <c r="E7">
        <f t="shared" si="1"/>
        <v>2</v>
      </c>
      <c r="F7">
        <f t="shared" si="2"/>
        <v>28</v>
      </c>
      <c r="G7" s="3">
        <v>43889</v>
      </c>
      <c r="I7" s="6">
        <f t="shared" si="3"/>
        <v>59</v>
      </c>
      <c r="J7" s="3">
        <v>43889</v>
      </c>
      <c r="K7" s="2">
        <v>1612.6</v>
      </c>
      <c r="N7">
        <v>59</v>
      </c>
      <c r="O7">
        <f t="shared" si="4"/>
        <v>1614.17328</v>
      </c>
    </row>
    <row r="8" spans="1:15" x14ac:dyDescent="0.3">
      <c r="A8">
        <v>66</v>
      </c>
      <c r="B8">
        <v>494</v>
      </c>
      <c r="D8">
        <f>A8+1</f>
        <v>67</v>
      </c>
      <c r="E8">
        <f t="shared" si="1"/>
        <v>3</v>
      </c>
      <c r="F8">
        <f t="shared" si="2"/>
        <v>6</v>
      </c>
      <c r="G8" s="3">
        <v>43897</v>
      </c>
      <c r="I8" s="6">
        <f t="shared" si="3"/>
        <v>67</v>
      </c>
      <c r="J8" s="3">
        <v>43897</v>
      </c>
      <c r="K8" s="2">
        <v>1621.4</v>
      </c>
      <c r="N8">
        <v>66</v>
      </c>
      <c r="O8">
        <f t="shared" si="4"/>
        <v>1620.73496</v>
      </c>
    </row>
    <row r="9" spans="1:15" x14ac:dyDescent="0.3">
      <c r="A9">
        <v>74</v>
      </c>
      <c r="B9">
        <v>497</v>
      </c>
      <c r="D9">
        <f t="shared" ref="D9:D30" si="5">A9+1</f>
        <v>75</v>
      </c>
      <c r="E9">
        <f t="shared" si="1"/>
        <v>3</v>
      </c>
      <c r="F9">
        <f t="shared" si="2"/>
        <v>14</v>
      </c>
      <c r="G9" s="3">
        <v>43905</v>
      </c>
      <c r="I9" s="6">
        <f t="shared" si="3"/>
        <v>75</v>
      </c>
      <c r="J9" s="3">
        <v>43905</v>
      </c>
      <c r="K9" s="2">
        <v>1631</v>
      </c>
      <c r="N9">
        <v>74</v>
      </c>
      <c r="O9">
        <f t="shared" si="4"/>
        <v>1630.5774799999999</v>
      </c>
    </row>
    <row r="10" spans="1:15" x14ac:dyDescent="0.3">
      <c r="A10">
        <v>82</v>
      </c>
      <c r="B10">
        <v>500</v>
      </c>
      <c r="D10">
        <f t="shared" si="5"/>
        <v>83</v>
      </c>
      <c r="E10">
        <f t="shared" si="1"/>
        <v>3</v>
      </c>
      <c r="F10">
        <f t="shared" si="2"/>
        <v>22</v>
      </c>
      <c r="G10" s="3">
        <v>43913</v>
      </c>
      <c r="I10" s="6">
        <f t="shared" si="3"/>
        <v>83</v>
      </c>
      <c r="J10" s="3">
        <v>43913</v>
      </c>
      <c r="K10" s="2">
        <v>1640.3</v>
      </c>
      <c r="N10">
        <v>82</v>
      </c>
      <c r="O10">
        <f t="shared" si="4"/>
        <v>1640.42</v>
      </c>
    </row>
    <row r="11" spans="1:15" x14ac:dyDescent="0.3">
      <c r="A11">
        <v>90</v>
      </c>
      <c r="B11">
        <v>503</v>
      </c>
      <c r="D11">
        <f t="shared" si="5"/>
        <v>91</v>
      </c>
      <c r="E11">
        <f t="shared" si="1"/>
        <v>3</v>
      </c>
      <c r="F11">
        <f t="shared" si="2"/>
        <v>30</v>
      </c>
      <c r="G11" s="3">
        <v>43921</v>
      </c>
      <c r="I11" s="6">
        <f t="shared" si="3"/>
        <v>91</v>
      </c>
      <c r="J11" s="3">
        <v>43921</v>
      </c>
      <c r="K11" s="2">
        <v>1649.3</v>
      </c>
      <c r="N11">
        <v>90</v>
      </c>
      <c r="O11">
        <f t="shared" si="4"/>
        <v>1650.26252</v>
      </c>
    </row>
    <row r="12" spans="1:15" x14ac:dyDescent="0.3">
      <c r="A12">
        <v>97</v>
      </c>
      <c r="B12">
        <v>505</v>
      </c>
      <c r="D12">
        <f t="shared" si="5"/>
        <v>98</v>
      </c>
      <c r="E12">
        <f t="shared" si="1"/>
        <v>4</v>
      </c>
      <c r="F12">
        <f t="shared" si="2"/>
        <v>6</v>
      </c>
      <c r="G12" s="3">
        <v>43928</v>
      </c>
      <c r="I12" s="6">
        <f t="shared" si="3"/>
        <v>98</v>
      </c>
      <c r="J12" s="3">
        <v>43928</v>
      </c>
      <c r="K12" s="2">
        <v>1657</v>
      </c>
      <c r="N12">
        <v>97</v>
      </c>
      <c r="O12">
        <f t="shared" si="4"/>
        <v>1656.8242</v>
      </c>
    </row>
    <row r="13" spans="1:15" x14ac:dyDescent="0.3">
      <c r="A13">
        <v>105</v>
      </c>
      <c r="B13">
        <v>508</v>
      </c>
      <c r="D13">
        <f t="shared" si="5"/>
        <v>106</v>
      </c>
      <c r="E13">
        <f t="shared" si="1"/>
        <v>4</v>
      </c>
      <c r="F13">
        <f t="shared" si="2"/>
        <v>14</v>
      </c>
      <c r="G13" s="3">
        <v>43936</v>
      </c>
      <c r="I13" s="6">
        <f t="shared" si="3"/>
        <v>106</v>
      </c>
      <c r="J13" s="3">
        <v>43936</v>
      </c>
      <c r="K13" s="2">
        <v>1665.4</v>
      </c>
      <c r="N13">
        <v>105</v>
      </c>
      <c r="O13">
        <f t="shared" si="4"/>
        <v>1666.6667199999999</v>
      </c>
    </row>
    <row r="14" spans="1:15" x14ac:dyDescent="0.3">
      <c r="A14">
        <v>112</v>
      </c>
      <c r="B14">
        <v>510</v>
      </c>
      <c r="D14">
        <f t="shared" si="5"/>
        <v>113</v>
      </c>
      <c r="E14">
        <f t="shared" si="1"/>
        <v>4</v>
      </c>
      <c r="F14">
        <f t="shared" si="2"/>
        <v>21</v>
      </c>
      <c r="G14" s="3">
        <v>43943</v>
      </c>
      <c r="I14" s="6">
        <f t="shared" si="3"/>
        <v>113</v>
      </c>
      <c r="J14" s="3">
        <v>43943</v>
      </c>
      <c r="K14" s="2">
        <v>1672.5</v>
      </c>
      <c r="N14">
        <v>112</v>
      </c>
      <c r="O14">
        <f t="shared" si="4"/>
        <v>1673.2284</v>
      </c>
    </row>
    <row r="15" spans="1:15" x14ac:dyDescent="0.3">
      <c r="A15">
        <v>120</v>
      </c>
      <c r="B15">
        <v>512</v>
      </c>
      <c r="D15">
        <f t="shared" si="5"/>
        <v>121</v>
      </c>
      <c r="E15">
        <f t="shared" si="1"/>
        <v>4</v>
      </c>
      <c r="F15">
        <f t="shared" si="2"/>
        <v>29</v>
      </c>
      <c r="G15" s="3">
        <v>43951</v>
      </c>
      <c r="I15" s="6">
        <f t="shared" si="3"/>
        <v>121</v>
      </c>
      <c r="J15" s="3">
        <v>43951</v>
      </c>
      <c r="K15" s="2">
        <v>1680.5</v>
      </c>
      <c r="N15">
        <v>120</v>
      </c>
      <c r="O15">
        <f t="shared" si="4"/>
        <v>1679.79008</v>
      </c>
    </row>
    <row r="16" spans="1:15" x14ac:dyDescent="0.3">
      <c r="A16">
        <v>127</v>
      </c>
      <c r="B16">
        <v>514</v>
      </c>
      <c r="D16">
        <f t="shared" si="5"/>
        <v>128</v>
      </c>
      <c r="E16">
        <f t="shared" si="1"/>
        <v>5</v>
      </c>
      <c r="F16">
        <f t="shared" si="2"/>
        <v>6</v>
      </c>
      <c r="G16" s="3">
        <v>43958</v>
      </c>
      <c r="I16" s="6">
        <f t="shared" si="3"/>
        <v>128</v>
      </c>
      <c r="J16" s="3">
        <v>43958</v>
      </c>
      <c r="K16" s="2">
        <v>1687.2</v>
      </c>
      <c r="N16">
        <v>127</v>
      </c>
      <c r="O16">
        <f t="shared" si="4"/>
        <v>1686.35176</v>
      </c>
    </row>
    <row r="17" spans="1:15" x14ac:dyDescent="0.3">
      <c r="A17">
        <v>130</v>
      </c>
      <c r="B17">
        <v>515</v>
      </c>
      <c r="D17">
        <f t="shared" si="5"/>
        <v>131</v>
      </c>
      <c r="E17">
        <f t="shared" si="1"/>
        <v>5</v>
      </c>
      <c r="F17">
        <f t="shared" si="2"/>
        <v>9</v>
      </c>
      <c r="G17" s="3">
        <v>43962</v>
      </c>
      <c r="I17" s="6">
        <f t="shared" si="3"/>
        <v>131</v>
      </c>
      <c r="J17" s="3">
        <v>43961</v>
      </c>
      <c r="K17" s="2">
        <v>1690</v>
      </c>
      <c r="N17">
        <v>130</v>
      </c>
      <c r="O17">
        <f t="shared" si="4"/>
        <v>1689.6325999999999</v>
      </c>
    </row>
    <row r="18" spans="1:15" x14ac:dyDescent="0.3">
      <c r="A18">
        <v>243</v>
      </c>
      <c r="B18">
        <v>515</v>
      </c>
      <c r="D18">
        <f t="shared" si="5"/>
        <v>244</v>
      </c>
      <c r="E18">
        <f t="shared" si="1"/>
        <v>8</v>
      </c>
      <c r="F18">
        <f t="shared" si="2"/>
        <v>30</v>
      </c>
      <c r="G18" s="3">
        <v>44075</v>
      </c>
      <c r="I18" s="6">
        <f t="shared" si="3"/>
        <v>244</v>
      </c>
      <c r="J18" s="3">
        <v>44074</v>
      </c>
      <c r="K18" s="2">
        <v>1690</v>
      </c>
      <c r="N18">
        <v>243</v>
      </c>
      <c r="O18">
        <f t="shared" si="4"/>
        <v>1689.6325999999999</v>
      </c>
    </row>
    <row r="19" spans="1:15" x14ac:dyDescent="0.3">
      <c r="A19">
        <v>250</v>
      </c>
      <c r="B19">
        <v>512</v>
      </c>
      <c r="D19">
        <f t="shared" si="5"/>
        <v>251</v>
      </c>
      <c r="E19">
        <f t="shared" si="1"/>
        <v>9</v>
      </c>
      <c r="F19">
        <f t="shared" si="2"/>
        <v>6</v>
      </c>
      <c r="G19" s="3">
        <v>44081</v>
      </c>
      <c r="I19" s="6">
        <f t="shared" si="3"/>
        <v>251</v>
      </c>
      <c r="J19" s="3">
        <v>44081</v>
      </c>
      <c r="K19" s="2">
        <v>1681.3</v>
      </c>
      <c r="N19">
        <v>250</v>
      </c>
      <c r="O19">
        <f t="shared" si="4"/>
        <v>1679.79008</v>
      </c>
    </row>
    <row r="20" spans="1:15" x14ac:dyDescent="0.3">
      <c r="A20">
        <v>258</v>
      </c>
      <c r="B20">
        <v>509</v>
      </c>
      <c r="D20">
        <f t="shared" si="5"/>
        <v>259</v>
      </c>
      <c r="E20">
        <f t="shared" si="1"/>
        <v>9</v>
      </c>
      <c r="F20">
        <f t="shared" si="2"/>
        <v>14</v>
      </c>
      <c r="G20" s="3">
        <v>44089</v>
      </c>
      <c r="I20" s="6">
        <f t="shared" si="3"/>
        <v>259</v>
      </c>
      <c r="J20" s="3">
        <v>44089</v>
      </c>
      <c r="K20" s="2">
        <v>1671</v>
      </c>
      <c r="N20">
        <v>258</v>
      </c>
      <c r="O20">
        <f t="shared" si="4"/>
        <v>1669.9475600000001</v>
      </c>
    </row>
    <row r="21" spans="1:15" x14ac:dyDescent="0.3">
      <c r="A21">
        <v>265</v>
      </c>
      <c r="B21">
        <v>506</v>
      </c>
      <c r="D21">
        <f t="shared" si="5"/>
        <v>266</v>
      </c>
      <c r="E21">
        <f t="shared" si="1"/>
        <v>9</v>
      </c>
      <c r="F21">
        <f t="shared" si="2"/>
        <v>21</v>
      </c>
      <c r="G21" s="3">
        <v>44096</v>
      </c>
      <c r="I21" s="6">
        <f t="shared" si="3"/>
        <v>266</v>
      </c>
      <c r="J21" s="3">
        <v>44096</v>
      </c>
      <c r="K21" s="2">
        <v>1661.6</v>
      </c>
      <c r="N21">
        <v>265</v>
      </c>
      <c r="O21">
        <f t="shared" si="4"/>
        <v>1660.1050399999999</v>
      </c>
    </row>
    <row r="22" spans="1:15" x14ac:dyDescent="0.3">
      <c r="A22">
        <v>273</v>
      </c>
      <c r="B22">
        <v>503</v>
      </c>
      <c r="D22">
        <f t="shared" si="5"/>
        <v>274</v>
      </c>
      <c r="E22">
        <f t="shared" si="1"/>
        <v>9</v>
      </c>
      <c r="F22">
        <f t="shared" si="2"/>
        <v>29</v>
      </c>
      <c r="G22" s="3">
        <v>44104</v>
      </c>
      <c r="I22" s="6">
        <f t="shared" si="3"/>
        <v>274</v>
      </c>
      <c r="J22" s="3">
        <v>44104</v>
      </c>
      <c r="K22" s="2">
        <v>1650.4</v>
      </c>
      <c r="N22">
        <v>273</v>
      </c>
      <c r="O22">
        <f t="shared" si="4"/>
        <v>1650.26252</v>
      </c>
    </row>
    <row r="23" spans="1:15" x14ac:dyDescent="0.3">
      <c r="A23">
        <v>280</v>
      </c>
      <c r="B23">
        <v>500</v>
      </c>
      <c r="D23">
        <f t="shared" si="5"/>
        <v>281</v>
      </c>
      <c r="E23">
        <f t="shared" si="1"/>
        <v>10</v>
      </c>
      <c r="F23">
        <f t="shared" si="2"/>
        <v>6</v>
      </c>
      <c r="G23" s="3">
        <v>44111</v>
      </c>
      <c r="I23" s="6">
        <f t="shared" si="3"/>
        <v>281</v>
      </c>
      <c r="J23" s="3">
        <v>44111</v>
      </c>
      <c r="K23" s="2">
        <v>1640.1</v>
      </c>
      <c r="N23">
        <v>280</v>
      </c>
      <c r="O23">
        <f t="shared" si="4"/>
        <v>1640.42</v>
      </c>
    </row>
    <row r="24" spans="1:15" x14ac:dyDescent="0.3">
      <c r="A24">
        <v>288</v>
      </c>
      <c r="B24">
        <v>496</v>
      </c>
      <c r="D24">
        <f t="shared" si="5"/>
        <v>289</v>
      </c>
      <c r="E24">
        <f t="shared" si="1"/>
        <v>10</v>
      </c>
      <c r="F24">
        <f t="shared" si="2"/>
        <v>14</v>
      </c>
      <c r="G24" s="3">
        <v>44119</v>
      </c>
      <c r="I24" s="6">
        <f t="shared" si="3"/>
        <v>289</v>
      </c>
      <c r="J24" s="3">
        <v>44119</v>
      </c>
      <c r="K24" s="2">
        <v>1627.9</v>
      </c>
      <c r="N24">
        <v>288</v>
      </c>
      <c r="O24">
        <f t="shared" si="4"/>
        <v>1627.29664</v>
      </c>
    </row>
    <row r="25" spans="1:15" x14ac:dyDescent="0.3">
      <c r="A25">
        <v>296</v>
      </c>
      <c r="B25">
        <v>492</v>
      </c>
      <c r="D25">
        <f t="shared" si="5"/>
        <v>297</v>
      </c>
      <c r="E25">
        <f t="shared" si="1"/>
        <v>10</v>
      </c>
      <c r="F25">
        <f t="shared" si="2"/>
        <v>22</v>
      </c>
      <c r="G25" s="3">
        <v>44127</v>
      </c>
      <c r="I25" s="6">
        <f t="shared" si="3"/>
        <v>297</v>
      </c>
      <c r="J25" s="3">
        <v>44127</v>
      </c>
      <c r="K25" s="2">
        <v>1615.1</v>
      </c>
      <c r="N25">
        <v>296</v>
      </c>
      <c r="O25">
        <f t="shared" si="4"/>
        <v>1614.17328</v>
      </c>
    </row>
    <row r="26" spans="1:15" x14ac:dyDescent="0.3">
      <c r="A26">
        <v>304</v>
      </c>
      <c r="B26">
        <v>488</v>
      </c>
      <c r="D26">
        <f t="shared" si="5"/>
        <v>305</v>
      </c>
      <c r="E26">
        <f t="shared" si="1"/>
        <v>10</v>
      </c>
      <c r="F26">
        <f t="shared" si="2"/>
        <v>30</v>
      </c>
      <c r="G26" s="3">
        <v>44135</v>
      </c>
      <c r="I26" s="6">
        <f t="shared" si="3"/>
        <v>305</v>
      </c>
      <c r="J26" s="3">
        <v>44135</v>
      </c>
      <c r="K26" s="2">
        <v>1601.6</v>
      </c>
      <c r="N26">
        <v>304</v>
      </c>
      <c r="O26">
        <f t="shared" si="4"/>
        <v>1601.0499199999999</v>
      </c>
    </row>
    <row r="27" spans="1:15" x14ac:dyDescent="0.3">
      <c r="A27">
        <v>311</v>
      </c>
      <c r="B27">
        <v>484</v>
      </c>
      <c r="D27">
        <f t="shared" si="5"/>
        <v>312</v>
      </c>
      <c r="E27">
        <f t="shared" si="1"/>
        <v>11</v>
      </c>
      <c r="F27">
        <f t="shared" si="2"/>
        <v>6</v>
      </c>
      <c r="G27" s="3">
        <v>44142</v>
      </c>
      <c r="I27" s="6">
        <f t="shared" si="3"/>
        <v>312</v>
      </c>
      <c r="J27" s="3">
        <v>44142</v>
      </c>
      <c r="K27" s="2">
        <v>1589.1</v>
      </c>
      <c r="N27">
        <v>311</v>
      </c>
      <c r="O27">
        <f t="shared" si="4"/>
        <v>1587.9265599999999</v>
      </c>
    </row>
    <row r="28" spans="1:15" x14ac:dyDescent="0.3">
      <c r="A28">
        <v>319</v>
      </c>
      <c r="B28">
        <v>480</v>
      </c>
      <c r="D28">
        <f t="shared" si="5"/>
        <v>320</v>
      </c>
      <c r="E28">
        <f t="shared" si="1"/>
        <v>11</v>
      </c>
      <c r="F28">
        <f t="shared" si="2"/>
        <v>14</v>
      </c>
      <c r="G28" s="3">
        <v>44150</v>
      </c>
      <c r="I28" s="6">
        <f t="shared" si="3"/>
        <v>320</v>
      </c>
      <c r="J28" s="3">
        <v>44150</v>
      </c>
      <c r="K28" s="2">
        <v>1574.1</v>
      </c>
      <c r="N28">
        <v>319</v>
      </c>
      <c r="O28">
        <f t="shared" si="4"/>
        <v>1574.8032000000001</v>
      </c>
    </row>
    <row r="29" spans="1:15" x14ac:dyDescent="0.3">
      <c r="A29">
        <v>326</v>
      </c>
      <c r="B29">
        <v>474</v>
      </c>
      <c r="D29">
        <f t="shared" si="5"/>
        <v>327</v>
      </c>
      <c r="E29">
        <f t="shared" si="1"/>
        <v>11</v>
      </c>
      <c r="F29">
        <f t="shared" si="2"/>
        <v>21</v>
      </c>
      <c r="G29" s="3">
        <v>44157</v>
      </c>
      <c r="I29" s="6">
        <f t="shared" si="3"/>
        <v>327</v>
      </c>
      <c r="J29" s="3">
        <v>44157</v>
      </c>
      <c r="K29" s="2">
        <v>1555.4</v>
      </c>
      <c r="N29">
        <v>326</v>
      </c>
      <c r="O29">
        <f t="shared" si="4"/>
        <v>1555.11816</v>
      </c>
    </row>
    <row r="30" spans="1:15" x14ac:dyDescent="0.3">
      <c r="A30">
        <v>334</v>
      </c>
      <c r="B30">
        <v>467</v>
      </c>
      <c r="D30">
        <f t="shared" si="5"/>
        <v>335</v>
      </c>
      <c r="E30">
        <f t="shared" si="1"/>
        <v>11</v>
      </c>
      <c r="F30">
        <f t="shared" si="2"/>
        <v>29</v>
      </c>
      <c r="G30" s="3">
        <v>44196</v>
      </c>
      <c r="I30" s="6">
        <f t="shared" si="3"/>
        <v>335</v>
      </c>
      <c r="J30" s="3">
        <v>44165</v>
      </c>
      <c r="K30" s="2">
        <v>1532.1</v>
      </c>
      <c r="N30">
        <v>334</v>
      </c>
      <c r="O30">
        <f t="shared" si="4"/>
        <v>1532.15228</v>
      </c>
    </row>
    <row r="31" spans="1:15" x14ac:dyDescent="0.3">
      <c r="A31">
        <v>500</v>
      </c>
      <c r="B31">
        <v>467</v>
      </c>
      <c r="E31">
        <f t="shared" si="1"/>
        <v>5</v>
      </c>
      <c r="F31">
        <f t="shared" si="2"/>
        <v>14</v>
      </c>
      <c r="I31" s="6">
        <f t="shared" si="3"/>
        <v>366</v>
      </c>
      <c r="J31" s="10">
        <v>44196</v>
      </c>
      <c r="N31">
        <v>500</v>
      </c>
      <c r="O31">
        <f t="shared" si="4"/>
        <v>1532.15228</v>
      </c>
    </row>
    <row r="32" spans="1:15" x14ac:dyDescent="0.3">
      <c r="A32" t="s">
        <v>67</v>
      </c>
      <c r="I32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"/>
  <sheetViews>
    <sheetView workbookViewId="0">
      <selection activeCell="G22" sqref="G22:G30"/>
    </sheetView>
  </sheetViews>
  <sheetFormatPr defaultRowHeight="14.4" x14ac:dyDescent="0.3"/>
  <cols>
    <col min="8" max="8" width="10.5546875" style="10" bestFit="1" customWidth="1"/>
    <col min="9" max="9" width="10.5546875" bestFit="1" customWidth="1"/>
    <col min="10" max="10" width="9.5546875" style="4" bestFit="1" customWidth="1"/>
    <col min="11" max="11" width="8.88671875" style="2"/>
  </cols>
  <sheetData>
    <row r="1" spans="1:15" x14ac:dyDescent="0.3">
      <c r="A1" t="s">
        <v>0</v>
      </c>
      <c r="B1" t="s">
        <v>68</v>
      </c>
      <c r="I1" s="10">
        <v>43830</v>
      </c>
      <c r="J1" s="4" t="s">
        <v>2</v>
      </c>
      <c r="K1" s="2" t="s">
        <v>25</v>
      </c>
      <c r="N1" t="s">
        <v>65</v>
      </c>
      <c r="O1" t="s">
        <v>71</v>
      </c>
    </row>
    <row r="2" spans="1:15" x14ac:dyDescent="0.3">
      <c r="A2">
        <v>1</v>
      </c>
      <c r="B2">
        <v>466.95400000000001</v>
      </c>
      <c r="D2">
        <f>A2</f>
        <v>1</v>
      </c>
      <c r="E2">
        <f>MONTH(A2)</f>
        <v>1</v>
      </c>
      <c r="F2">
        <f>DAY(A2)</f>
        <v>1</v>
      </c>
      <c r="G2" s="3">
        <v>43831</v>
      </c>
      <c r="H2" s="10">
        <f>_xlfn.DAYS(I2,I$1)</f>
        <v>1</v>
      </c>
      <c r="I2" s="3">
        <v>43831</v>
      </c>
      <c r="J2" s="4">
        <v>1532.0025000000001</v>
      </c>
      <c r="K2" s="2">
        <f>B2*3.28084</f>
        <v>1532.0013613599999</v>
      </c>
      <c r="N2">
        <f>A2</f>
        <v>1</v>
      </c>
      <c r="O2">
        <f>B2*3.28084</f>
        <v>1532.0013613599999</v>
      </c>
    </row>
    <row r="3" spans="1:15" x14ac:dyDescent="0.3">
      <c r="A3">
        <v>31</v>
      </c>
      <c r="B3">
        <v>466.95400000000001</v>
      </c>
      <c r="D3">
        <f t="shared" ref="D3:D7" si="0">A3</f>
        <v>31</v>
      </c>
      <c r="E3">
        <f t="shared" ref="E3:E31" si="1">MONTH(A3)</f>
        <v>1</v>
      </c>
      <c r="F3">
        <f t="shared" ref="F3:F31" si="2">DAY(A3)</f>
        <v>31</v>
      </c>
      <c r="G3" s="3">
        <v>43861</v>
      </c>
      <c r="H3" s="10">
        <f t="shared" ref="H3:H20" si="3">_xlfn.DAYS(I3,I$1)</f>
        <v>31</v>
      </c>
      <c r="I3" s="3">
        <v>43861</v>
      </c>
      <c r="J3" s="4">
        <v>1532.0025000000001</v>
      </c>
      <c r="K3" s="2">
        <f t="shared" ref="K3:K20" si="4">B3*3.28084</f>
        <v>1532.0013613599999</v>
      </c>
      <c r="N3">
        <f t="shared" ref="N3:N20" si="5">A3</f>
        <v>31</v>
      </c>
      <c r="O3">
        <f t="shared" ref="O3:O31" si="6">B3*3.28084</f>
        <v>1532.0013613599999</v>
      </c>
    </row>
    <row r="4" spans="1:15" x14ac:dyDescent="0.3">
      <c r="A4">
        <v>59</v>
      </c>
      <c r="B4">
        <v>472.8</v>
      </c>
      <c r="D4">
        <f t="shared" si="0"/>
        <v>59</v>
      </c>
      <c r="E4">
        <f t="shared" si="1"/>
        <v>2</v>
      </c>
      <c r="F4">
        <f t="shared" si="2"/>
        <v>28</v>
      </c>
      <c r="G4" s="3">
        <v>43868</v>
      </c>
      <c r="H4" s="10">
        <f t="shared" si="3"/>
        <v>59</v>
      </c>
      <c r="I4" s="3">
        <v>43889</v>
      </c>
      <c r="J4" s="4">
        <v>1551.11</v>
      </c>
      <c r="K4" s="2">
        <f t="shared" si="4"/>
        <v>1551.1811520000001</v>
      </c>
      <c r="N4">
        <f t="shared" si="5"/>
        <v>59</v>
      </c>
      <c r="O4">
        <f t="shared" si="6"/>
        <v>1551.1811520000001</v>
      </c>
    </row>
    <row r="5" spans="1:15" x14ac:dyDescent="0.3">
      <c r="A5">
        <v>90</v>
      </c>
      <c r="B5">
        <v>475.7</v>
      </c>
      <c r="D5">
        <f t="shared" si="0"/>
        <v>90</v>
      </c>
      <c r="E5">
        <f t="shared" si="1"/>
        <v>3</v>
      </c>
      <c r="F5">
        <f t="shared" si="2"/>
        <v>30</v>
      </c>
      <c r="G5" s="3">
        <v>43875</v>
      </c>
      <c r="H5" s="10">
        <f t="shared" si="3"/>
        <v>91</v>
      </c>
      <c r="I5" s="3">
        <v>43921</v>
      </c>
      <c r="J5" s="4">
        <v>1560.5</v>
      </c>
      <c r="K5" s="2">
        <f t="shared" si="4"/>
        <v>1560.695588</v>
      </c>
      <c r="N5">
        <f t="shared" si="5"/>
        <v>90</v>
      </c>
      <c r="O5">
        <f t="shared" si="6"/>
        <v>1560.695588</v>
      </c>
    </row>
    <row r="6" spans="1:15" x14ac:dyDescent="0.3">
      <c r="A6">
        <v>91</v>
      </c>
      <c r="B6" s="13">
        <v>475.7</v>
      </c>
      <c r="D6">
        <f t="shared" si="0"/>
        <v>91</v>
      </c>
      <c r="E6">
        <f t="shared" si="1"/>
        <v>3</v>
      </c>
      <c r="F6">
        <f t="shared" si="2"/>
        <v>31</v>
      </c>
      <c r="G6" s="3">
        <v>43882</v>
      </c>
      <c r="H6" s="10">
        <f t="shared" si="3"/>
        <v>92</v>
      </c>
      <c r="I6" s="3">
        <v>43922</v>
      </c>
      <c r="J6" s="4">
        <v>1560.83</v>
      </c>
      <c r="K6" s="2">
        <f t="shared" si="4"/>
        <v>1560.695588</v>
      </c>
      <c r="N6">
        <f t="shared" si="5"/>
        <v>91</v>
      </c>
      <c r="O6">
        <f t="shared" si="6"/>
        <v>1560.695588</v>
      </c>
    </row>
    <row r="7" spans="1:15" x14ac:dyDescent="0.3">
      <c r="A7">
        <v>105</v>
      </c>
      <c r="B7">
        <v>477.1</v>
      </c>
      <c r="D7">
        <f t="shared" si="0"/>
        <v>105</v>
      </c>
      <c r="E7">
        <f t="shared" si="1"/>
        <v>4</v>
      </c>
      <c r="F7">
        <f t="shared" si="2"/>
        <v>14</v>
      </c>
      <c r="G7" s="3">
        <v>43889</v>
      </c>
      <c r="H7" s="10">
        <f t="shared" si="3"/>
        <v>106</v>
      </c>
      <c r="I7" s="3">
        <v>43936</v>
      </c>
      <c r="J7" s="4">
        <v>1565.43</v>
      </c>
      <c r="K7" s="2">
        <f t="shared" si="4"/>
        <v>1565.2887640000001</v>
      </c>
      <c r="N7">
        <f t="shared" si="5"/>
        <v>105</v>
      </c>
      <c r="O7">
        <f t="shared" si="6"/>
        <v>1565.2887640000001</v>
      </c>
    </row>
    <row r="8" spans="1:15" x14ac:dyDescent="0.3">
      <c r="A8">
        <v>120</v>
      </c>
      <c r="B8">
        <v>478.6</v>
      </c>
      <c r="D8">
        <f>A8+1</f>
        <v>121</v>
      </c>
      <c r="E8">
        <f t="shared" si="1"/>
        <v>4</v>
      </c>
      <c r="F8">
        <f t="shared" si="2"/>
        <v>29</v>
      </c>
      <c r="G8" s="3">
        <v>43897</v>
      </c>
      <c r="H8" s="10">
        <f t="shared" si="3"/>
        <v>121</v>
      </c>
      <c r="I8" s="3">
        <v>43951</v>
      </c>
      <c r="J8" s="4">
        <v>1570.32</v>
      </c>
      <c r="K8" s="2">
        <f t="shared" si="4"/>
        <v>1570.210024</v>
      </c>
      <c r="N8">
        <f t="shared" si="5"/>
        <v>120</v>
      </c>
      <c r="O8">
        <f t="shared" si="6"/>
        <v>1570.210024</v>
      </c>
    </row>
    <row r="9" spans="1:15" x14ac:dyDescent="0.3">
      <c r="A9">
        <v>130</v>
      </c>
      <c r="B9">
        <v>479.6</v>
      </c>
      <c r="D9">
        <f t="shared" ref="D9:D30" si="7">A9+1</f>
        <v>131</v>
      </c>
      <c r="E9">
        <f t="shared" si="1"/>
        <v>5</v>
      </c>
      <c r="F9">
        <f t="shared" si="2"/>
        <v>9</v>
      </c>
      <c r="G9" s="3">
        <v>43905</v>
      </c>
      <c r="H9" s="10">
        <f t="shared" si="3"/>
        <v>131</v>
      </c>
      <c r="I9" s="3">
        <v>43961</v>
      </c>
      <c r="J9" s="4">
        <v>1573.56</v>
      </c>
      <c r="K9" s="2">
        <f t="shared" si="4"/>
        <v>1573.4908640000001</v>
      </c>
      <c r="N9">
        <f t="shared" si="5"/>
        <v>130</v>
      </c>
      <c r="O9">
        <f t="shared" si="6"/>
        <v>1573.4908640000001</v>
      </c>
    </row>
    <row r="10" spans="1:15" x14ac:dyDescent="0.3">
      <c r="A10">
        <v>212</v>
      </c>
      <c r="B10">
        <v>479.6</v>
      </c>
      <c r="D10">
        <f t="shared" si="7"/>
        <v>213</v>
      </c>
      <c r="E10">
        <f t="shared" si="1"/>
        <v>7</v>
      </c>
      <c r="F10">
        <f t="shared" si="2"/>
        <v>30</v>
      </c>
      <c r="G10" s="3">
        <v>43913</v>
      </c>
      <c r="H10" s="10">
        <f t="shared" si="3"/>
        <v>213</v>
      </c>
      <c r="I10" s="3">
        <v>44043</v>
      </c>
      <c r="J10" s="4">
        <v>1573.56</v>
      </c>
      <c r="K10" s="2">
        <f t="shared" si="4"/>
        <v>1573.4908640000001</v>
      </c>
      <c r="N10">
        <f t="shared" si="5"/>
        <v>212</v>
      </c>
      <c r="O10">
        <f t="shared" si="6"/>
        <v>1573.4908640000001</v>
      </c>
    </row>
    <row r="11" spans="1:15" x14ac:dyDescent="0.3">
      <c r="A11">
        <v>213</v>
      </c>
      <c r="B11">
        <v>479.6</v>
      </c>
      <c r="D11">
        <f t="shared" si="7"/>
        <v>214</v>
      </c>
      <c r="E11">
        <f t="shared" si="1"/>
        <v>7</v>
      </c>
      <c r="F11">
        <f t="shared" si="2"/>
        <v>31</v>
      </c>
      <c r="G11" s="3">
        <v>43921</v>
      </c>
      <c r="H11" s="10">
        <f t="shared" si="3"/>
        <v>214</v>
      </c>
      <c r="I11" s="3">
        <v>44044</v>
      </c>
      <c r="J11" s="4">
        <v>1573.56</v>
      </c>
      <c r="K11" s="2">
        <f t="shared" si="4"/>
        <v>1573.4908640000001</v>
      </c>
      <c r="N11">
        <f t="shared" si="5"/>
        <v>213</v>
      </c>
      <c r="O11">
        <f t="shared" si="6"/>
        <v>1573.4908640000001</v>
      </c>
    </row>
    <row r="12" spans="1:15" x14ac:dyDescent="0.3">
      <c r="A12">
        <v>243</v>
      </c>
      <c r="B12">
        <v>479.6</v>
      </c>
      <c r="D12">
        <f t="shared" si="7"/>
        <v>244</v>
      </c>
      <c r="E12">
        <f t="shared" si="1"/>
        <v>8</v>
      </c>
      <c r="F12">
        <f t="shared" si="2"/>
        <v>30</v>
      </c>
      <c r="G12" s="3">
        <v>43928</v>
      </c>
      <c r="H12" s="10">
        <f t="shared" si="3"/>
        <v>244</v>
      </c>
      <c r="I12" s="3">
        <v>44074</v>
      </c>
      <c r="J12" s="4">
        <v>1573.56</v>
      </c>
      <c r="K12" s="2">
        <f t="shared" si="4"/>
        <v>1573.4908640000001</v>
      </c>
      <c r="N12">
        <f t="shared" si="5"/>
        <v>243</v>
      </c>
      <c r="O12">
        <f t="shared" si="6"/>
        <v>1573.4908640000001</v>
      </c>
    </row>
    <row r="13" spans="1:15" x14ac:dyDescent="0.3">
      <c r="A13">
        <v>244</v>
      </c>
      <c r="B13">
        <v>479.5</v>
      </c>
      <c r="D13">
        <f t="shared" si="7"/>
        <v>245</v>
      </c>
      <c r="E13">
        <f t="shared" si="1"/>
        <v>8</v>
      </c>
      <c r="F13">
        <f t="shared" si="2"/>
        <v>31</v>
      </c>
      <c r="G13" s="3">
        <v>43936</v>
      </c>
      <c r="H13" s="10">
        <f t="shared" si="3"/>
        <v>245</v>
      </c>
      <c r="I13" s="3">
        <v>44075</v>
      </c>
      <c r="J13" s="4">
        <v>1573.13</v>
      </c>
      <c r="K13" s="2">
        <f t="shared" si="4"/>
        <v>1573.1627799999999</v>
      </c>
      <c r="N13">
        <f t="shared" si="5"/>
        <v>244</v>
      </c>
      <c r="O13">
        <f t="shared" si="6"/>
        <v>1573.1627799999999</v>
      </c>
    </row>
    <row r="14" spans="1:15" x14ac:dyDescent="0.3">
      <c r="A14">
        <v>273</v>
      </c>
      <c r="B14">
        <v>475.7</v>
      </c>
      <c r="D14">
        <f t="shared" si="7"/>
        <v>274</v>
      </c>
      <c r="E14">
        <f t="shared" si="1"/>
        <v>9</v>
      </c>
      <c r="F14">
        <f t="shared" si="2"/>
        <v>29</v>
      </c>
      <c r="G14" s="3">
        <v>43943</v>
      </c>
      <c r="H14" s="10">
        <f t="shared" si="3"/>
        <v>274</v>
      </c>
      <c r="I14" s="3">
        <v>44104</v>
      </c>
      <c r="J14" s="4">
        <v>1560.78</v>
      </c>
      <c r="K14" s="2">
        <f t="shared" si="4"/>
        <v>1560.695588</v>
      </c>
      <c r="N14">
        <f t="shared" si="5"/>
        <v>273</v>
      </c>
      <c r="O14">
        <f t="shared" si="6"/>
        <v>1560.695588</v>
      </c>
    </row>
    <row r="15" spans="1:15" x14ac:dyDescent="0.3">
      <c r="A15">
        <v>274</v>
      </c>
      <c r="B15">
        <v>475.6</v>
      </c>
      <c r="D15">
        <f t="shared" si="7"/>
        <v>275</v>
      </c>
      <c r="E15">
        <f t="shared" si="1"/>
        <v>9</v>
      </c>
      <c r="F15">
        <f t="shared" si="2"/>
        <v>30</v>
      </c>
      <c r="G15" s="3">
        <v>43951</v>
      </c>
      <c r="H15" s="10">
        <f t="shared" si="3"/>
        <v>275</v>
      </c>
      <c r="I15" s="3">
        <v>44105</v>
      </c>
      <c r="J15" s="4">
        <v>1560.38</v>
      </c>
      <c r="K15" s="2">
        <f t="shared" si="4"/>
        <v>1560.3675040000001</v>
      </c>
      <c r="N15">
        <f t="shared" si="5"/>
        <v>274</v>
      </c>
      <c r="O15">
        <f t="shared" si="6"/>
        <v>1560.3675040000001</v>
      </c>
    </row>
    <row r="16" spans="1:15" x14ac:dyDescent="0.3">
      <c r="A16">
        <v>304</v>
      </c>
      <c r="B16">
        <v>471.8</v>
      </c>
      <c r="D16">
        <f t="shared" si="7"/>
        <v>305</v>
      </c>
      <c r="E16">
        <f t="shared" si="1"/>
        <v>10</v>
      </c>
      <c r="F16">
        <f t="shared" si="2"/>
        <v>30</v>
      </c>
      <c r="G16" s="3">
        <v>43958</v>
      </c>
      <c r="H16" s="10">
        <f t="shared" si="3"/>
        <v>305</v>
      </c>
      <c r="I16" s="3">
        <v>44135</v>
      </c>
      <c r="J16" s="4">
        <v>1547.97</v>
      </c>
      <c r="K16" s="2">
        <f t="shared" si="4"/>
        <v>1547.900312</v>
      </c>
      <c r="N16">
        <f t="shared" si="5"/>
        <v>304</v>
      </c>
      <c r="O16">
        <f t="shared" si="6"/>
        <v>1547.900312</v>
      </c>
    </row>
    <row r="17" spans="1:15" x14ac:dyDescent="0.3">
      <c r="A17">
        <v>305</v>
      </c>
      <c r="B17">
        <v>471.7</v>
      </c>
      <c r="D17">
        <f t="shared" si="7"/>
        <v>306</v>
      </c>
      <c r="E17">
        <f t="shared" si="1"/>
        <v>10</v>
      </c>
      <c r="F17">
        <f t="shared" si="2"/>
        <v>31</v>
      </c>
      <c r="G17" s="3">
        <v>43962</v>
      </c>
      <c r="H17" s="10">
        <f t="shared" si="3"/>
        <v>306</v>
      </c>
      <c r="I17" s="3">
        <v>44136</v>
      </c>
      <c r="J17" s="4">
        <v>1547.53</v>
      </c>
      <c r="K17" s="2">
        <f t="shared" si="4"/>
        <v>1547.572228</v>
      </c>
      <c r="N17">
        <f t="shared" si="5"/>
        <v>305</v>
      </c>
      <c r="O17">
        <f t="shared" si="6"/>
        <v>1547.572228</v>
      </c>
    </row>
    <row r="18" spans="1:15" x14ac:dyDescent="0.3">
      <c r="A18">
        <v>319</v>
      </c>
      <c r="B18">
        <v>469.8</v>
      </c>
      <c r="D18">
        <f t="shared" si="7"/>
        <v>320</v>
      </c>
      <c r="E18">
        <f t="shared" si="1"/>
        <v>11</v>
      </c>
      <c r="F18">
        <f t="shared" si="2"/>
        <v>14</v>
      </c>
      <c r="G18" s="3">
        <v>44075</v>
      </c>
      <c r="H18" s="10">
        <f t="shared" si="3"/>
        <v>320</v>
      </c>
      <c r="I18" s="3">
        <v>44150</v>
      </c>
      <c r="J18" s="4">
        <v>1541.32</v>
      </c>
      <c r="K18" s="2">
        <f t="shared" si="4"/>
        <v>1541.338632</v>
      </c>
      <c r="N18">
        <f t="shared" si="5"/>
        <v>319</v>
      </c>
      <c r="O18">
        <f t="shared" si="6"/>
        <v>1541.338632</v>
      </c>
    </row>
    <row r="19" spans="1:15" x14ac:dyDescent="0.3">
      <c r="A19">
        <v>334</v>
      </c>
      <c r="B19">
        <v>466.95400000000001</v>
      </c>
      <c r="D19">
        <f t="shared" si="7"/>
        <v>335</v>
      </c>
      <c r="E19">
        <f t="shared" si="1"/>
        <v>11</v>
      </c>
      <c r="F19">
        <f t="shared" si="2"/>
        <v>29</v>
      </c>
      <c r="G19" s="3">
        <v>44081</v>
      </c>
      <c r="H19" s="10">
        <f t="shared" si="3"/>
        <v>335</v>
      </c>
      <c r="I19" s="3">
        <v>44165</v>
      </c>
      <c r="J19" s="4">
        <v>1532.0025000000001</v>
      </c>
      <c r="K19" s="2">
        <f t="shared" si="4"/>
        <v>1532.0013613599999</v>
      </c>
      <c r="N19">
        <f t="shared" si="5"/>
        <v>334</v>
      </c>
      <c r="O19">
        <f t="shared" si="6"/>
        <v>1532.0013613599999</v>
      </c>
    </row>
    <row r="20" spans="1:15" x14ac:dyDescent="0.3">
      <c r="A20">
        <v>365</v>
      </c>
      <c r="B20">
        <v>466.95400000000001</v>
      </c>
      <c r="D20">
        <f t="shared" si="7"/>
        <v>366</v>
      </c>
      <c r="E20">
        <f t="shared" si="1"/>
        <v>12</v>
      </c>
      <c r="F20">
        <f t="shared" si="2"/>
        <v>30</v>
      </c>
      <c r="G20" s="3">
        <v>44089</v>
      </c>
      <c r="H20" s="10">
        <f t="shared" si="3"/>
        <v>366</v>
      </c>
      <c r="I20" s="3">
        <v>44196</v>
      </c>
      <c r="J20" s="4">
        <v>1532.0025000000001</v>
      </c>
      <c r="K20" s="2">
        <f t="shared" si="4"/>
        <v>1532.0013613599999</v>
      </c>
      <c r="N20">
        <f t="shared" si="5"/>
        <v>365</v>
      </c>
      <c r="O20">
        <f t="shared" si="6"/>
        <v>1532.0013613599999</v>
      </c>
    </row>
    <row r="21" spans="1:15" x14ac:dyDescent="0.3">
      <c r="G21" s="3"/>
    </row>
    <row r="22" spans="1:15" x14ac:dyDescent="0.3">
      <c r="A22" t="s">
        <v>69</v>
      </c>
      <c r="G22" s="3"/>
      <c r="I22" t="s">
        <v>66</v>
      </c>
    </row>
    <row r="23" spans="1:15" x14ac:dyDescent="0.3">
      <c r="G23" s="3"/>
    </row>
    <row r="24" spans="1:15" x14ac:dyDescent="0.3">
      <c r="G24" s="3"/>
    </row>
    <row r="25" spans="1:15" x14ac:dyDescent="0.3">
      <c r="G25" s="3"/>
    </row>
    <row r="26" spans="1:15" x14ac:dyDescent="0.3">
      <c r="G26" s="3"/>
    </row>
    <row r="27" spans="1:15" x14ac:dyDescent="0.3">
      <c r="G27" s="3"/>
    </row>
    <row r="28" spans="1:15" x14ac:dyDescent="0.3">
      <c r="G28" s="3"/>
    </row>
    <row r="29" spans="1:15" x14ac:dyDescent="0.3">
      <c r="G29" s="3"/>
    </row>
    <row r="30" spans="1:15" x14ac:dyDescent="0.3">
      <c r="G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D2" sqref="D2:D5"/>
    </sheetView>
  </sheetViews>
  <sheetFormatPr defaultRowHeight="14.4" x14ac:dyDescent="0.3"/>
  <cols>
    <col min="1" max="1" width="31.109375" customWidth="1"/>
    <col min="2" max="2" width="8.88671875" style="2"/>
    <col min="5" max="5" width="8.88671875" style="1"/>
  </cols>
  <sheetData>
    <row r="1" spans="1:7" x14ac:dyDescent="0.3">
      <c r="B1" s="2" t="s">
        <v>2</v>
      </c>
      <c r="E1" s="1" t="s">
        <v>11</v>
      </c>
    </row>
    <row r="2" spans="1:7" x14ac:dyDescent="0.3">
      <c r="A2" t="s">
        <v>3</v>
      </c>
      <c r="B2" s="2">
        <v>1705</v>
      </c>
      <c r="C2" t="s">
        <v>4</v>
      </c>
      <c r="D2" s="5">
        <f>E2*3.28084</f>
        <v>1706.0368000000001</v>
      </c>
      <c r="E2" s="1">
        <v>520</v>
      </c>
      <c r="F2" t="s">
        <v>7</v>
      </c>
      <c r="G2" t="s">
        <v>8</v>
      </c>
    </row>
    <row r="3" spans="1:7" x14ac:dyDescent="0.3">
      <c r="A3" t="s">
        <v>5</v>
      </c>
      <c r="B3" s="2">
        <v>1699</v>
      </c>
      <c r="C3" t="s">
        <v>4</v>
      </c>
      <c r="D3" s="5">
        <f>E3*3.28084</f>
        <v>1699.4751200000001</v>
      </c>
      <c r="E3" s="1">
        <v>518</v>
      </c>
      <c r="F3" t="s">
        <v>7</v>
      </c>
      <c r="G3" t="s">
        <v>9</v>
      </c>
    </row>
    <row r="4" spans="1:7" x14ac:dyDescent="0.3">
      <c r="A4" t="s">
        <v>70</v>
      </c>
      <c r="B4" s="2">
        <v>1532.002</v>
      </c>
      <c r="C4" t="s">
        <v>4</v>
      </c>
      <c r="D4" s="5"/>
    </row>
    <row r="5" spans="1:7" x14ac:dyDescent="0.3">
      <c r="A5" t="s">
        <v>6</v>
      </c>
      <c r="B5" s="2">
        <v>1531</v>
      </c>
      <c r="C5" t="s">
        <v>4</v>
      </c>
      <c r="D5" s="5">
        <f t="shared" ref="D5:D6" si="0">E5*3.28084</f>
        <v>1531.0039859999999</v>
      </c>
      <c r="E5" s="1">
        <v>466.65</v>
      </c>
      <c r="F5" t="s">
        <v>7</v>
      </c>
      <c r="G5" t="s">
        <v>10</v>
      </c>
    </row>
    <row r="6" spans="1:7" x14ac:dyDescent="0.3">
      <c r="D6" s="2">
        <f t="shared" si="0"/>
        <v>1338.5827199999999</v>
      </c>
      <c r="E6" s="1">
        <v>408</v>
      </c>
      <c r="F6" t="s">
        <v>7</v>
      </c>
      <c r="G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36B8-7CCD-4F9D-AD56-9842998E6064}">
  <dimension ref="A1:T271"/>
  <sheetViews>
    <sheetView topLeftCell="A207" workbookViewId="0">
      <selection activeCell="R191" sqref="R191:R193"/>
    </sheetView>
  </sheetViews>
  <sheetFormatPr defaultRowHeight="14.4" x14ac:dyDescent="0.3"/>
  <cols>
    <col min="1" max="1" width="10.5546875" bestFit="1" customWidth="1"/>
    <col min="7" max="7" width="10.33203125" style="2" customWidth="1"/>
    <col min="8" max="8" width="11" style="2" customWidth="1"/>
    <col min="9" max="10" width="8.88671875" style="2"/>
    <col min="11" max="12" width="12.77734375" style="2" customWidth="1"/>
    <col min="13" max="13" width="26.44140625" customWidth="1"/>
    <col min="19" max="19" width="12.5546875" style="4" bestFit="1" customWidth="1"/>
    <col min="20" max="20" width="11.5546875" style="4" bestFit="1" customWidth="1"/>
  </cols>
  <sheetData>
    <row r="1" spans="1:20" x14ac:dyDescent="0.3">
      <c r="A1" t="s">
        <v>74</v>
      </c>
      <c r="G1"/>
      <c r="H1"/>
      <c r="I1"/>
      <c r="J1"/>
      <c r="K1"/>
      <c r="L1"/>
    </row>
    <row r="2" spans="1:20" x14ac:dyDescent="0.3">
      <c r="A2" t="s">
        <v>62</v>
      </c>
      <c r="G2"/>
      <c r="H2"/>
      <c r="I2"/>
      <c r="J2"/>
      <c r="K2"/>
      <c r="L2"/>
    </row>
    <row r="3" spans="1:20" x14ac:dyDescent="0.3">
      <c r="A3" t="s">
        <v>61</v>
      </c>
      <c r="G3"/>
      <c r="H3"/>
      <c r="I3"/>
      <c r="J3"/>
      <c r="K3"/>
      <c r="L3"/>
    </row>
    <row r="4" spans="1:20" s="7" customFormat="1" ht="57.6" x14ac:dyDescent="0.3">
      <c r="A4" s="7" t="s">
        <v>20</v>
      </c>
      <c r="B4" s="7" t="s">
        <v>19</v>
      </c>
      <c r="G4" s="8"/>
      <c r="H4" s="8"/>
      <c r="I4" s="8"/>
      <c r="J4" s="8"/>
      <c r="K4" s="8" t="s">
        <v>18</v>
      </c>
      <c r="L4" s="8" t="s">
        <v>17</v>
      </c>
      <c r="M4" s="7" t="s">
        <v>12</v>
      </c>
      <c r="P4" s="7" t="s">
        <v>20</v>
      </c>
      <c r="Q4" s="7" t="s">
        <v>19</v>
      </c>
      <c r="S4" s="14"/>
      <c r="T4" s="14"/>
    </row>
    <row r="5" spans="1:20" x14ac:dyDescent="0.3">
      <c r="A5">
        <v>3</v>
      </c>
      <c r="B5">
        <v>1</v>
      </c>
      <c r="D5" s="6">
        <f t="shared" ref="D5:E12" si="0">A5*35.315</f>
        <v>105.94499999999999</v>
      </c>
      <c r="E5" s="6">
        <f t="shared" si="0"/>
        <v>35.314999999999998</v>
      </c>
      <c r="G5" s="5">
        <f t="shared" ref="G5:G12" si="1">D5</f>
        <v>105.94499999999999</v>
      </c>
      <c r="H5" s="5">
        <f t="shared" ref="H5:H12" si="2">K5</f>
        <v>100</v>
      </c>
      <c r="I5" s="2">
        <f t="shared" ref="I5:I12" si="3">E5</f>
        <v>35.314999999999998</v>
      </c>
      <c r="J5" s="2">
        <f t="shared" ref="J5:J12" si="4">L5</f>
        <v>50</v>
      </c>
      <c r="K5" s="2">
        <v>100</v>
      </c>
      <c r="L5" s="2">
        <v>50</v>
      </c>
      <c r="M5" t="s">
        <v>16</v>
      </c>
      <c r="P5">
        <f>ROUND(K5/35.315, 4)</f>
        <v>2.8317000000000001</v>
      </c>
      <c r="Q5">
        <f>ROUND(L5/35.315, 4)</f>
        <v>1.4157999999999999</v>
      </c>
      <c r="S5" s="4">
        <f>35.315*P5</f>
        <v>100.0014855</v>
      </c>
      <c r="T5" s="4">
        <f>35.315*Q5</f>
        <v>49.998976999999996</v>
      </c>
    </row>
    <row r="6" spans="1:20" x14ac:dyDescent="0.3">
      <c r="A6">
        <v>10</v>
      </c>
      <c r="B6">
        <v>5</v>
      </c>
      <c r="D6" s="6">
        <f t="shared" si="0"/>
        <v>353.15</v>
      </c>
      <c r="E6" s="6">
        <f t="shared" si="0"/>
        <v>176.57499999999999</v>
      </c>
      <c r="G6" s="5">
        <f t="shared" si="1"/>
        <v>353.15</v>
      </c>
      <c r="H6" s="5">
        <f t="shared" si="2"/>
        <v>350</v>
      </c>
      <c r="I6" s="2">
        <f t="shared" si="3"/>
        <v>176.57499999999999</v>
      </c>
      <c r="J6" s="2">
        <f t="shared" si="4"/>
        <v>175</v>
      </c>
      <c r="K6" s="2">
        <v>350</v>
      </c>
      <c r="L6" s="2">
        <v>175</v>
      </c>
      <c r="M6" t="s">
        <v>15</v>
      </c>
      <c r="P6">
        <f t="shared" ref="P6:P12" si="5">ROUND(K6/35.315, 4)</f>
        <v>9.9108000000000001</v>
      </c>
      <c r="Q6">
        <f t="shared" ref="Q6:Q12" si="6">ROUND(L6/35.315, 4)</f>
        <v>4.9554</v>
      </c>
      <c r="S6" s="4">
        <f t="shared" ref="S6:S12" si="7">35.315*P6</f>
        <v>349.99990199999996</v>
      </c>
      <c r="T6" s="4">
        <f t="shared" ref="T6:T12" si="8">35.315*Q6</f>
        <v>174.99995099999998</v>
      </c>
    </row>
    <row r="7" spans="1:20" x14ac:dyDescent="0.3">
      <c r="A7">
        <v>24</v>
      </c>
      <c r="B7">
        <v>12</v>
      </c>
      <c r="D7" s="6">
        <f t="shared" si="0"/>
        <v>847.56</v>
      </c>
      <c r="E7" s="6">
        <f t="shared" si="0"/>
        <v>423.78</v>
      </c>
      <c r="G7" s="5">
        <f t="shared" si="1"/>
        <v>847.56</v>
      </c>
      <c r="H7" s="5">
        <f t="shared" si="2"/>
        <v>850</v>
      </c>
      <c r="I7" s="2">
        <f t="shared" si="3"/>
        <v>423.78</v>
      </c>
      <c r="J7" s="2">
        <f t="shared" si="4"/>
        <v>425</v>
      </c>
      <c r="K7" s="2">
        <v>850</v>
      </c>
      <c r="L7" s="2">
        <v>425</v>
      </c>
      <c r="M7" t="s">
        <v>14</v>
      </c>
      <c r="P7">
        <f t="shared" si="5"/>
        <v>24.069099999999999</v>
      </c>
      <c r="Q7">
        <f t="shared" si="6"/>
        <v>12.0345</v>
      </c>
      <c r="S7" s="4">
        <f t="shared" si="7"/>
        <v>850.00026649999995</v>
      </c>
      <c r="T7" s="4">
        <f t="shared" si="8"/>
        <v>424.99836749999997</v>
      </c>
    </row>
    <row r="8" spans="1:20" x14ac:dyDescent="0.3">
      <c r="A8">
        <v>42</v>
      </c>
      <c r="B8">
        <v>24</v>
      </c>
      <c r="D8" s="6">
        <f t="shared" si="0"/>
        <v>1483.23</v>
      </c>
      <c r="E8" s="6">
        <f t="shared" si="0"/>
        <v>847.56</v>
      </c>
      <c r="G8" s="5">
        <f t="shared" si="1"/>
        <v>1483.23</v>
      </c>
      <c r="H8" s="5">
        <f t="shared" si="2"/>
        <v>1500</v>
      </c>
      <c r="I8" s="2">
        <f t="shared" si="3"/>
        <v>847.56</v>
      </c>
      <c r="J8" s="2">
        <f t="shared" si="4"/>
        <v>850</v>
      </c>
      <c r="K8" s="2">
        <v>1500</v>
      </c>
      <c r="L8" s="2">
        <v>850</v>
      </c>
      <c r="M8" t="s">
        <v>13</v>
      </c>
      <c r="P8">
        <f t="shared" si="5"/>
        <v>42.474899999999998</v>
      </c>
      <c r="Q8">
        <f t="shared" si="6"/>
        <v>24.069099999999999</v>
      </c>
      <c r="S8" s="4">
        <f t="shared" si="7"/>
        <v>1500.0010934999998</v>
      </c>
      <c r="T8" s="4">
        <f t="shared" si="8"/>
        <v>850.00026649999995</v>
      </c>
    </row>
    <row r="9" spans="1:20" x14ac:dyDescent="0.3">
      <c r="A9">
        <v>69</v>
      </c>
      <c r="B9">
        <v>42</v>
      </c>
      <c r="D9" s="6">
        <f t="shared" si="0"/>
        <v>2436.7349999999997</v>
      </c>
      <c r="E9" s="6">
        <f t="shared" si="0"/>
        <v>1483.23</v>
      </c>
      <c r="G9" s="5">
        <f t="shared" si="1"/>
        <v>2436.7349999999997</v>
      </c>
      <c r="H9" s="5">
        <f t="shared" si="2"/>
        <v>2450</v>
      </c>
      <c r="I9" s="2">
        <f t="shared" si="3"/>
        <v>1483.23</v>
      </c>
      <c r="J9" s="2">
        <f t="shared" si="4"/>
        <v>1500</v>
      </c>
      <c r="K9" s="2">
        <v>2450</v>
      </c>
      <c r="L9" s="2">
        <v>1500</v>
      </c>
      <c r="P9">
        <f t="shared" si="5"/>
        <v>69.375600000000006</v>
      </c>
      <c r="Q9">
        <f t="shared" si="6"/>
        <v>42.474899999999998</v>
      </c>
      <c r="S9" s="4">
        <f t="shared" si="7"/>
        <v>2449.9993140000001</v>
      </c>
      <c r="T9" s="4">
        <f t="shared" si="8"/>
        <v>1500.0010934999998</v>
      </c>
    </row>
    <row r="10" spans="1:20" x14ac:dyDescent="0.3">
      <c r="A10">
        <v>103</v>
      </c>
      <c r="B10">
        <v>69</v>
      </c>
      <c r="D10" s="6">
        <f t="shared" si="0"/>
        <v>3637.4449999999997</v>
      </c>
      <c r="E10" s="6">
        <f t="shared" si="0"/>
        <v>2436.7349999999997</v>
      </c>
      <c r="G10" s="5">
        <f t="shared" si="1"/>
        <v>3637.4449999999997</v>
      </c>
      <c r="H10" s="5">
        <f t="shared" si="2"/>
        <v>3650</v>
      </c>
      <c r="I10" s="2">
        <f t="shared" si="3"/>
        <v>2436.7349999999997</v>
      </c>
      <c r="J10" s="2">
        <f t="shared" si="4"/>
        <v>2450</v>
      </c>
      <c r="K10" s="2">
        <v>3650</v>
      </c>
      <c r="L10" s="2">
        <v>2450</v>
      </c>
      <c r="P10">
        <f t="shared" si="5"/>
        <v>103.35550000000001</v>
      </c>
      <c r="Q10">
        <f t="shared" si="6"/>
        <v>69.375600000000006</v>
      </c>
      <c r="S10" s="4">
        <f t="shared" si="7"/>
        <v>3649.9994824999999</v>
      </c>
      <c r="T10" s="4">
        <f t="shared" si="8"/>
        <v>2449.9993140000001</v>
      </c>
    </row>
    <row r="11" spans="1:20" x14ac:dyDescent="0.3">
      <c r="A11">
        <v>143</v>
      </c>
      <c r="B11">
        <v>103</v>
      </c>
      <c r="D11" s="6">
        <f t="shared" si="0"/>
        <v>5050.0450000000001</v>
      </c>
      <c r="E11" s="6">
        <f t="shared" si="0"/>
        <v>3637.4449999999997</v>
      </c>
      <c r="G11" s="5">
        <f t="shared" si="1"/>
        <v>5050.0450000000001</v>
      </c>
      <c r="H11" s="5">
        <f t="shared" si="2"/>
        <v>5050</v>
      </c>
      <c r="I11" s="2">
        <f t="shared" si="3"/>
        <v>3637.4449999999997</v>
      </c>
      <c r="J11" s="2">
        <f t="shared" si="4"/>
        <v>3650</v>
      </c>
      <c r="K11" s="2">
        <v>5050</v>
      </c>
      <c r="L11" s="2">
        <v>3650</v>
      </c>
      <c r="P11">
        <f t="shared" si="5"/>
        <v>142.99870000000001</v>
      </c>
      <c r="Q11">
        <f t="shared" si="6"/>
        <v>103.35550000000001</v>
      </c>
      <c r="S11" s="4">
        <f t="shared" si="7"/>
        <v>5049.9990905000004</v>
      </c>
      <c r="T11" s="4">
        <f t="shared" si="8"/>
        <v>3649.9994824999999</v>
      </c>
    </row>
    <row r="12" spans="1:20" x14ac:dyDescent="0.3">
      <c r="A12">
        <v>191</v>
      </c>
      <c r="B12">
        <v>143</v>
      </c>
      <c r="D12" s="6">
        <f t="shared" si="0"/>
        <v>6745.165</v>
      </c>
      <c r="E12" s="6">
        <f t="shared" si="0"/>
        <v>5050.0450000000001</v>
      </c>
      <c r="G12" s="5">
        <f t="shared" si="1"/>
        <v>6745.165</v>
      </c>
      <c r="H12" s="5">
        <f t="shared" si="2"/>
        <v>6750</v>
      </c>
      <c r="I12" s="2">
        <f t="shared" si="3"/>
        <v>5050.0450000000001</v>
      </c>
      <c r="J12" s="2">
        <f t="shared" si="4"/>
        <v>5050</v>
      </c>
      <c r="K12" s="2">
        <v>6750</v>
      </c>
      <c r="L12" s="2">
        <v>5050</v>
      </c>
      <c r="P12">
        <f t="shared" si="5"/>
        <v>191.1369</v>
      </c>
      <c r="Q12">
        <f t="shared" si="6"/>
        <v>142.99870000000001</v>
      </c>
      <c r="S12" s="4">
        <f t="shared" si="7"/>
        <v>6749.9996234999999</v>
      </c>
      <c r="T12" s="4">
        <f t="shared" si="8"/>
        <v>5049.9990905000004</v>
      </c>
    </row>
    <row r="13" spans="1:20" x14ac:dyDescent="0.3">
      <c r="A13" t="s">
        <v>28</v>
      </c>
      <c r="K13" s="2" t="s">
        <v>21</v>
      </c>
    </row>
    <row r="17" spans="1:20" s="16" customFormat="1" x14ac:dyDescent="0.3">
      <c r="A17" s="16" t="s">
        <v>103</v>
      </c>
      <c r="B17" s="16" t="s">
        <v>104</v>
      </c>
      <c r="G17" s="17"/>
      <c r="H17" s="17"/>
      <c r="I17" s="17"/>
      <c r="J17" s="17"/>
      <c r="K17" s="17"/>
      <c r="L17" s="17" t="s">
        <v>23</v>
      </c>
      <c r="P17" s="16" t="str">
        <f>A17</f>
        <v>release_cms</v>
      </c>
      <c r="Q17" s="16" t="str">
        <f>B17</f>
        <v>Rate_change_cms_per_hr</v>
      </c>
      <c r="S17" s="18"/>
      <c r="T17" s="18"/>
    </row>
    <row r="18" spans="1:20" x14ac:dyDescent="0.3">
      <c r="A18">
        <v>0</v>
      </c>
      <c r="B18">
        <v>14</v>
      </c>
      <c r="D18" s="6">
        <f>A18*35.315</f>
        <v>0</v>
      </c>
      <c r="E18" s="6">
        <f>B18*35.315</f>
        <v>494.40999999999997</v>
      </c>
      <c r="G18" s="5">
        <f>D18</f>
        <v>0</v>
      </c>
      <c r="H18" s="5">
        <f>K18</f>
        <v>0</v>
      </c>
      <c r="I18" s="2">
        <f>E18</f>
        <v>494.40999999999997</v>
      </c>
      <c r="J18" s="2">
        <f>L18</f>
        <v>500</v>
      </c>
      <c r="L18" s="2">
        <v>500</v>
      </c>
      <c r="M18" t="s">
        <v>12</v>
      </c>
      <c r="P18">
        <f t="shared" ref="P18:P19" si="9">ROUND(K18/35.315, 4)</f>
        <v>0</v>
      </c>
      <c r="Q18">
        <f t="shared" ref="Q18:Q19" si="10">ROUND(L18/35.315, 4)</f>
        <v>14.158300000000001</v>
      </c>
      <c r="S18" s="4">
        <f t="shared" ref="S18:S19" si="11">35.315*P18</f>
        <v>0</v>
      </c>
      <c r="T18" s="4">
        <f t="shared" ref="T18:T19" si="12">35.315*Q18</f>
        <v>500.00036449999999</v>
      </c>
    </row>
    <row r="19" spans="1:20" x14ac:dyDescent="0.3">
      <c r="A19">
        <v>365</v>
      </c>
      <c r="B19">
        <v>14</v>
      </c>
      <c r="D19" s="6">
        <f>A19*35.315</f>
        <v>12889.974999999999</v>
      </c>
      <c r="E19" s="6">
        <f>B19*35.315</f>
        <v>494.40999999999997</v>
      </c>
      <c r="G19" s="5">
        <f>D19</f>
        <v>12889.974999999999</v>
      </c>
      <c r="H19" s="5">
        <f>K19</f>
        <v>0</v>
      </c>
      <c r="I19" s="2">
        <f>E19</f>
        <v>494.40999999999997</v>
      </c>
      <c r="J19" s="2">
        <f>L19</f>
        <v>0</v>
      </c>
      <c r="M19" t="s">
        <v>92</v>
      </c>
      <c r="P19">
        <f t="shared" si="9"/>
        <v>0</v>
      </c>
      <c r="Q19">
        <f t="shared" si="10"/>
        <v>0</v>
      </c>
      <c r="S19" s="4">
        <f t="shared" si="11"/>
        <v>0</v>
      </c>
      <c r="T19" s="4">
        <f t="shared" si="12"/>
        <v>0</v>
      </c>
    </row>
    <row r="20" spans="1:20" x14ac:dyDescent="0.3">
      <c r="M20" t="s">
        <v>107</v>
      </c>
    </row>
    <row r="21" spans="1:20" x14ac:dyDescent="0.3">
      <c r="M21" t="s">
        <v>22</v>
      </c>
    </row>
    <row r="23" spans="1:20" x14ac:dyDescent="0.3">
      <c r="A23" t="s">
        <v>27</v>
      </c>
      <c r="K23" s="2" t="s">
        <v>108</v>
      </c>
    </row>
    <row r="27" spans="1:20" s="16" customFormat="1" x14ac:dyDescent="0.3">
      <c r="A27" s="16" t="s">
        <v>103</v>
      </c>
      <c r="B27" s="16" t="s">
        <v>104</v>
      </c>
      <c r="G27" s="17"/>
      <c r="H27" s="17"/>
      <c r="I27" s="17"/>
      <c r="J27" s="17"/>
      <c r="K27" s="17" t="s">
        <v>17</v>
      </c>
      <c r="L27" s="17" t="s">
        <v>23</v>
      </c>
      <c r="P27" s="16" t="str">
        <f>A27</f>
        <v>release_cms</v>
      </c>
      <c r="Q27" s="16" t="str">
        <f>B27</f>
        <v>Rate_change_cms_per_hr</v>
      </c>
      <c r="S27" s="18"/>
      <c r="T27" s="18"/>
    </row>
    <row r="28" spans="1:20" x14ac:dyDescent="0.3">
      <c r="A28">
        <v>2.9</v>
      </c>
      <c r="B28">
        <v>0.3</v>
      </c>
      <c r="D28" s="6">
        <f t="shared" ref="D28:D34" si="13">A28*35.315</f>
        <v>102.41349999999998</v>
      </c>
      <c r="E28" s="6">
        <f t="shared" ref="E28:E34" si="14">B28*35.315</f>
        <v>10.594499999999998</v>
      </c>
      <c r="G28" s="5">
        <f t="shared" ref="G28:G34" si="15">D28</f>
        <v>102.41349999999998</v>
      </c>
      <c r="H28" s="5">
        <f t="shared" ref="H28:H32" si="16">K28</f>
        <v>10</v>
      </c>
      <c r="I28" s="2">
        <f t="shared" ref="I28:I34" si="17">E28</f>
        <v>10.594499999999998</v>
      </c>
      <c r="J28" s="2">
        <f t="shared" ref="J28:J32" si="18">L28</f>
        <v>10</v>
      </c>
      <c r="K28" s="2">
        <v>10</v>
      </c>
      <c r="L28" s="2">
        <v>10</v>
      </c>
      <c r="M28" t="s">
        <v>110</v>
      </c>
      <c r="P28">
        <f t="shared" ref="P28:Q34" si="19">ROUND(K28/35.315, 4)</f>
        <v>0.28320000000000001</v>
      </c>
      <c r="Q28">
        <f t="shared" si="19"/>
        <v>0.28320000000000001</v>
      </c>
      <c r="S28" s="4">
        <f t="shared" ref="S28:S29" si="20">35.315*P28</f>
        <v>10.001208</v>
      </c>
      <c r="T28" s="4">
        <f t="shared" ref="T28:T29" si="21">35.315*Q28</f>
        <v>10.001208</v>
      </c>
    </row>
    <row r="29" spans="1:20" x14ac:dyDescent="0.3">
      <c r="A29">
        <v>3</v>
      </c>
      <c r="B29">
        <v>7</v>
      </c>
      <c r="D29" s="6">
        <f t="shared" si="13"/>
        <v>105.94499999999999</v>
      </c>
      <c r="E29" s="6">
        <f t="shared" si="14"/>
        <v>247.20499999999998</v>
      </c>
      <c r="G29" s="5">
        <f t="shared" si="15"/>
        <v>105.94499999999999</v>
      </c>
      <c r="H29" s="5">
        <f t="shared" si="16"/>
        <v>100</v>
      </c>
      <c r="I29" s="2">
        <f t="shared" si="17"/>
        <v>247.20499999999998</v>
      </c>
      <c r="J29" s="2">
        <f t="shared" si="18"/>
        <v>250</v>
      </c>
      <c r="K29" s="2">
        <v>100</v>
      </c>
      <c r="L29" s="2">
        <v>250</v>
      </c>
      <c r="M29" t="s">
        <v>31</v>
      </c>
      <c r="P29">
        <f t="shared" si="19"/>
        <v>2.8317000000000001</v>
      </c>
      <c r="Q29">
        <f t="shared" si="19"/>
        <v>7.0791000000000004</v>
      </c>
      <c r="S29" s="4">
        <f t="shared" si="20"/>
        <v>100.0014855</v>
      </c>
      <c r="T29" s="4">
        <f t="shared" si="21"/>
        <v>249.99841649999999</v>
      </c>
    </row>
    <row r="30" spans="1:20" x14ac:dyDescent="0.3">
      <c r="A30">
        <v>13.9</v>
      </c>
      <c r="B30">
        <v>7</v>
      </c>
      <c r="D30" s="6">
        <f t="shared" si="13"/>
        <v>490.87849999999997</v>
      </c>
      <c r="E30" s="6">
        <f t="shared" si="14"/>
        <v>247.20499999999998</v>
      </c>
      <c r="G30" s="5">
        <f t="shared" si="15"/>
        <v>490.87849999999997</v>
      </c>
      <c r="H30" s="5">
        <f t="shared" si="16"/>
        <v>500</v>
      </c>
      <c r="I30" s="2">
        <f t="shared" si="17"/>
        <v>247.20499999999998</v>
      </c>
      <c r="J30" s="2">
        <f t="shared" si="18"/>
        <v>500</v>
      </c>
      <c r="K30" s="2">
        <v>500</v>
      </c>
      <c r="L30" s="2">
        <v>500</v>
      </c>
      <c r="M30" t="s">
        <v>32</v>
      </c>
      <c r="P30">
        <f t="shared" si="19"/>
        <v>14.158300000000001</v>
      </c>
      <c r="Q30">
        <f t="shared" si="19"/>
        <v>14.158300000000001</v>
      </c>
      <c r="S30" s="4">
        <f t="shared" ref="S30:S34" si="22">35.315*P30</f>
        <v>500.00036449999999</v>
      </c>
      <c r="T30" s="4">
        <f t="shared" ref="T30:T34" si="23">35.315*Q30</f>
        <v>500.00036449999999</v>
      </c>
    </row>
    <row r="31" spans="1:20" x14ac:dyDescent="0.3">
      <c r="A31">
        <v>14</v>
      </c>
      <c r="B31">
        <v>14</v>
      </c>
      <c r="D31" s="6">
        <f t="shared" si="13"/>
        <v>494.40999999999997</v>
      </c>
      <c r="E31" s="6">
        <f t="shared" si="14"/>
        <v>494.40999999999997</v>
      </c>
      <c r="G31" s="5">
        <f t="shared" si="15"/>
        <v>494.40999999999997</v>
      </c>
      <c r="H31" s="5">
        <f t="shared" si="16"/>
        <v>6500</v>
      </c>
      <c r="I31" s="2">
        <f t="shared" si="17"/>
        <v>494.40999999999997</v>
      </c>
      <c r="J31" s="2">
        <f t="shared" si="18"/>
        <v>750</v>
      </c>
      <c r="K31" s="2">
        <v>6500</v>
      </c>
      <c r="L31" s="2">
        <v>750</v>
      </c>
      <c r="M31" t="s">
        <v>33</v>
      </c>
      <c r="P31">
        <f t="shared" si="19"/>
        <v>184.05779999999999</v>
      </c>
      <c r="Q31">
        <f t="shared" si="19"/>
        <v>21.237400000000001</v>
      </c>
      <c r="S31" s="4">
        <f t="shared" si="22"/>
        <v>6500.0012069999993</v>
      </c>
      <c r="T31" s="4">
        <f t="shared" si="23"/>
        <v>749.99878100000001</v>
      </c>
    </row>
    <row r="32" spans="1:20" x14ac:dyDescent="0.3">
      <c r="A32">
        <v>183.9</v>
      </c>
      <c r="B32">
        <v>14</v>
      </c>
      <c r="D32" s="6">
        <f t="shared" si="13"/>
        <v>6494.4285</v>
      </c>
      <c r="E32" s="6">
        <f t="shared" si="14"/>
        <v>494.40999999999997</v>
      </c>
      <c r="G32" s="5">
        <f t="shared" si="15"/>
        <v>6494.4285</v>
      </c>
      <c r="H32" s="5">
        <f t="shared" si="16"/>
        <v>999999</v>
      </c>
      <c r="I32" s="2">
        <f t="shared" si="17"/>
        <v>494.40999999999997</v>
      </c>
      <c r="J32" s="2">
        <f t="shared" si="18"/>
        <v>750</v>
      </c>
      <c r="K32" s="2">
        <v>999999</v>
      </c>
      <c r="L32" s="2">
        <v>750</v>
      </c>
      <c r="P32">
        <f t="shared" si="19"/>
        <v>28316.550999999999</v>
      </c>
      <c r="Q32">
        <f t="shared" si="19"/>
        <v>21.237400000000001</v>
      </c>
      <c r="S32" s="4">
        <f t="shared" si="22"/>
        <v>999998.9985649999</v>
      </c>
      <c r="T32" s="4">
        <f t="shared" si="23"/>
        <v>749.99878100000001</v>
      </c>
    </row>
    <row r="33" spans="1:20" x14ac:dyDescent="0.3">
      <c r="A33">
        <v>184</v>
      </c>
      <c r="B33">
        <v>21</v>
      </c>
      <c r="D33" s="6">
        <f t="shared" si="13"/>
        <v>6497.9599999999991</v>
      </c>
      <c r="E33" s="6">
        <f t="shared" si="14"/>
        <v>741.61500000000001</v>
      </c>
      <c r="G33" s="5">
        <f t="shared" si="15"/>
        <v>6497.9599999999991</v>
      </c>
      <c r="H33" s="5"/>
      <c r="I33" s="2">
        <f t="shared" si="17"/>
        <v>741.61500000000001</v>
      </c>
      <c r="P33">
        <f t="shared" si="19"/>
        <v>0</v>
      </c>
      <c r="Q33">
        <f t="shared" si="19"/>
        <v>0</v>
      </c>
      <c r="S33" s="4">
        <f t="shared" si="22"/>
        <v>0</v>
      </c>
      <c r="T33" s="4">
        <f t="shared" si="23"/>
        <v>0</v>
      </c>
    </row>
    <row r="34" spans="1:20" x14ac:dyDescent="0.3">
      <c r="A34">
        <v>28317</v>
      </c>
      <c r="B34">
        <v>21</v>
      </c>
      <c r="D34" s="6">
        <f t="shared" si="13"/>
        <v>1000014.855</v>
      </c>
      <c r="E34" s="6">
        <f t="shared" si="14"/>
        <v>741.61500000000001</v>
      </c>
      <c r="G34" s="5">
        <f t="shared" si="15"/>
        <v>1000014.855</v>
      </c>
      <c r="H34" s="5"/>
      <c r="I34" s="2">
        <f t="shared" si="17"/>
        <v>741.61500000000001</v>
      </c>
      <c r="P34">
        <f t="shared" si="19"/>
        <v>0</v>
      </c>
      <c r="Q34">
        <f t="shared" si="19"/>
        <v>0</v>
      </c>
      <c r="S34" s="4">
        <f t="shared" si="22"/>
        <v>0</v>
      </c>
      <c r="T34" s="4">
        <f t="shared" si="23"/>
        <v>0</v>
      </c>
    </row>
    <row r="35" spans="1:20" x14ac:dyDescent="0.3">
      <c r="A35" t="s">
        <v>105</v>
      </c>
      <c r="K35" s="2" t="s">
        <v>106</v>
      </c>
    </row>
    <row r="40" spans="1:20" x14ac:dyDescent="0.3">
      <c r="A40" t="s">
        <v>19</v>
      </c>
      <c r="B40" t="s">
        <v>24</v>
      </c>
      <c r="K40" s="2" t="s">
        <v>17</v>
      </c>
      <c r="L40" s="2" t="s">
        <v>23</v>
      </c>
      <c r="P40" t="str">
        <f>A40</f>
        <v>Release_cms</v>
      </c>
      <c r="Q40" t="str">
        <f>B40</f>
        <v>Rate_of_change_cms_per_hr</v>
      </c>
    </row>
    <row r="41" spans="1:20" x14ac:dyDescent="0.3">
      <c r="D41" s="6">
        <f t="shared" ref="D41:D51" si="24">A41*35.315</f>
        <v>0</v>
      </c>
      <c r="E41" s="6">
        <f t="shared" ref="E41:E51" si="25">B41*35.315</f>
        <v>0</v>
      </c>
      <c r="G41" s="5">
        <f t="shared" ref="G41:G51" si="26">D41</f>
        <v>0</v>
      </c>
      <c r="H41" s="5">
        <f t="shared" ref="H41:H51" si="27">K41</f>
        <v>5</v>
      </c>
      <c r="I41" s="2">
        <f t="shared" ref="I41:I51" si="28">E41</f>
        <v>0</v>
      </c>
      <c r="J41" s="2">
        <f t="shared" ref="J41:J51" si="29">L41</f>
        <v>5</v>
      </c>
      <c r="K41" s="2">
        <v>5</v>
      </c>
      <c r="L41" s="2">
        <v>5</v>
      </c>
      <c r="M41" t="s">
        <v>29</v>
      </c>
      <c r="P41">
        <f>ROUND(K41/35.315, 4)</f>
        <v>0.1416</v>
      </c>
      <c r="Q41">
        <f>ROUND(L41/35.315, 4)</f>
        <v>0.1416</v>
      </c>
      <c r="S41" s="4">
        <f t="shared" ref="S41" si="30">35.315*P41</f>
        <v>5.000604</v>
      </c>
      <c r="T41" s="4">
        <f t="shared" ref="T41" si="31">35.315*Q41</f>
        <v>5.000604</v>
      </c>
    </row>
    <row r="42" spans="1:20" x14ac:dyDescent="0.3">
      <c r="A42">
        <v>1</v>
      </c>
      <c r="B42">
        <v>3</v>
      </c>
      <c r="D42" s="6">
        <f t="shared" si="24"/>
        <v>35.314999999999998</v>
      </c>
      <c r="E42" s="6">
        <f t="shared" si="25"/>
        <v>105.94499999999999</v>
      </c>
      <c r="G42" s="5">
        <f t="shared" si="26"/>
        <v>35.314999999999998</v>
      </c>
      <c r="H42" s="5">
        <f t="shared" si="27"/>
        <v>50</v>
      </c>
      <c r="I42" s="2">
        <f t="shared" si="28"/>
        <v>105.94499999999999</v>
      </c>
      <c r="J42" s="2">
        <f t="shared" si="29"/>
        <v>50</v>
      </c>
      <c r="K42" s="2">
        <v>50</v>
      </c>
      <c r="L42" s="2">
        <v>50</v>
      </c>
      <c r="M42" t="s">
        <v>31</v>
      </c>
      <c r="P42">
        <f t="shared" ref="P42:P47" si="32">ROUND(K42/35.315, 4)</f>
        <v>1.4157999999999999</v>
      </c>
      <c r="Q42">
        <f t="shared" ref="Q42:Q47" si="33">ROUND(L42/35.315, 4)</f>
        <v>1.4157999999999999</v>
      </c>
      <c r="S42" s="4">
        <f t="shared" ref="S42:S47" si="34">35.315*P42</f>
        <v>49.998976999999996</v>
      </c>
      <c r="T42" s="4">
        <f t="shared" ref="T42:T47" si="35">35.315*Q42</f>
        <v>49.998976999999996</v>
      </c>
    </row>
    <row r="43" spans="1:20" x14ac:dyDescent="0.3">
      <c r="A43">
        <v>2.99</v>
      </c>
      <c r="B43">
        <v>3</v>
      </c>
      <c r="D43" s="6">
        <f t="shared" si="24"/>
        <v>105.59184999999999</v>
      </c>
      <c r="E43" s="6">
        <f t="shared" si="25"/>
        <v>105.94499999999999</v>
      </c>
      <c r="G43" s="5">
        <f t="shared" si="26"/>
        <v>105.59184999999999</v>
      </c>
      <c r="H43" s="5">
        <f t="shared" si="27"/>
        <v>100</v>
      </c>
      <c r="I43" s="2">
        <f t="shared" si="28"/>
        <v>105.94499999999999</v>
      </c>
      <c r="J43" s="2">
        <f t="shared" si="29"/>
        <v>100</v>
      </c>
      <c r="K43" s="2">
        <v>100</v>
      </c>
      <c r="L43" s="2">
        <v>100</v>
      </c>
      <c r="M43" t="s">
        <v>32</v>
      </c>
      <c r="P43">
        <f t="shared" si="32"/>
        <v>2.8317000000000001</v>
      </c>
      <c r="Q43">
        <f t="shared" si="33"/>
        <v>2.8317000000000001</v>
      </c>
      <c r="S43" s="4">
        <f t="shared" si="34"/>
        <v>100.0014855</v>
      </c>
      <c r="T43" s="4">
        <f t="shared" si="35"/>
        <v>100.0014855</v>
      </c>
    </row>
    <row r="44" spans="1:20" x14ac:dyDescent="0.3">
      <c r="A44">
        <v>3</v>
      </c>
      <c r="B44">
        <v>6</v>
      </c>
      <c r="D44" s="6">
        <f t="shared" si="24"/>
        <v>105.94499999999999</v>
      </c>
      <c r="E44" s="6">
        <f t="shared" si="25"/>
        <v>211.89</v>
      </c>
      <c r="G44" s="5">
        <f t="shared" si="26"/>
        <v>105.94499999999999</v>
      </c>
      <c r="H44" s="5">
        <f t="shared" si="27"/>
        <v>500</v>
      </c>
      <c r="I44" s="2">
        <f t="shared" si="28"/>
        <v>211.89</v>
      </c>
      <c r="J44" s="2">
        <f t="shared" si="29"/>
        <v>200</v>
      </c>
      <c r="K44" s="2">
        <v>500</v>
      </c>
      <c r="L44" s="2">
        <v>200</v>
      </c>
      <c r="M44" t="s">
        <v>33</v>
      </c>
      <c r="P44">
        <f t="shared" si="32"/>
        <v>14.158300000000001</v>
      </c>
      <c r="Q44">
        <f t="shared" si="33"/>
        <v>5.6632999999999996</v>
      </c>
      <c r="S44" s="4">
        <f t="shared" si="34"/>
        <v>500.00036449999999</v>
      </c>
      <c r="T44" s="4">
        <f t="shared" si="35"/>
        <v>199.99943949999997</v>
      </c>
    </row>
    <row r="45" spans="1:20" x14ac:dyDescent="0.3">
      <c r="A45">
        <v>13.99</v>
      </c>
      <c r="B45">
        <v>6</v>
      </c>
      <c r="D45" s="6">
        <f t="shared" si="24"/>
        <v>494.05685</v>
      </c>
      <c r="E45" s="6">
        <f t="shared" si="25"/>
        <v>211.89</v>
      </c>
      <c r="G45" s="5">
        <f t="shared" si="26"/>
        <v>494.05685</v>
      </c>
      <c r="H45" s="5">
        <f t="shared" si="27"/>
        <v>1000</v>
      </c>
      <c r="I45" s="2">
        <f t="shared" si="28"/>
        <v>211.89</v>
      </c>
      <c r="J45" s="2">
        <f t="shared" si="29"/>
        <v>400</v>
      </c>
      <c r="K45" s="2">
        <v>1000</v>
      </c>
      <c r="L45" s="2">
        <v>400</v>
      </c>
      <c r="P45">
        <f t="shared" si="32"/>
        <v>28.316600000000001</v>
      </c>
      <c r="Q45">
        <f t="shared" si="33"/>
        <v>11.326599999999999</v>
      </c>
      <c r="S45" s="4">
        <f t="shared" si="34"/>
        <v>1000.000729</v>
      </c>
      <c r="T45" s="4">
        <f t="shared" si="35"/>
        <v>399.99887899999993</v>
      </c>
    </row>
    <row r="46" spans="1:20" x14ac:dyDescent="0.3">
      <c r="A46">
        <v>14</v>
      </c>
      <c r="B46">
        <v>11</v>
      </c>
      <c r="D46" s="6">
        <f t="shared" si="24"/>
        <v>494.40999999999997</v>
      </c>
      <c r="E46" s="6">
        <f t="shared" si="25"/>
        <v>388.46499999999997</v>
      </c>
      <c r="G46" s="5">
        <f t="shared" si="26"/>
        <v>494.40999999999997</v>
      </c>
      <c r="H46" s="5">
        <f t="shared" si="27"/>
        <v>2000</v>
      </c>
      <c r="I46" s="2">
        <f t="shared" si="28"/>
        <v>388.46499999999997</v>
      </c>
      <c r="J46" s="2">
        <f t="shared" si="29"/>
        <v>600</v>
      </c>
      <c r="K46" s="2">
        <v>2000</v>
      </c>
      <c r="L46" s="2">
        <v>600</v>
      </c>
      <c r="P46">
        <f t="shared" si="32"/>
        <v>56.633200000000002</v>
      </c>
      <c r="Q46">
        <f t="shared" si="33"/>
        <v>16.989899999999999</v>
      </c>
      <c r="S46" s="4">
        <f t="shared" si="34"/>
        <v>2000.001458</v>
      </c>
      <c r="T46" s="4">
        <f t="shared" si="35"/>
        <v>599.99831849999987</v>
      </c>
    </row>
    <row r="47" spans="1:20" x14ac:dyDescent="0.3">
      <c r="A47">
        <v>27.99</v>
      </c>
      <c r="B47">
        <v>11</v>
      </c>
      <c r="D47" s="6">
        <f t="shared" si="24"/>
        <v>988.46684999999991</v>
      </c>
      <c r="E47" s="6">
        <f t="shared" si="25"/>
        <v>388.46499999999997</v>
      </c>
      <c r="G47" s="5">
        <f t="shared" si="26"/>
        <v>988.46684999999991</v>
      </c>
      <c r="H47" s="5">
        <f t="shared" si="27"/>
        <v>999999</v>
      </c>
      <c r="I47" s="2">
        <f t="shared" si="28"/>
        <v>388.46499999999997</v>
      </c>
      <c r="J47" s="2">
        <f t="shared" si="29"/>
        <v>600</v>
      </c>
      <c r="K47" s="2">
        <v>999999</v>
      </c>
      <c r="L47" s="2">
        <v>600</v>
      </c>
      <c r="P47">
        <f t="shared" si="32"/>
        <v>28316.550999999999</v>
      </c>
      <c r="Q47">
        <f t="shared" si="33"/>
        <v>16.989899999999999</v>
      </c>
      <c r="S47" s="4">
        <f t="shared" si="34"/>
        <v>999998.9985649999</v>
      </c>
      <c r="T47" s="4">
        <f t="shared" si="35"/>
        <v>599.99831849999987</v>
      </c>
    </row>
    <row r="48" spans="1:20" x14ac:dyDescent="0.3">
      <c r="A48">
        <v>28</v>
      </c>
      <c r="B48">
        <v>23</v>
      </c>
      <c r="D48" s="6">
        <f t="shared" si="24"/>
        <v>988.81999999999994</v>
      </c>
      <c r="E48" s="6">
        <f t="shared" si="25"/>
        <v>812.24499999999989</v>
      </c>
      <c r="G48" s="5">
        <f t="shared" si="26"/>
        <v>988.81999999999994</v>
      </c>
      <c r="H48" s="5">
        <f t="shared" si="27"/>
        <v>0</v>
      </c>
      <c r="I48" s="2">
        <f t="shared" si="28"/>
        <v>812.24499999999989</v>
      </c>
      <c r="J48" s="2">
        <f t="shared" si="29"/>
        <v>0</v>
      </c>
    </row>
    <row r="49" spans="1:20" x14ac:dyDescent="0.3">
      <c r="A49">
        <v>56.99</v>
      </c>
      <c r="B49">
        <v>23</v>
      </c>
      <c r="D49" s="6">
        <f t="shared" si="24"/>
        <v>2012.60185</v>
      </c>
      <c r="E49" s="6">
        <f t="shared" si="25"/>
        <v>812.24499999999989</v>
      </c>
      <c r="G49" s="5">
        <f t="shared" si="26"/>
        <v>2012.60185</v>
      </c>
      <c r="H49" s="5">
        <f t="shared" si="27"/>
        <v>0</v>
      </c>
      <c r="I49" s="2">
        <f t="shared" si="28"/>
        <v>812.24499999999989</v>
      </c>
      <c r="J49" s="2">
        <f t="shared" si="29"/>
        <v>0</v>
      </c>
    </row>
    <row r="50" spans="1:20" x14ac:dyDescent="0.3">
      <c r="A50">
        <v>57</v>
      </c>
      <c r="B50">
        <v>34</v>
      </c>
      <c r="D50" s="6">
        <f t="shared" si="24"/>
        <v>2012.9549999999999</v>
      </c>
      <c r="E50" s="6">
        <f t="shared" si="25"/>
        <v>1200.71</v>
      </c>
      <c r="G50" s="5">
        <f t="shared" si="26"/>
        <v>2012.9549999999999</v>
      </c>
      <c r="H50" s="5">
        <f t="shared" si="27"/>
        <v>0</v>
      </c>
      <c r="I50" s="2">
        <f t="shared" si="28"/>
        <v>1200.71</v>
      </c>
      <c r="J50" s="2">
        <f t="shared" si="29"/>
        <v>0</v>
      </c>
    </row>
    <row r="51" spans="1:20" x14ac:dyDescent="0.3">
      <c r="A51">
        <v>142</v>
      </c>
      <c r="B51">
        <v>34</v>
      </c>
      <c r="D51" s="6">
        <f t="shared" si="24"/>
        <v>5014.7299999999996</v>
      </c>
      <c r="E51" s="6">
        <f t="shared" si="25"/>
        <v>1200.71</v>
      </c>
      <c r="G51" s="5">
        <f t="shared" si="26"/>
        <v>5014.7299999999996</v>
      </c>
      <c r="H51" s="5">
        <f t="shared" si="27"/>
        <v>0</v>
      </c>
      <c r="I51" s="2">
        <f t="shared" si="28"/>
        <v>1200.71</v>
      </c>
      <c r="J51" s="2">
        <f t="shared" si="29"/>
        <v>0</v>
      </c>
    </row>
    <row r="52" spans="1:20" x14ac:dyDescent="0.3">
      <c r="A52">
        <v>28317</v>
      </c>
      <c r="B52">
        <v>17</v>
      </c>
    </row>
    <row r="53" spans="1:20" x14ac:dyDescent="0.3">
      <c r="A53" t="s">
        <v>34</v>
      </c>
      <c r="K53" s="2" t="s">
        <v>30</v>
      </c>
    </row>
    <row r="57" spans="1:20" x14ac:dyDescent="0.3">
      <c r="A57" t="s">
        <v>35</v>
      </c>
      <c r="B57" t="s">
        <v>19</v>
      </c>
      <c r="K57" s="2" t="s">
        <v>37</v>
      </c>
      <c r="L57" s="2" t="s">
        <v>17</v>
      </c>
      <c r="P57" t="str">
        <f>A57</f>
        <v>Pool_elev_m</v>
      </c>
      <c r="Q57" t="str">
        <f>B57</f>
        <v>Release_cms</v>
      </c>
    </row>
    <row r="58" spans="1:20" x14ac:dyDescent="0.3">
      <c r="A58">
        <v>360</v>
      </c>
      <c r="B58">
        <v>28</v>
      </c>
      <c r="D58" s="6">
        <f>A58*3.28084</f>
        <v>1181.1024</v>
      </c>
      <c r="E58" s="6">
        <f t="shared" ref="E58" si="36">B58*35.315</f>
        <v>988.81999999999994</v>
      </c>
      <c r="G58" s="9">
        <f t="shared" ref="G58" si="37">D58</f>
        <v>1181.1024</v>
      </c>
      <c r="H58" s="9">
        <f t="shared" ref="H58" si="38">K58</f>
        <v>1180</v>
      </c>
      <c r="I58" s="2">
        <f t="shared" ref="I58" si="39">E58</f>
        <v>988.81999999999994</v>
      </c>
      <c r="J58" s="2">
        <f t="shared" ref="J58" si="40">L58</f>
        <v>1000</v>
      </c>
      <c r="K58" s="2">
        <v>1180</v>
      </c>
      <c r="L58" s="2">
        <v>1000</v>
      </c>
      <c r="M58" t="s">
        <v>39</v>
      </c>
      <c r="P58">
        <f>ROUND(K58/3.28084, 4)</f>
        <v>359.66399999999999</v>
      </c>
      <c r="Q58">
        <f>ROUND(L58/35.315, 4)</f>
        <v>28.316600000000001</v>
      </c>
      <c r="S58" s="4">
        <f>P58*3.28084</f>
        <v>1180.0000377599999</v>
      </c>
      <c r="T58" s="4">
        <f t="shared" ref="T58" si="41">35.315*Q58</f>
        <v>1000.000729</v>
      </c>
    </row>
    <row r="59" spans="1:20" x14ac:dyDescent="0.3">
      <c r="A59">
        <v>392</v>
      </c>
      <c r="B59">
        <v>105</v>
      </c>
      <c r="D59" s="6">
        <f t="shared" ref="D59:D60" si="42">A59*3.28084</f>
        <v>1286.0892799999999</v>
      </c>
      <c r="E59" s="6">
        <f t="shared" ref="E59:E60" si="43">B59*35.315</f>
        <v>3708.0749999999998</v>
      </c>
      <c r="G59" s="9">
        <f t="shared" ref="G59:G60" si="44">D59</f>
        <v>1286.0892799999999</v>
      </c>
      <c r="H59" s="9">
        <f t="shared" ref="H59:H60" si="45">K59</f>
        <v>1285</v>
      </c>
      <c r="I59" s="2">
        <f t="shared" ref="I59:I60" si="46">E59</f>
        <v>3708.0749999999998</v>
      </c>
      <c r="J59" s="2">
        <f t="shared" ref="J59:J60" si="47">L59</f>
        <v>3700</v>
      </c>
      <c r="K59" s="2">
        <v>1285</v>
      </c>
      <c r="L59" s="2">
        <v>3700</v>
      </c>
      <c r="M59" t="s">
        <v>40</v>
      </c>
      <c r="P59">
        <f t="shared" ref="P59:P60" si="48">ROUND(K59/3.28084, 4)</f>
        <v>391.66800000000001</v>
      </c>
      <c r="Q59">
        <f t="shared" ref="Q59:Q60" si="49">ROUND(L59/35.315, 4)</f>
        <v>104.7713</v>
      </c>
      <c r="S59" s="4">
        <f t="shared" ref="S59:S60" si="50">P59*3.28084</f>
        <v>1285.0000411200001</v>
      </c>
      <c r="T59" s="4">
        <f t="shared" ref="T59:T60" si="51">35.315*Q59</f>
        <v>3699.9984594999996</v>
      </c>
    </row>
    <row r="60" spans="1:20" x14ac:dyDescent="0.3">
      <c r="A60">
        <v>415</v>
      </c>
      <c r="B60">
        <v>105</v>
      </c>
      <c r="D60" s="6">
        <f t="shared" si="42"/>
        <v>1361.5486000000001</v>
      </c>
      <c r="E60" s="6">
        <f t="shared" si="43"/>
        <v>3708.0749999999998</v>
      </c>
      <c r="G60" s="9">
        <f t="shared" si="44"/>
        <v>1361.5486000000001</v>
      </c>
      <c r="H60" s="9">
        <f t="shared" si="45"/>
        <v>1362</v>
      </c>
      <c r="I60" s="2">
        <f t="shared" si="46"/>
        <v>3708.0749999999998</v>
      </c>
      <c r="J60" s="2">
        <f t="shared" si="47"/>
        <v>3700</v>
      </c>
      <c r="K60" s="2">
        <v>1362</v>
      </c>
      <c r="L60" s="2">
        <v>3700</v>
      </c>
      <c r="M60" t="s">
        <v>13</v>
      </c>
      <c r="P60">
        <f t="shared" si="48"/>
        <v>415.13760000000002</v>
      </c>
      <c r="Q60">
        <f t="shared" si="49"/>
        <v>104.7713</v>
      </c>
      <c r="S60" s="4">
        <f t="shared" si="50"/>
        <v>1362.000043584</v>
      </c>
      <c r="T60" s="4">
        <f t="shared" si="51"/>
        <v>3699.9984594999996</v>
      </c>
    </row>
    <row r="61" spans="1:20" x14ac:dyDescent="0.3">
      <c r="A61" t="s">
        <v>36</v>
      </c>
      <c r="K61" s="2" t="s">
        <v>38</v>
      </c>
    </row>
    <row r="65" spans="1:20" x14ac:dyDescent="0.3">
      <c r="A65" t="s">
        <v>0</v>
      </c>
      <c r="B65" t="s">
        <v>19</v>
      </c>
      <c r="G65"/>
      <c r="H65"/>
      <c r="I65" s="2" t="s">
        <v>0</v>
      </c>
      <c r="J65" s="2" t="s">
        <v>17</v>
      </c>
      <c r="K65" s="2" t="s">
        <v>42</v>
      </c>
      <c r="N65" s="2" t="s">
        <v>63</v>
      </c>
      <c r="O65" s="2" t="s">
        <v>64</v>
      </c>
      <c r="P65" t="str">
        <f>A65</f>
        <v>Date</v>
      </c>
      <c r="Q65" t="str">
        <f>B65</f>
        <v>Release_cms</v>
      </c>
    </row>
    <row r="66" spans="1:20" x14ac:dyDescent="0.3">
      <c r="A66">
        <v>1</v>
      </c>
      <c r="B66">
        <v>28</v>
      </c>
      <c r="D66">
        <f>A66</f>
        <v>1</v>
      </c>
      <c r="E66">
        <f>MONTH(D66)</f>
        <v>1</v>
      </c>
      <c r="F66">
        <f>DAY(D66)</f>
        <v>1</v>
      </c>
      <c r="G66" s="11">
        <f>I66</f>
        <v>43831</v>
      </c>
      <c r="H66" s="5">
        <f>B66*35.315</f>
        <v>988.81999999999994</v>
      </c>
      <c r="I66" s="3">
        <v>43831</v>
      </c>
      <c r="J66" s="2">
        <v>1000</v>
      </c>
      <c r="K66" s="2">
        <f>B66*3.28084</f>
        <v>91.863519999999994</v>
      </c>
      <c r="N66">
        <f>MONTH(I66)</f>
        <v>1</v>
      </c>
      <c r="O66">
        <f>DAY(I66)</f>
        <v>1</v>
      </c>
      <c r="P66" s="1">
        <f>DATE(0,N66,O66)</f>
        <v>1</v>
      </c>
      <c r="Q66">
        <f>ROUND(J66/35.315, 4)</f>
        <v>28.316600000000001</v>
      </c>
      <c r="S66" s="10">
        <f>P66</f>
        <v>1</v>
      </c>
      <c r="T66" s="4">
        <f t="shared" ref="T66" si="52">35.315*Q66</f>
        <v>1000.000729</v>
      </c>
    </row>
    <row r="67" spans="1:20" x14ac:dyDescent="0.3">
      <c r="A67">
        <v>32</v>
      </c>
      <c r="B67">
        <v>28</v>
      </c>
      <c r="D67">
        <f t="shared" ref="D67:D82" si="53">A67</f>
        <v>32</v>
      </c>
      <c r="E67">
        <f t="shared" ref="E67:E82" si="54">MONTH(D67)</f>
        <v>2</v>
      </c>
      <c r="F67">
        <f t="shared" ref="F67:F82" si="55">DAY(D67)</f>
        <v>1</v>
      </c>
      <c r="G67" s="11">
        <f t="shared" ref="G67:G82" si="56">I67</f>
        <v>43862</v>
      </c>
      <c r="H67" s="5">
        <f t="shared" ref="H67:H82" si="57">B67*35.315</f>
        <v>988.81999999999994</v>
      </c>
      <c r="I67" s="3">
        <v>43862</v>
      </c>
      <c r="J67" s="2">
        <v>1000</v>
      </c>
      <c r="N67">
        <f t="shared" ref="N67:N77" si="58">MONTH(I67)</f>
        <v>2</v>
      </c>
      <c r="O67">
        <f t="shared" ref="O67:O77" si="59">DAY(I67)</f>
        <v>1</v>
      </c>
      <c r="P67" s="1">
        <f t="shared" ref="P67:P77" si="60">DATE(0,N67,O67)</f>
        <v>32</v>
      </c>
      <c r="Q67">
        <f t="shared" ref="Q67:Q77" si="61">ROUND(J67/35.315, 4)</f>
        <v>28.316600000000001</v>
      </c>
      <c r="S67" s="10">
        <f t="shared" ref="S67:S77" si="62">P67</f>
        <v>32</v>
      </c>
      <c r="T67" s="4">
        <f t="shared" ref="T67:T77" si="63">35.315*Q67</f>
        <v>1000.000729</v>
      </c>
    </row>
    <row r="68" spans="1:20" x14ac:dyDescent="0.3">
      <c r="A68">
        <v>59.9</v>
      </c>
      <c r="B68">
        <v>28</v>
      </c>
      <c r="D68">
        <f t="shared" si="53"/>
        <v>59.9</v>
      </c>
      <c r="E68">
        <f t="shared" si="54"/>
        <v>2</v>
      </c>
      <c r="F68">
        <f t="shared" si="55"/>
        <v>28</v>
      </c>
      <c r="G68" s="11">
        <f t="shared" si="56"/>
        <v>43891</v>
      </c>
      <c r="H68" s="5">
        <f t="shared" si="57"/>
        <v>988.81999999999994</v>
      </c>
      <c r="I68" s="3">
        <v>43891</v>
      </c>
      <c r="J68" s="2">
        <v>900</v>
      </c>
      <c r="N68">
        <f t="shared" si="58"/>
        <v>3</v>
      </c>
      <c r="O68">
        <f t="shared" si="59"/>
        <v>1</v>
      </c>
      <c r="P68" s="1">
        <f t="shared" si="60"/>
        <v>61</v>
      </c>
      <c r="Q68">
        <f t="shared" si="61"/>
        <v>25.4849</v>
      </c>
      <c r="S68" s="10">
        <f t="shared" si="62"/>
        <v>61</v>
      </c>
      <c r="T68" s="4">
        <f t="shared" si="63"/>
        <v>899.99924349999992</v>
      </c>
    </row>
    <row r="69" spans="1:20" x14ac:dyDescent="0.3">
      <c r="A69">
        <v>60</v>
      </c>
      <c r="B69">
        <v>25</v>
      </c>
      <c r="D69">
        <f t="shared" si="53"/>
        <v>60</v>
      </c>
      <c r="E69">
        <f t="shared" si="54"/>
        <v>2</v>
      </c>
      <c r="F69">
        <f t="shared" si="55"/>
        <v>29</v>
      </c>
      <c r="G69" s="11">
        <f t="shared" si="56"/>
        <v>43922</v>
      </c>
      <c r="H69" s="5">
        <f t="shared" si="57"/>
        <v>882.875</v>
      </c>
      <c r="I69" s="3">
        <v>43922</v>
      </c>
      <c r="J69" s="2">
        <v>800</v>
      </c>
      <c r="N69">
        <f t="shared" si="58"/>
        <v>4</v>
      </c>
      <c r="O69">
        <f t="shared" si="59"/>
        <v>1</v>
      </c>
      <c r="P69" s="1">
        <f t="shared" si="60"/>
        <v>92</v>
      </c>
      <c r="Q69">
        <f t="shared" si="61"/>
        <v>22.653300000000002</v>
      </c>
      <c r="S69" s="10">
        <f t="shared" si="62"/>
        <v>92</v>
      </c>
      <c r="T69" s="4">
        <f t="shared" si="63"/>
        <v>800.00128949999998</v>
      </c>
    </row>
    <row r="70" spans="1:20" x14ac:dyDescent="0.3">
      <c r="A70">
        <v>90.9</v>
      </c>
      <c r="B70">
        <v>25</v>
      </c>
      <c r="D70">
        <f t="shared" si="53"/>
        <v>90.9</v>
      </c>
      <c r="E70">
        <f t="shared" si="54"/>
        <v>3</v>
      </c>
      <c r="F70">
        <f t="shared" si="55"/>
        <v>30</v>
      </c>
      <c r="G70" s="11">
        <f t="shared" si="56"/>
        <v>43952</v>
      </c>
      <c r="H70" s="5">
        <f t="shared" si="57"/>
        <v>882.875</v>
      </c>
      <c r="I70" s="3">
        <v>43952</v>
      </c>
      <c r="J70" s="2">
        <v>800</v>
      </c>
      <c r="N70">
        <f t="shared" si="58"/>
        <v>5</v>
      </c>
      <c r="O70">
        <f t="shared" si="59"/>
        <v>1</v>
      </c>
      <c r="P70" s="1">
        <f t="shared" si="60"/>
        <v>122</v>
      </c>
      <c r="Q70">
        <f t="shared" si="61"/>
        <v>22.653300000000002</v>
      </c>
      <c r="S70" s="10">
        <f t="shared" si="62"/>
        <v>122</v>
      </c>
      <c r="T70" s="4">
        <f t="shared" si="63"/>
        <v>800.00128949999998</v>
      </c>
    </row>
    <row r="71" spans="1:20" x14ac:dyDescent="0.3">
      <c r="A71">
        <v>91</v>
      </c>
      <c r="B71">
        <v>23</v>
      </c>
      <c r="D71">
        <f t="shared" si="53"/>
        <v>91</v>
      </c>
      <c r="E71">
        <f t="shared" si="54"/>
        <v>3</v>
      </c>
      <c r="F71">
        <f t="shared" si="55"/>
        <v>31</v>
      </c>
      <c r="G71" s="11">
        <f t="shared" si="56"/>
        <v>43983</v>
      </c>
      <c r="H71" s="5">
        <f t="shared" si="57"/>
        <v>812.24499999999989</v>
      </c>
      <c r="I71" s="3">
        <v>43983</v>
      </c>
      <c r="J71" s="2">
        <v>500</v>
      </c>
      <c r="N71">
        <f t="shared" si="58"/>
        <v>6</v>
      </c>
      <c r="O71">
        <f t="shared" si="59"/>
        <v>1</v>
      </c>
      <c r="P71" s="1">
        <f t="shared" si="60"/>
        <v>153</v>
      </c>
      <c r="Q71">
        <f t="shared" si="61"/>
        <v>14.158300000000001</v>
      </c>
      <c r="S71" s="10">
        <f t="shared" si="62"/>
        <v>153</v>
      </c>
      <c r="T71" s="4">
        <f t="shared" si="63"/>
        <v>500.00036449999999</v>
      </c>
    </row>
    <row r="72" spans="1:20" x14ac:dyDescent="0.3">
      <c r="A72">
        <v>121</v>
      </c>
      <c r="B72">
        <v>23</v>
      </c>
      <c r="D72">
        <f t="shared" si="53"/>
        <v>121</v>
      </c>
      <c r="E72">
        <f t="shared" si="54"/>
        <v>4</v>
      </c>
      <c r="F72">
        <f t="shared" si="55"/>
        <v>30</v>
      </c>
      <c r="G72" s="11">
        <f t="shared" si="56"/>
        <v>44013</v>
      </c>
      <c r="H72" s="5">
        <f t="shared" si="57"/>
        <v>812.24499999999989</v>
      </c>
      <c r="I72" s="3">
        <v>44013</v>
      </c>
      <c r="J72" s="2">
        <v>300</v>
      </c>
      <c r="N72">
        <f t="shared" si="58"/>
        <v>7</v>
      </c>
      <c r="O72">
        <f t="shared" si="59"/>
        <v>1</v>
      </c>
      <c r="P72" s="1">
        <f t="shared" si="60"/>
        <v>183</v>
      </c>
      <c r="Q72">
        <f t="shared" si="61"/>
        <v>8.4949999999999992</v>
      </c>
      <c r="S72" s="10">
        <f t="shared" si="62"/>
        <v>183</v>
      </c>
      <c r="T72" s="4">
        <f t="shared" si="63"/>
        <v>300.00092499999994</v>
      </c>
    </row>
    <row r="73" spans="1:20" x14ac:dyDescent="0.3">
      <c r="A73">
        <v>151.9</v>
      </c>
      <c r="B73">
        <v>23</v>
      </c>
      <c r="D73">
        <f t="shared" si="53"/>
        <v>151.9</v>
      </c>
      <c r="E73">
        <f t="shared" si="54"/>
        <v>5</v>
      </c>
      <c r="F73">
        <f t="shared" si="55"/>
        <v>30</v>
      </c>
      <c r="G73" s="11">
        <f t="shared" si="56"/>
        <v>44044</v>
      </c>
      <c r="H73" s="5">
        <f t="shared" si="57"/>
        <v>812.24499999999989</v>
      </c>
      <c r="I73" s="3">
        <v>44044</v>
      </c>
      <c r="J73" s="2">
        <v>300</v>
      </c>
      <c r="N73">
        <f t="shared" si="58"/>
        <v>8</v>
      </c>
      <c r="O73">
        <f t="shared" si="59"/>
        <v>1</v>
      </c>
      <c r="P73" s="1">
        <f t="shared" si="60"/>
        <v>214</v>
      </c>
      <c r="Q73">
        <f t="shared" si="61"/>
        <v>8.4949999999999992</v>
      </c>
      <c r="S73" s="10">
        <f t="shared" si="62"/>
        <v>214</v>
      </c>
      <c r="T73" s="4">
        <f t="shared" si="63"/>
        <v>300.00092499999994</v>
      </c>
    </row>
    <row r="74" spans="1:20" x14ac:dyDescent="0.3">
      <c r="A74">
        <v>152</v>
      </c>
      <c r="B74">
        <v>14</v>
      </c>
      <c r="D74">
        <f t="shared" si="53"/>
        <v>152</v>
      </c>
      <c r="E74">
        <f t="shared" si="54"/>
        <v>5</v>
      </c>
      <c r="F74">
        <f t="shared" si="55"/>
        <v>31</v>
      </c>
      <c r="G74" s="11">
        <f t="shared" si="56"/>
        <v>44075</v>
      </c>
      <c r="H74" s="5">
        <f t="shared" si="57"/>
        <v>494.40999999999997</v>
      </c>
      <c r="I74" s="3">
        <v>44075</v>
      </c>
      <c r="J74" s="2">
        <v>300</v>
      </c>
      <c r="N74">
        <f t="shared" si="58"/>
        <v>9</v>
      </c>
      <c r="O74">
        <f t="shared" si="59"/>
        <v>1</v>
      </c>
      <c r="P74" s="1">
        <f t="shared" si="60"/>
        <v>245</v>
      </c>
      <c r="Q74">
        <f t="shared" si="61"/>
        <v>8.4949999999999992</v>
      </c>
      <c r="S74" s="10">
        <f t="shared" si="62"/>
        <v>245</v>
      </c>
      <c r="T74" s="4">
        <f t="shared" si="63"/>
        <v>300.00092499999994</v>
      </c>
    </row>
    <row r="75" spans="1:20" x14ac:dyDescent="0.3">
      <c r="A75">
        <v>181.9</v>
      </c>
      <c r="B75">
        <v>14</v>
      </c>
      <c r="D75">
        <f t="shared" si="53"/>
        <v>181.9</v>
      </c>
      <c r="E75">
        <f t="shared" si="54"/>
        <v>6</v>
      </c>
      <c r="F75">
        <f t="shared" si="55"/>
        <v>29</v>
      </c>
      <c r="G75" s="11">
        <f t="shared" si="56"/>
        <v>44105</v>
      </c>
      <c r="H75" s="5">
        <f t="shared" si="57"/>
        <v>494.40999999999997</v>
      </c>
      <c r="I75" s="3">
        <v>44105</v>
      </c>
      <c r="J75" s="2">
        <v>300</v>
      </c>
      <c r="N75">
        <f t="shared" si="58"/>
        <v>10</v>
      </c>
      <c r="O75">
        <f t="shared" si="59"/>
        <v>1</v>
      </c>
      <c r="P75" s="1">
        <f t="shared" si="60"/>
        <v>275</v>
      </c>
      <c r="Q75">
        <f t="shared" si="61"/>
        <v>8.4949999999999992</v>
      </c>
      <c r="S75" s="10">
        <f t="shared" si="62"/>
        <v>275</v>
      </c>
      <c r="T75" s="4">
        <f t="shared" si="63"/>
        <v>300.00092499999994</v>
      </c>
    </row>
    <row r="76" spans="1:20" x14ac:dyDescent="0.3">
      <c r="A76">
        <v>182</v>
      </c>
      <c r="B76">
        <v>8</v>
      </c>
      <c r="D76">
        <f t="shared" si="53"/>
        <v>182</v>
      </c>
      <c r="E76">
        <f t="shared" si="54"/>
        <v>6</v>
      </c>
      <c r="F76">
        <f t="shared" si="55"/>
        <v>30</v>
      </c>
      <c r="G76" s="11">
        <f t="shared" si="56"/>
        <v>44136</v>
      </c>
      <c r="H76" s="5">
        <f t="shared" si="57"/>
        <v>282.52</v>
      </c>
      <c r="I76" s="3">
        <v>44136</v>
      </c>
      <c r="J76" s="2">
        <v>1000</v>
      </c>
      <c r="N76">
        <f t="shared" si="58"/>
        <v>11</v>
      </c>
      <c r="O76">
        <f t="shared" si="59"/>
        <v>1</v>
      </c>
      <c r="P76" s="1">
        <f t="shared" si="60"/>
        <v>306</v>
      </c>
      <c r="Q76">
        <f t="shared" si="61"/>
        <v>28.316600000000001</v>
      </c>
      <c r="S76" s="10">
        <f t="shared" si="62"/>
        <v>306</v>
      </c>
      <c r="T76" s="4">
        <f t="shared" si="63"/>
        <v>1000.000729</v>
      </c>
    </row>
    <row r="77" spans="1:20" x14ac:dyDescent="0.3">
      <c r="A77">
        <v>213</v>
      </c>
      <c r="B77">
        <v>8</v>
      </c>
      <c r="D77">
        <f t="shared" si="53"/>
        <v>213</v>
      </c>
      <c r="E77">
        <f t="shared" si="54"/>
        <v>7</v>
      </c>
      <c r="F77">
        <f t="shared" si="55"/>
        <v>31</v>
      </c>
      <c r="G77" s="11">
        <f t="shared" si="56"/>
        <v>44166</v>
      </c>
      <c r="H77" s="5">
        <f t="shared" si="57"/>
        <v>282.52</v>
      </c>
      <c r="I77" s="3">
        <v>44166</v>
      </c>
      <c r="J77" s="2">
        <v>1000</v>
      </c>
      <c r="N77">
        <f t="shared" si="58"/>
        <v>12</v>
      </c>
      <c r="O77">
        <f t="shared" si="59"/>
        <v>1</v>
      </c>
      <c r="P77" s="1">
        <f t="shared" si="60"/>
        <v>336</v>
      </c>
      <c r="Q77">
        <f t="shared" si="61"/>
        <v>28.316600000000001</v>
      </c>
      <c r="S77" s="10">
        <f t="shared" si="62"/>
        <v>336</v>
      </c>
      <c r="T77" s="4">
        <f t="shared" si="63"/>
        <v>1000.000729</v>
      </c>
    </row>
    <row r="78" spans="1:20" x14ac:dyDescent="0.3">
      <c r="A78">
        <v>244</v>
      </c>
      <c r="B78">
        <v>8</v>
      </c>
      <c r="D78">
        <f t="shared" si="53"/>
        <v>244</v>
      </c>
      <c r="E78">
        <f t="shared" si="54"/>
        <v>8</v>
      </c>
      <c r="F78">
        <f t="shared" si="55"/>
        <v>31</v>
      </c>
      <c r="G78" s="11">
        <f t="shared" si="56"/>
        <v>0</v>
      </c>
      <c r="H78" s="5">
        <f t="shared" si="57"/>
        <v>282.52</v>
      </c>
      <c r="I78" s="3"/>
    </row>
    <row r="79" spans="1:20" x14ac:dyDescent="0.3">
      <c r="A79">
        <v>274</v>
      </c>
      <c r="B79">
        <v>8</v>
      </c>
      <c r="D79">
        <f t="shared" si="53"/>
        <v>274</v>
      </c>
      <c r="E79">
        <f t="shared" si="54"/>
        <v>9</v>
      </c>
      <c r="F79">
        <f t="shared" si="55"/>
        <v>30</v>
      </c>
      <c r="G79" s="11">
        <f t="shared" si="56"/>
        <v>0</v>
      </c>
      <c r="H79" s="5">
        <f t="shared" si="57"/>
        <v>282.52</v>
      </c>
      <c r="I79" s="3"/>
    </row>
    <row r="80" spans="1:20" x14ac:dyDescent="0.3">
      <c r="A80">
        <v>304.89999999999998</v>
      </c>
      <c r="B80">
        <v>8</v>
      </c>
      <c r="D80">
        <f t="shared" si="53"/>
        <v>304.89999999999998</v>
      </c>
      <c r="E80">
        <f t="shared" si="54"/>
        <v>10</v>
      </c>
      <c r="F80">
        <f t="shared" si="55"/>
        <v>30</v>
      </c>
      <c r="G80" s="11">
        <f t="shared" si="56"/>
        <v>0</v>
      </c>
      <c r="H80" s="5">
        <f t="shared" si="57"/>
        <v>282.52</v>
      </c>
      <c r="I80" s="3"/>
    </row>
    <row r="81" spans="1:20" x14ac:dyDescent="0.3">
      <c r="A81">
        <v>305</v>
      </c>
      <c r="B81">
        <v>28</v>
      </c>
      <c r="D81">
        <f t="shared" si="53"/>
        <v>305</v>
      </c>
      <c r="E81">
        <f t="shared" si="54"/>
        <v>10</v>
      </c>
      <c r="F81">
        <f t="shared" si="55"/>
        <v>31</v>
      </c>
      <c r="G81" s="11">
        <f t="shared" si="56"/>
        <v>0</v>
      </c>
      <c r="H81" s="5">
        <f t="shared" si="57"/>
        <v>988.81999999999994</v>
      </c>
      <c r="I81" s="10"/>
    </row>
    <row r="82" spans="1:20" x14ac:dyDescent="0.3">
      <c r="A82">
        <v>335</v>
      </c>
      <c r="B82">
        <v>28</v>
      </c>
      <c r="D82">
        <f t="shared" si="53"/>
        <v>335</v>
      </c>
      <c r="E82">
        <f t="shared" si="54"/>
        <v>11</v>
      </c>
      <c r="F82">
        <f t="shared" si="55"/>
        <v>30</v>
      </c>
      <c r="G82" s="11">
        <f t="shared" si="56"/>
        <v>0</v>
      </c>
      <c r="H82" s="5">
        <f t="shared" si="57"/>
        <v>988.81999999999994</v>
      </c>
      <c r="I82" s="10"/>
    </row>
    <row r="83" spans="1:20" x14ac:dyDescent="0.3">
      <c r="A83" t="s">
        <v>41</v>
      </c>
      <c r="K83" s="2" t="s">
        <v>45</v>
      </c>
    </row>
    <row r="87" spans="1:20" x14ac:dyDescent="0.3">
      <c r="A87" t="s">
        <v>0</v>
      </c>
      <c r="B87" t="s">
        <v>19</v>
      </c>
      <c r="I87" s="2" t="s">
        <v>0</v>
      </c>
      <c r="J87" s="2" t="s">
        <v>17</v>
      </c>
      <c r="K87" s="2" t="s">
        <v>47</v>
      </c>
      <c r="N87" s="2" t="s">
        <v>63</v>
      </c>
      <c r="O87" s="2" t="s">
        <v>64</v>
      </c>
      <c r="P87" t="str">
        <f>A87</f>
        <v>Date</v>
      </c>
      <c r="Q87" t="str">
        <f>B87</f>
        <v>Release_cms</v>
      </c>
    </row>
    <row r="88" spans="1:20" x14ac:dyDescent="0.3">
      <c r="A88">
        <v>1</v>
      </c>
      <c r="B88">
        <v>1.417</v>
      </c>
      <c r="D88">
        <f t="shared" ref="D88:D89" si="64">A88</f>
        <v>1</v>
      </c>
      <c r="E88">
        <f t="shared" ref="E88:E89" si="65">MONTH(D88)</f>
        <v>1</v>
      </c>
      <c r="F88">
        <f t="shared" ref="F88:F89" si="66">DAY(D88)</f>
        <v>1</v>
      </c>
      <c r="G88" s="12">
        <f t="shared" ref="G88:G89" si="67">I88</f>
        <v>43831</v>
      </c>
      <c r="H88" s="9">
        <f t="shared" ref="H88:H89" si="68">B88*35.315</f>
        <v>50.041354999999996</v>
      </c>
      <c r="I88" s="3">
        <v>43831</v>
      </c>
      <c r="J88" s="2">
        <v>50</v>
      </c>
      <c r="K88" s="2" t="s">
        <v>48</v>
      </c>
      <c r="N88">
        <f>MONTH(I88)</f>
        <v>1</v>
      </c>
      <c r="O88">
        <f>DAY(I88)</f>
        <v>1</v>
      </c>
      <c r="P88" s="1">
        <f>DATE(0,N88,O88)</f>
        <v>1</v>
      </c>
      <c r="Q88">
        <f>ROUND(J88/35.315, 4)</f>
        <v>1.4157999999999999</v>
      </c>
      <c r="S88" s="10">
        <f>P88</f>
        <v>1</v>
      </c>
      <c r="T88" s="4">
        <f t="shared" ref="T88" si="69">35.315*Q88</f>
        <v>49.998976999999996</v>
      </c>
    </row>
    <row r="89" spans="1:20" x14ac:dyDescent="0.3">
      <c r="A89">
        <v>365</v>
      </c>
      <c r="B89">
        <v>1.417</v>
      </c>
      <c r="D89">
        <f t="shared" si="64"/>
        <v>365</v>
      </c>
      <c r="E89">
        <f t="shared" si="65"/>
        <v>12</v>
      </c>
      <c r="F89">
        <f t="shared" si="66"/>
        <v>30</v>
      </c>
      <c r="G89" s="12">
        <f t="shared" si="67"/>
        <v>0</v>
      </c>
      <c r="H89" s="9">
        <f t="shared" si="68"/>
        <v>50.041354999999996</v>
      </c>
      <c r="K89" s="2" t="s">
        <v>14</v>
      </c>
      <c r="P89" s="1"/>
      <c r="S89" s="10"/>
    </row>
    <row r="90" spans="1:20" x14ac:dyDescent="0.3">
      <c r="A90" t="s">
        <v>43</v>
      </c>
      <c r="K90" s="2" t="s">
        <v>49</v>
      </c>
    </row>
    <row r="91" spans="1:20" x14ac:dyDescent="0.3">
      <c r="A91" t="s">
        <v>44</v>
      </c>
      <c r="K91" s="2" t="s">
        <v>46</v>
      </c>
    </row>
    <row r="95" spans="1:20" s="16" customFormat="1" x14ac:dyDescent="0.3">
      <c r="A95" s="16" t="s">
        <v>109</v>
      </c>
      <c r="B95" s="16" t="s">
        <v>103</v>
      </c>
      <c r="G95" s="17"/>
      <c r="H95" s="17"/>
      <c r="I95" s="17"/>
      <c r="J95" s="17"/>
      <c r="K95" s="17" t="s">
        <v>37</v>
      </c>
      <c r="L95" s="17" t="s">
        <v>17</v>
      </c>
      <c r="P95" s="16" t="str">
        <f>A95</f>
        <v>Pool_Elev_m</v>
      </c>
      <c r="Q95" s="16" t="str">
        <f>B95</f>
        <v>release_cms</v>
      </c>
      <c r="S95" s="18"/>
      <c r="T95" s="18"/>
    </row>
    <row r="96" spans="1:20" x14ac:dyDescent="0.3">
      <c r="A96">
        <v>475</v>
      </c>
      <c r="B96">
        <v>12</v>
      </c>
      <c r="D96" s="6">
        <f>A96*3.28084</f>
        <v>1558.3989999999999</v>
      </c>
      <c r="E96" s="6">
        <f t="shared" ref="E96" si="70">B96*35.315</f>
        <v>423.78</v>
      </c>
      <c r="G96" s="9">
        <f t="shared" ref="G96" si="71">D96</f>
        <v>1558.3989999999999</v>
      </c>
      <c r="H96" s="9">
        <f t="shared" ref="H96" si="72">K96</f>
        <v>1478.75</v>
      </c>
      <c r="I96" s="2">
        <f t="shared" ref="I96" si="73">E96</f>
        <v>423.78</v>
      </c>
      <c r="J96" s="2">
        <f t="shared" ref="J96" si="74">L96</f>
        <v>0</v>
      </c>
      <c r="K96" s="1">
        <v>1478.75</v>
      </c>
      <c r="L96" s="2">
        <v>0</v>
      </c>
      <c r="M96" t="s">
        <v>112</v>
      </c>
      <c r="P96">
        <f>ROUND(K96/3.28084, 4)</f>
        <v>450.72300000000001</v>
      </c>
      <c r="Q96">
        <f>ROUND(L96/35.315, 4)</f>
        <v>0</v>
      </c>
      <c r="S96" s="4">
        <f>P96*3.28084</f>
        <v>1478.75004732</v>
      </c>
      <c r="T96" s="4">
        <f t="shared" ref="T96" si="75">35.315*Q96</f>
        <v>0</v>
      </c>
    </row>
    <row r="97" spans="1:20" x14ac:dyDescent="0.3">
      <c r="A97">
        <v>479</v>
      </c>
      <c r="B97">
        <v>13</v>
      </c>
      <c r="D97" s="6">
        <f t="shared" ref="D97:D111" si="76">A97*3.28084</f>
        <v>1571.5223599999999</v>
      </c>
      <c r="E97" s="6">
        <f t="shared" ref="E97:E111" si="77">B97*35.315</f>
        <v>459.09499999999997</v>
      </c>
      <c r="G97" s="9">
        <f t="shared" ref="G97:G111" si="78">D97</f>
        <v>1571.5223599999999</v>
      </c>
      <c r="H97" s="9">
        <f t="shared" ref="H97:H111" si="79">K97</f>
        <v>1510</v>
      </c>
      <c r="I97" s="2">
        <f t="shared" ref="I97:I111" si="80">E97</f>
        <v>459.09499999999997</v>
      </c>
      <c r="J97" s="2">
        <f t="shared" ref="J97:J116" si="81">L97</f>
        <v>257.2</v>
      </c>
      <c r="K97" s="2">
        <v>1510</v>
      </c>
      <c r="L97" s="2">
        <v>257.2</v>
      </c>
      <c r="P97">
        <f t="shared" ref="P97:P111" si="82">ROUND(K97/3.28084, 4)</f>
        <v>460.24799999999999</v>
      </c>
      <c r="Q97">
        <f t="shared" ref="Q97:Q116" si="83">ROUND(L97/35.315, 4)</f>
        <v>7.2830000000000004</v>
      </c>
      <c r="S97" s="4">
        <f t="shared" ref="S97:S111" si="84">P97*3.28084</f>
        <v>1510.0000483199999</v>
      </c>
      <c r="T97" s="4">
        <f t="shared" ref="T97:T116" si="85">35.315*Q97</f>
        <v>257.19914499999999</v>
      </c>
    </row>
    <row r="98" spans="1:20" x14ac:dyDescent="0.3">
      <c r="A98">
        <v>482</v>
      </c>
      <c r="B98">
        <v>14</v>
      </c>
      <c r="D98" s="6">
        <f t="shared" si="76"/>
        <v>1581.3648800000001</v>
      </c>
      <c r="E98" s="6">
        <f t="shared" si="77"/>
        <v>494.40999999999997</v>
      </c>
      <c r="G98" s="9">
        <f t="shared" si="78"/>
        <v>1581.3648800000001</v>
      </c>
      <c r="H98" s="9">
        <f t="shared" si="79"/>
        <v>1520</v>
      </c>
      <c r="I98" s="2">
        <f t="shared" si="80"/>
        <v>494.40999999999997</v>
      </c>
      <c r="J98" s="2">
        <f t="shared" si="81"/>
        <v>297</v>
      </c>
      <c r="K98" s="2">
        <v>1520</v>
      </c>
      <c r="L98" s="2">
        <v>297</v>
      </c>
      <c r="P98">
        <f t="shared" si="82"/>
        <v>463.29599999999999</v>
      </c>
      <c r="Q98">
        <f t="shared" si="83"/>
        <v>8.41</v>
      </c>
      <c r="S98" s="4">
        <f t="shared" si="84"/>
        <v>1520.0000486399999</v>
      </c>
      <c r="T98" s="4">
        <f t="shared" si="85"/>
        <v>296.99914999999999</v>
      </c>
    </row>
    <row r="99" spans="1:20" x14ac:dyDescent="0.3">
      <c r="A99">
        <v>485</v>
      </c>
      <c r="B99">
        <v>15</v>
      </c>
      <c r="D99" s="6">
        <f t="shared" si="76"/>
        <v>1591.2074</v>
      </c>
      <c r="E99" s="6">
        <f t="shared" si="77"/>
        <v>529.72499999999991</v>
      </c>
      <c r="G99" s="9">
        <f t="shared" si="78"/>
        <v>1591.2074</v>
      </c>
      <c r="H99" s="9">
        <f t="shared" si="79"/>
        <v>1530</v>
      </c>
      <c r="I99" s="2">
        <f t="shared" si="80"/>
        <v>529.72499999999991</v>
      </c>
      <c r="J99" s="2">
        <f t="shared" si="81"/>
        <v>339.8</v>
      </c>
      <c r="K99" s="2">
        <f>K98+10</f>
        <v>1530</v>
      </c>
      <c r="L99" s="2">
        <v>339.8</v>
      </c>
      <c r="P99">
        <f t="shared" si="82"/>
        <v>466.34399999999999</v>
      </c>
      <c r="Q99">
        <f t="shared" si="83"/>
        <v>9.6219999999999999</v>
      </c>
      <c r="S99" s="4">
        <f t="shared" si="84"/>
        <v>1530.00004896</v>
      </c>
      <c r="T99" s="4">
        <f t="shared" si="85"/>
        <v>339.80092999999999</v>
      </c>
    </row>
    <row r="100" spans="1:20" x14ac:dyDescent="0.3">
      <c r="A100">
        <v>488</v>
      </c>
      <c r="B100">
        <v>15</v>
      </c>
      <c r="D100" s="6">
        <f t="shared" si="76"/>
        <v>1601.0499199999999</v>
      </c>
      <c r="E100" s="6">
        <f t="shared" si="77"/>
        <v>529.72499999999991</v>
      </c>
      <c r="G100" s="9">
        <f t="shared" si="78"/>
        <v>1601.0499199999999</v>
      </c>
      <c r="H100" s="9">
        <f t="shared" si="79"/>
        <v>1540</v>
      </c>
      <c r="I100" s="2">
        <f t="shared" si="80"/>
        <v>529.72499999999991</v>
      </c>
      <c r="J100" s="2">
        <f t="shared" si="81"/>
        <v>377</v>
      </c>
      <c r="K100" s="2">
        <f t="shared" ref="K100:K115" si="86">K99+10</f>
        <v>1540</v>
      </c>
      <c r="L100" s="2">
        <v>377</v>
      </c>
      <c r="P100">
        <f t="shared" si="82"/>
        <v>469.392</v>
      </c>
      <c r="Q100">
        <f t="shared" si="83"/>
        <v>10.6754</v>
      </c>
      <c r="S100" s="4">
        <f t="shared" si="84"/>
        <v>1540.00004928</v>
      </c>
      <c r="T100" s="4">
        <f t="shared" si="85"/>
        <v>377.00175099999996</v>
      </c>
    </row>
    <row r="101" spans="1:20" x14ac:dyDescent="0.3">
      <c r="A101">
        <v>491</v>
      </c>
      <c r="B101">
        <v>16</v>
      </c>
      <c r="D101" s="6">
        <f t="shared" si="76"/>
        <v>1610.8924400000001</v>
      </c>
      <c r="E101" s="6">
        <f t="shared" si="77"/>
        <v>565.04</v>
      </c>
      <c r="G101" s="9">
        <f t="shared" si="78"/>
        <v>1610.8924400000001</v>
      </c>
      <c r="H101" s="9">
        <f t="shared" si="79"/>
        <v>1550</v>
      </c>
      <c r="I101" s="2">
        <f t="shared" si="80"/>
        <v>565.04</v>
      </c>
      <c r="J101" s="2">
        <f t="shared" si="81"/>
        <v>408</v>
      </c>
      <c r="K101" s="2">
        <f t="shared" si="86"/>
        <v>1550</v>
      </c>
      <c r="L101" s="2">
        <v>408</v>
      </c>
      <c r="P101">
        <f t="shared" si="82"/>
        <v>472.44</v>
      </c>
      <c r="Q101">
        <f t="shared" si="83"/>
        <v>11.5532</v>
      </c>
      <c r="S101" s="4">
        <f t="shared" si="84"/>
        <v>1550.0000496</v>
      </c>
      <c r="T101" s="4">
        <f t="shared" si="85"/>
        <v>408.00125800000001</v>
      </c>
    </row>
    <row r="102" spans="1:20" x14ac:dyDescent="0.3">
      <c r="A102">
        <v>494</v>
      </c>
      <c r="B102">
        <v>17</v>
      </c>
      <c r="D102" s="6">
        <f t="shared" si="76"/>
        <v>1620.73496</v>
      </c>
      <c r="E102" s="6">
        <f t="shared" si="77"/>
        <v>600.35500000000002</v>
      </c>
      <c r="G102" s="9">
        <f t="shared" si="78"/>
        <v>1620.73496</v>
      </c>
      <c r="H102" s="9">
        <f t="shared" si="79"/>
        <v>1560</v>
      </c>
      <c r="I102" s="2">
        <f t="shared" si="80"/>
        <v>600.35500000000002</v>
      </c>
      <c r="J102" s="2">
        <f t="shared" si="81"/>
        <v>439.4</v>
      </c>
      <c r="K102" s="2">
        <f t="shared" si="86"/>
        <v>1560</v>
      </c>
      <c r="L102" s="2">
        <v>439.4</v>
      </c>
      <c r="P102">
        <f t="shared" si="82"/>
        <v>475.488</v>
      </c>
      <c r="Q102">
        <f t="shared" si="83"/>
        <v>12.442299999999999</v>
      </c>
      <c r="S102" s="4">
        <f t="shared" si="84"/>
        <v>1560.00004992</v>
      </c>
      <c r="T102" s="4">
        <f t="shared" si="85"/>
        <v>439.39982449999997</v>
      </c>
    </row>
    <row r="103" spans="1:20" x14ac:dyDescent="0.3">
      <c r="A103">
        <v>497</v>
      </c>
      <c r="B103">
        <v>17</v>
      </c>
      <c r="D103" s="6">
        <f t="shared" si="76"/>
        <v>1630.5774799999999</v>
      </c>
      <c r="E103" s="6">
        <f t="shared" si="77"/>
        <v>600.35500000000002</v>
      </c>
      <c r="G103" s="9">
        <f t="shared" si="78"/>
        <v>1630.5774799999999</v>
      </c>
      <c r="H103" s="9">
        <f t="shared" si="79"/>
        <v>1570</v>
      </c>
      <c r="I103" s="2">
        <f t="shared" si="80"/>
        <v>600.35500000000002</v>
      </c>
      <c r="J103" s="2">
        <f t="shared" si="81"/>
        <v>465</v>
      </c>
      <c r="K103" s="2">
        <f t="shared" si="86"/>
        <v>1570</v>
      </c>
      <c r="L103" s="2">
        <v>465</v>
      </c>
      <c r="P103">
        <f t="shared" si="82"/>
        <v>478.536</v>
      </c>
      <c r="Q103">
        <f t="shared" si="83"/>
        <v>13.167199999999999</v>
      </c>
      <c r="S103" s="4">
        <f t="shared" si="84"/>
        <v>1570.0000502400001</v>
      </c>
      <c r="T103" s="4">
        <f t="shared" si="85"/>
        <v>464.99966799999993</v>
      </c>
    </row>
    <row r="104" spans="1:20" x14ac:dyDescent="0.3">
      <c r="A104">
        <v>500</v>
      </c>
      <c r="B104">
        <v>18</v>
      </c>
      <c r="D104" s="6">
        <f t="shared" si="76"/>
        <v>1640.42</v>
      </c>
      <c r="E104" s="6">
        <f t="shared" si="77"/>
        <v>635.66999999999996</v>
      </c>
      <c r="G104" s="9">
        <f t="shared" si="78"/>
        <v>1640.42</v>
      </c>
      <c r="H104" s="9">
        <f t="shared" si="79"/>
        <v>1580</v>
      </c>
      <c r="I104" s="2">
        <f t="shared" si="80"/>
        <v>635.66999999999996</v>
      </c>
      <c r="J104" s="2">
        <f t="shared" si="81"/>
        <v>491</v>
      </c>
      <c r="K104" s="2">
        <f t="shared" si="86"/>
        <v>1580</v>
      </c>
      <c r="L104" s="2">
        <v>491</v>
      </c>
      <c r="P104">
        <f t="shared" si="82"/>
        <v>481.584</v>
      </c>
      <c r="Q104">
        <f t="shared" si="83"/>
        <v>13.9034</v>
      </c>
      <c r="S104" s="4">
        <f t="shared" si="84"/>
        <v>1580.0000505600001</v>
      </c>
      <c r="T104" s="4">
        <f t="shared" si="85"/>
        <v>490.99857099999997</v>
      </c>
    </row>
    <row r="105" spans="1:20" x14ac:dyDescent="0.3">
      <c r="A105">
        <v>503</v>
      </c>
      <c r="B105">
        <v>18</v>
      </c>
      <c r="D105" s="6">
        <f t="shared" si="76"/>
        <v>1650.26252</v>
      </c>
      <c r="E105" s="6">
        <f t="shared" si="77"/>
        <v>635.66999999999996</v>
      </c>
      <c r="G105" s="9">
        <f t="shared" si="78"/>
        <v>1650.26252</v>
      </c>
      <c r="H105" s="9">
        <f t="shared" si="79"/>
        <v>1590</v>
      </c>
      <c r="I105" s="2">
        <f t="shared" si="80"/>
        <v>635.66999999999996</v>
      </c>
      <c r="J105" s="2">
        <f t="shared" si="81"/>
        <v>516.4</v>
      </c>
      <c r="K105" s="2">
        <f t="shared" si="86"/>
        <v>1590</v>
      </c>
      <c r="L105" s="2">
        <v>516.4</v>
      </c>
      <c r="P105">
        <f t="shared" si="82"/>
        <v>484.63200000000001</v>
      </c>
      <c r="Q105">
        <f t="shared" si="83"/>
        <v>14.6227</v>
      </c>
      <c r="S105" s="4">
        <f t="shared" si="84"/>
        <v>1590.0000508800001</v>
      </c>
      <c r="T105" s="4">
        <f t="shared" si="85"/>
        <v>516.40065049999998</v>
      </c>
    </row>
    <row r="106" spans="1:20" x14ac:dyDescent="0.3">
      <c r="A106">
        <v>506</v>
      </c>
      <c r="B106">
        <v>19</v>
      </c>
      <c r="D106" s="6">
        <f t="shared" si="76"/>
        <v>1660.1050399999999</v>
      </c>
      <c r="E106" s="6">
        <f t="shared" si="77"/>
        <v>670.9849999999999</v>
      </c>
      <c r="G106" s="9">
        <f t="shared" si="78"/>
        <v>1660.1050399999999</v>
      </c>
      <c r="H106" s="9">
        <f t="shared" si="79"/>
        <v>1600</v>
      </c>
      <c r="I106" s="2">
        <f t="shared" si="80"/>
        <v>670.9849999999999</v>
      </c>
      <c r="J106" s="2">
        <f t="shared" si="81"/>
        <v>545</v>
      </c>
      <c r="K106" s="2">
        <f t="shared" si="86"/>
        <v>1600</v>
      </c>
      <c r="L106" s="2">
        <v>545</v>
      </c>
      <c r="P106">
        <f t="shared" si="82"/>
        <v>487.68</v>
      </c>
      <c r="Q106">
        <f t="shared" si="83"/>
        <v>15.432499999999999</v>
      </c>
      <c r="S106" s="4">
        <f t="shared" si="84"/>
        <v>1600.0000511999999</v>
      </c>
      <c r="T106" s="4">
        <f t="shared" si="85"/>
        <v>544.99873749999995</v>
      </c>
    </row>
    <row r="107" spans="1:20" x14ac:dyDescent="0.3">
      <c r="A107">
        <v>509</v>
      </c>
      <c r="B107">
        <v>19</v>
      </c>
      <c r="D107" s="6">
        <f t="shared" si="76"/>
        <v>1669.9475600000001</v>
      </c>
      <c r="E107" s="6">
        <f t="shared" si="77"/>
        <v>670.9849999999999</v>
      </c>
      <c r="G107" s="9">
        <f t="shared" si="78"/>
        <v>1669.9475600000001</v>
      </c>
      <c r="H107" s="9">
        <f t="shared" si="79"/>
        <v>1610</v>
      </c>
      <c r="I107" s="2">
        <f t="shared" si="80"/>
        <v>670.9849999999999</v>
      </c>
      <c r="J107" s="2">
        <f t="shared" si="81"/>
        <v>566</v>
      </c>
      <c r="K107" s="2">
        <f t="shared" si="86"/>
        <v>1610</v>
      </c>
      <c r="L107" s="2">
        <v>566</v>
      </c>
      <c r="P107">
        <f t="shared" si="82"/>
        <v>490.72800000000001</v>
      </c>
      <c r="Q107">
        <f t="shared" si="83"/>
        <v>16.027200000000001</v>
      </c>
      <c r="S107" s="4">
        <f t="shared" si="84"/>
        <v>1610.0000515199999</v>
      </c>
      <c r="T107" s="4">
        <f t="shared" si="85"/>
        <v>566.00056799999993</v>
      </c>
    </row>
    <row r="108" spans="1:20" x14ac:dyDescent="0.3">
      <c r="A108">
        <v>512</v>
      </c>
      <c r="B108">
        <v>20</v>
      </c>
      <c r="D108" s="6">
        <f t="shared" si="76"/>
        <v>1679.79008</v>
      </c>
      <c r="E108" s="6">
        <f t="shared" si="77"/>
        <v>706.3</v>
      </c>
      <c r="G108" s="9">
        <f t="shared" si="78"/>
        <v>1679.79008</v>
      </c>
      <c r="H108" s="9">
        <f t="shared" si="79"/>
        <v>1620</v>
      </c>
      <c r="I108" s="2">
        <f t="shared" si="80"/>
        <v>706.3</v>
      </c>
      <c r="J108" s="2">
        <f t="shared" si="81"/>
        <v>587</v>
      </c>
      <c r="K108" s="2">
        <f t="shared" si="86"/>
        <v>1620</v>
      </c>
      <c r="L108" s="2">
        <v>587</v>
      </c>
      <c r="P108">
        <f t="shared" si="82"/>
        <v>493.77600000000001</v>
      </c>
      <c r="Q108">
        <f t="shared" si="83"/>
        <v>16.6218</v>
      </c>
      <c r="S108" s="4">
        <f t="shared" si="84"/>
        <v>1620.00005184</v>
      </c>
      <c r="T108" s="4">
        <f t="shared" si="85"/>
        <v>586.99886700000002</v>
      </c>
    </row>
    <row r="109" spans="1:20" x14ac:dyDescent="0.3">
      <c r="A109">
        <v>515</v>
      </c>
      <c r="B109">
        <v>20</v>
      </c>
      <c r="D109" s="6">
        <f t="shared" si="76"/>
        <v>1689.6325999999999</v>
      </c>
      <c r="E109" s="6">
        <f t="shared" si="77"/>
        <v>706.3</v>
      </c>
      <c r="G109" s="9">
        <f t="shared" si="78"/>
        <v>1689.6325999999999</v>
      </c>
      <c r="H109" s="9">
        <f t="shared" si="79"/>
        <v>1630</v>
      </c>
      <c r="I109" s="2">
        <f t="shared" si="80"/>
        <v>706.3</v>
      </c>
      <c r="J109" s="2">
        <f t="shared" si="81"/>
        <v>610</v>
      </c>
      <c r="K109" s="2">
        <f t="shared" si="86"/>
        <v>1630</v>
      </c>
      <c r="L109" s="2">
        <v>610</v>
      </c>
      <c r="P109">
        <f t="shared" si="82"/>
        <v>496.82400000000001</v>
      </c>
      <c r="Q109">
        <f t="shared" si="83"/>
        <v>17.273099999999999</v>
      </c>
      <c r="S109" s="4">
        <f t="shared" si="84"/>
        <v>1630.00005216</v>
      </c>
      <c r="T109" s="4">
        <f t="shared" si="85"/>
        <v>609.99952649999989</v>
      </c>
    </row>
    <row r="110" spans="1:20" x14ac:dyDescent="0.3">
      <c r="A110">
        <v>518</v>
      </c>
      <c r="B110">
        <v>21</v>
      </c>
      <c r="D110" s="6">
        <f t="shared" si="76"/>
        <v>1699.4751200000001</v>
      </c>
      <c r="E110" s="6">
        <f t="shared" si="77"/>
        <v>741.61500000000001</v>
      </c>
      <c r="G110" s="9">
        <f t="shared" si="78"/>
        <v>1699.4751200000001</v>
      </c>
      <c r="H110" s="9">
        <f t="shared" si="79"/>
        <v>1640</v>
      </c>
      <c r="I110" s="2">
        <f t="shared" si="80"/>
        <v>741.61500000000001</v>
      </c>
      <c r="J110" s="2">
        <f t="shared" si="81"/>
        <v>624.79999999999995</v>
      </c>
      <c r="K110" s="2">
        <f t="shared" si="86"/>
        <v>1640</v>
      </c>
      <c r="L110" s="2">
        <v>624.79999999999995</v>
      </c>
      <c r="P110">
        <f t="shared" si="82"/>
        <v>499.87200000000001</v>
      </c>
      <c r="Q110">
        <f t="shared" si="83"/>
        <v>17.6922</v>
      </c>
      <c r="S110" s="4">
        <f t="shared" si="84"/>
        <v>1640.00005248</v>
      </c>
      <c r="T110" s="4">
        <f t="shared" si="85"/>
        <v>624.80004299999996</v>
      </c>
    </row>
    <row r="111" spans="1:20" x14ac:dyDescent="0.3">
      <c r="A111">
        <v>519</v>
      </c>
      <c r="B111">
        <v>21</v>
      </c>
      <c r="D111" s="6">
        <f t="shared" si="76"/>
        <v>1702.75596</v>
      </c>
      <c r="E111" s="6">
        <f t="shared" si="77"/>
        <v>741.61500000000001</v>
      </c>
      <c r="G111" s="9">
        <f t="shared" si="78"/>
        <v>1702.75596</v>
      </c>
      <c r="H111" s="9">
        <f t="shared" si="79"/>
        <v>1650</v>
      </c>
      <c r="I111" s="2">
        <f t="shared" si="80"/>
        <v>741.61500000000001</v>
      </c>
      <c r="J111" s="2">
        <f t="shared" si="81"/>
        <v>645.20000000000005</v>
      </c>
      <c r="K111" s="2">
        <f t="shared" si="86"/>
        <v>1650</v>
      </c>
      <c r="L111" s="2">
        <v>645.20000000000005</v>
      </c>
      <c r="P111">
        <f t="shared" si="82"/>
        <v>502.92</v>
      </c>
      <c r="Q111">
        <f t="shared" si="83"/>
        <v>18.2699</v>
      </c>
      <c r="S111" s="4">
        <f t="shared" si="84"/>
        <v>1650.0000528</v>
      </c>
      <c r="T111" s="4">
        <f t="shared" si="85"/>
        <v>645.20151849999991</v>
      </c>
    </row>
    <row r="112" spans="1:20" x14ac:dyDescent="0.3">
      <c r="A112" t="s">
        <v>113</v>
      </c>
      <c r="J112" s="2">
        <f t="shared" si="81"/>
        <v>670</v>
      </c>
      <c r="K112" s="2">
        <f t="shared" si="86"/>
        <v>1660</v>
      </c>
      <c r="L112" s="2">
        <v>670</v>
      </c>
      <c r="Q112">
        <f t="shared" si="83"/>
        <v>18.972100000000001</v>
      </c>
      <c r="T112" s="4">
        <f t="shared" si="85"/>
        <v>669.99971149999999</v>
      </c>
    </row>
    <row r="113" spans="1:20" x14ac:dyDescent="0.3">
      <c r="J113" s="2">
        <f t="shared" si="81"/>
        <v>684.8</v>
      </c>
      <c r="K113" s="2">
        <f t="shared" si="86"/>
        <v>1670</v>
      </c>
      <c r="L113" s="2">
        <v>684.8</v>
      </c>
      <c r="Q113">
        <f t="shared" si="83"/>
        <v>19.391200000000001</v>
      </c>
      <c r="T113" s="4">
        <f t="shared" si="85"/>
        <v>684.80022799999995</v>
      </c>
    </row>
    <row r="114" spans="1:20" x14ac:dyDescent="0.3">
      <c r="J114" s="2">
        <f t="shared" si="81"/>
        <v>700.8</v>
      </c>
      <c r="K114" s="2">
        <f t="shared" si="86"/>
        <v>1680</v>
      </c>
      <c r="L114" s="2">
        <v>700.8</v>
      </c>
      <c r="Q114">
        <f t="shared" si="83"/>
        <v>19.8443</v>
      </c>
      <c r="T114" s="4">
        <f t="shared" si="85"/>
        <v>700.80145449999998</v>
      </c>
    </row>
    <row r="115" spans="1:20" x14ac:dyDescent="0.3">
      <c r="J115" s="2">
        <f t="shared" si="81"/>
        <v>718.8</v>
      </c>
      <c r="K115" s="2">
        <f t="shared" si="86"/>
        <v>1690</v>
      </c>
      <c r="L115" s="2">
        <v>718.8</v>
      </c>
      <c r="Q115">
        <f t="shared" si="83"/>
        <v>20.353999999999999</v>
      </c>
      <c r="T115" s="4">
        <f t="shared" si="85"/>
        <v>718.80150999999989</v>
      </c>
    </row>
    <row r="116" spans="1:20" x14ac:dyDescent="0.3">
      <c r="J116" s="2">
        <f t="shared" si="81"/>
        <v>733</v>
      </c>
      <c r="K116" s="2">
        <v>1699</v>
      </c>
      <c r="L116" s="2">
        <v>733</v>
      </c>
      <c r="Q116">
        <f t="shared" si="83"/>
        <v>20.7561</v>
      </c>
      <c r="T116" s="4">
        <f t="shared" si="85"/>
        <v>733.00167149999993</v>
      </c>
    </row>
    <row r="117" spans="1:20" x14ac:dyDescent="0.3">
      <c r="K117" s="2" t="s">
        <v>111</v>
      </c>
    </row>
    <row r="120" spans="1:20" x14ac:dyDescent="0.3">
      <c r="A120" t="s">
        <v>114</v>
      </c>
    </row>
    <row r="121" spans="1:20" s="16" customFormat="1" x14ac:dyDescent="0.3">
      <c r="A121" s="16" t="s">
        <v>109</v>
      </c>
      <c r="B121" s="16" t="s">
        <v>103</v>
      </c>
      <c r="G121" s="17"/>
      <c r="H121" s="17"/>
      <c r="I121" s="17"/>
      <c r="J121" s="17"/>
      <c r="K121" s="17" t="s">
        <v>37</v>
      </c>
      <c r="L121" s="17" t="s">
        <v>17</v>
      </c>
      <c r="P121" s="16" t="str">
        <f>A121</f>
        <v>Pool_Elev_m</v>
      </c>
      <c r="Q121" s="16" t="str">
        <f>B121</f>
        <v>release_cms</v>
      </c>
      <c r="S121" s="18"/>
      <c r="T121" s="18"/>
    </row>
    <row r="122" spans="1:20" x14ac:dyDescent="0.3">
      <c r="A122">
        <v>475</v>
      </c>
      <c r="B122">
        <v>12</v>
      </c>
      <c r="D122" s="6">
        <f>A122*3.28084</f>
        <v>1558.3989999999999</v>
      </c>
      <c r="E122" s="6">
        <f t="shared" ref="E122:E137" si="87">B122*35.315</f>
        <v>423.78</v>
      </c>
      <c r="G122" s="9">
        <f t="shared" ref="G122:G137" si="88">D122</f>
        <v>1558.3989999999999</v>
      </c>
      <c r="H122" s="9">
        <f t="shared" ref="H122:H137" si="89">K122</f>
        <v>1513.6</v>
      </c>
      <c r="I122" s="2">
        <f t="shared" ref="I122:I137" si="90">E122</f>
        <v>423.78</v>
      </c>
      <c r="J122" s="2">
        <f t="shared" ref="J122:J137" si="91">L122</f>
        <v>330</v>
      </c>
      <c r="K122" s="1">
        <v>1513.6</v>
      </c>
      <c r="L122" s="2">
        <v>330</v>
      </c>
      <c r="M122" t="s">
        <v>112</v>
      </c>
      <c r="P122">
        <f>ROUND(K122/3.28084, 4)</f>
        <v>461.34530000000001</v>
      </c>
      <c r="Q122">
        <f>ROUND(L122/35.315, 4)</f>
        <v>9.3445</v>
      </c>
      <c r="S122" s="4">
        <f>P122*3.28084</f>
        <v>1513.600114052</v>
      </c>
      <c r="T122" s="4">
        <f t="shared" ref="T122:T137" si="92">35.315*Q122</f>
        <v>330.00101749999999</v>
      </c>
    </row>
    <row r="123" spans="1:20" x14ac:dyDescent="0.3">
      <c r="A123">
        <v>479</v>
      </c>
      <c r="B123">
        <v>13</v>
      </c>
      <c r="D123" s="6">
        <f t="shared" ref="D123:D137" si="93">A123*3.28084</f>
        <v>1571.5223599999999</v>
      </c>
      <c r="E123" s="6">
        <f t="shared" si="87"/>
        <v>459.09499999999997</v>
      </c>
      <c r="G123" s="9">
        <f t="shared" si="88"/>
        <v>1571.5223599999999</v>
      </c>
      <c r="H123" s="9">
        <f t="shared" si="89"/>
        <v>1533.6</v>
      </c>
      <c r="I123" s="2">
        <f t="shared" si="90"/>
        <v>459.09499999999997</v>
      </c>
      <c r="J123" s="2">
        <f t="shared" si="91"/>
        <v>335</v>
      </c>
      <c r="K123" s="2">
        <v>1533.6</v>
      </c>
      <c r="L123" s="2">
        <v>335</v>
      </c>
      <c r="M123" t="s">
        <v>117</v>
      </c>
      <c r="P123">
        <f t="shared" ref="P123:P137" si="94">ROUND(K123/3.28084, 4)</f>
        <v>467.44130000000001</v>
      </c>
      <c r="Q123">
        <f t="shared" ref="Q123:Q137" si="95">ROUND(L123/35.315, 4)</f>
        <v>9.4861000000000004</v>
      </c>
      <c r="S123" s="4">
        <f t="shared" ref="S123:S137" si="96">P123*3.28084</f>
        <v>1533.600114692</v>
      </c>
      <c r="T123" s="4">
        <f t="shared" si="92"/>
        <v>335.0016215</v>
      </c>
    </row>
    <row r="124" spans="1:20" x14ac:dyDescent="0.3">
      <c r="A124">
        <v>482</v>
      </c>
      <c r="B124">
        <v>14</v>
      </c>
      <c r="D124" s="6">
        <f t="shared" si="93"/>
        <v>1581.3648800000001</v>
      </c>
      <c r="E124" s="6">
        <f t="shared" si="87"/>
        <v>494.40999999999997</v>
      </c>
      <c r="G124" s="9">
        <f t="shared" si="88"/>
        <v>1581.3648800000001</v>
      </c>
      <c r="H124" s="9">
        <f t="shared" si="89"/>
        <v>1553.6</v>
      </c>
      <c r="I124" s="2">
        <f t="shared" si="90"/>
        <v>494.40999999999997</v>
      </c>
      <c r="J124" s="2">
        <f t="shared" si="91"/>
        <v>340</v>
      </c>
      <c r="K124" s="2">
        <f>K123+20</f>
        <v>1553.6</v>
      </c>
      <c r="L124" s="2">
        <f>L123+5</f>
        <v>340</v>
      </c>
      <c r="M124" t="s">
        <v>118</v>
      </c>
      <c r="P124">
        <f t="shared" si="94"/>
        <v>473.53730000000002</v>
      </c>
      <c r="Q124">
        <f t="shared" si="95"/>
        <v>9.6275999999999993</v>
      </c>
      <c r="S124" s="4">
        <f t="shared" si="96"/>
        <v>1553.6001153320001</v>
      </c>
      <c r="T124" s="4">
        <f t="shared" si="92"/>
        <v>339.99869399999994</v>
      </c>
    </row>
    <row r="125" spans="1:20" x14ac:dyDescent="0.3">
      <c r="A125">
        <v>485</v>
      </c>
      <c r="B125">
        <v>15</v>
      </c>
      <c r="D125" s="6">
        <f t="shared" si="93"/>
        <v>1591.2074</v>
      </c>
      <c r="E125" s="6">
        <f t="shared" si="87"/>
        <v>529.72499999999991</v>
      </c>
      <c r="G125" s="9">
        <f t="shared" si="88"/>
        <v>1591.2074</v>
      </c>
      <c r="H125" s="9">
        <f t="shared" si="89"/>
        <v>1573.6</v>
      </c>
      <c r="I125" s="2">
        <f t="shared" si="90"/>
        <v>529.72499999999991</v>
      </c>
      <c r="J125" s="2">
        <f t="shared" si="91"/>
        <v>345</v>
      </c>
      <c r="K125" s="2">
        <f t="shared" ref="K125:K131" si="97">K124+20</f>
        <v>1573.6</v>
      </c>
      <c r="L125" s="2">
        <f t="shared" ref="L125" si="98">L124+5</f>
        <v>345</v>
      </c>
      <c r="P125">
        <f t="shared" si="94"/>
        <v>479.63330000000002</v>
      </c>
      <c r="Q125">
        <f t="shared" si="95"/>
        <v>9.7691999999999997</v>
      </c>
      <c r="S125" s="4">
        <f t="shared" si="96"/>
        <v>1573.6001159720001</v>
      </c>
      <c r="T125" s="4">
        <f t="shared" si="92"/>
        <v>344.99929799999995</v>
      </c>
    </row>
    <row r="126" spans="1:20" x14ac:dyDescent="0.3">
      <c r="A126">
        <v>488</v>
      </c>
      <c r="B126">
        <v>15</v>
      </c>
      <c r="D126" s="6">
        <f t="shared" si="93"/>
        <v>1601.0499199999999</v>
      </c>
      <c r="E126" s="6">
        <f t="shared" si="87"/>
        <v>529.72499999999991</v>
      </c>
      <c r="G126" s="9">
        <f t="shared" si="88"/>
        <v>1601.0499199999999</v>
      </c>
      <c r="H126" s="9">
        <f t="shared" si="89"/>
        <v>1593.6</v>
      </c>
      <c r="I126" s="2">
        <f t="shared" si="90"/>
        <v>529.72499999999991</v>
      </c>
      <c r="J126" s="2">
        <f t="shared" si="91"/>
        <v>340</v>
      </c>
      <c r="K126" s="2">
        <f t="shared" si="97"/>
        <v>1593.6</v>
      </c>
      <c r="L126" s="5">
        <v>340</v>
      </c>
      <c r="P126">
        <f t="shared" si="94"/>
        <v>485.72930000000002</v>
      </c>
      <c r="Q126">
        <f t="shared" si="95"/>
        <v>9.6275999999999993</v>
      </c>
      <c r="S126" s="4">
        <f t="shared" si="96"/>
        <v>1593.600116612</v>
      </c>
      <c r="T126" s="4">
        <f t="shared" si="92"/>
        <v>339.99869399999994</v>
      </c>
    </row>
    <row r="127" spans="1:20" x14ac:dyDescent="0.3">
      <c r="A127">
        <v>491</v>
      </c>
      <c r="B127">
        <v>16</v>
      </c>
      <c r="D127" s="6">
        <f t="shared" si="93"/>
        <v>1610.8924400000001</v>
      </c>
      <c r="E127" s="6">
        <f t="shared" si="87"/>
        <v>565.04</v>
      </c>
      <c r="G127" s="9">
        <f t="shared" si="88"/>
        <v>1610.8924400000001</v>
      </c>
      <c r="H127" s="9">
        <f t="shared" si="89"/>
        <v>1613.6</v>
      </c>
      <c r="I127" s="2">
        <f t="shared" si="90"/>
        <v>565.04</v>
      </c>
      <c r="J127" s="2">
        <f t="shared" si="91"/>
        <v>335</v>
      </c>
      <c r="K127" s="2">
        <f t="shared" si="97"/>
        <v>1613.6</v>
      </c>
      <c r="L127" s="5">
        <v>335</v>
      </c>
      <c r="P127">
        <f t="shared" si="94"/>
        <v>491.82530000000003</v>
      </c>
      <c r="Q127">
        <f t="shared" si="95"/>
        <v>9.4861000000000004</v>
      </c>
      <c r="S127" s="4">
        <f t="shared" si="96"/>
        <v>1613.600117252</v>
      </c>
      <c r="T127" s="4">
        <f t="shared" si="92"/>
        <v>335.0016215</v>
      </c>
    </row>
    <row r="128" spans="1:20" x14ac:dyDescent="0.3">
      <c r="A128">
        <v>494</v>
      </c>
      <c r="B128">
        <v>17</v>
      </c>
      <c r="D128" s="6">
        <f t="shared" si="93"/>
        <v>1620.73496</v>
      </c>
      <c r="E128" s="6">
        <f t="shared" si="87"/>
        <v>600.35500000000002</v>
      </c>
      <c r="G128" s="9">
        <f t="shared" si="88"/>
        <v>1620.73496</v>
      </c>
      <c r="H128" s="9">
        <f t="shared" si="89"/>
        <v>1633.6</v>
      </c>
      <c r="I128" s="2">
        <f t="shared" si="90"/>
        <v>600.35500000000002</v>
      </c>
      <c r="J128" s="2">
        <f t="shared" si="91"/>
        <v>330</v>
      </c>
      <c r="K128" s="2">
        <f t="shared" si="97"/>
        <v>1633.6</v>
      </c>
      <c r="L128" s="5">
        <v>330</v>
      </c>
      <c r="P128">
        <f t="shared" si="94"/>
        <v>497.92129999999997</v>
      </c>
      <c r="Q128">
        <f t="shared" si="95"/>
        <v>9.3445</v>
      </c>
      <c r="S128" s="4">
        <f t="shared" si="96"/>
        <v>1633.6001178919998</v>
      </c>
      <c r="T128" s="4">
        <f t="shared" si="92"/>
        <v>330.00101749999999</v>
      </c>
    </row>
    <row r="129" spans="1:20" x14ac:dyDescent="0.3">
      <c r="A129">
        <v>497</v>
      </c>
      <c r="B129">
        <v>17</v>
      </c>
      <c r="D129" s="6">
        <f t="shared" si="93"/>
        <v>1630.5774799999999</v>
      </c>
      <c r="E129" s="6">
        <f t="shared" si="87"/>
        <v>600.35500000000002</v>
      </c>
      <c r="G129" s="9">
        <f t="shared" si="88"/>
        <v>1630.5774799999999</v>
      </c>
      <c r="H129" s="9">
        <f t="shared" si="89"/>
        <v>1653.6</v>
      </c>
      <c r="I129" s="2">
        <f t="shared" si="90"/>
        <v>600.35500000000002</v>
      </c>
      <c r="J129" s="2">
        <f t="shared" si="91"/>
        <v>325</v>
      </c>
      <c r="K129" s="2">
        <f t="shared" si="97"/>
        <v>1653.6</v>
      </c>
      <c r="L129" s="5">
        <v>325</v>
      </c>
      <c r="P129">
        <f t="shared" si="94"/>
        <v>504.01729999999998</v>
      </c>
      <c r="Q129">
        <f t="shared" si="95"/>
        <v>9.2028999999999996</v>
      </c>
      <c r="S129" s="4">
        <f t="shared" si="96"/>
        <v>1653.6001185319999</v>
      </c>
      <c r="T129" s="4">
        <f t="shared" si="92"/>
        <v>325.00041349999998</v>
      </c>
    </row>
    <row r="130" spans="1:20" x14ac:dyDescent="0.3">
      <c r="A130">
        <v>500</v>
      </c>
      <c r="B130">
        <v>18</v>
      </c>
      <c r="D130" s="6">
        <f t="shared" si="93"/>
        <v>1640.42</v>
      </c>
      <c r="E130" s="6">
        <f t="shared" si="87"/>
        <v>635.66999999999996</v>
      </c>
      <c r="G130" s="9">
        <f t="shared" si="88"/>
        <v>1640.42</v>
      </c>
      <c r="H130" s="9">
        <f t="shared" si="89"/>
        <v>1673.6</v>
      </c>
      <c r="I130" s="2">
        <f t="shared" si="90"/>
        <v>635.66999999999996</v>
      </c>
      <c r="J130" s="2">
        <f t="shared" si="91"/>
        <v>320</v>
      </c>
      <c r="K130" s="2">
        <f t="shared" si="97"/>
        <v>1673.6</v>
      </c>
      <c r="L130" s="5">
        <v>320</v>
      </c>
      <c r="P130">
        <f t="shared" si="94"/>
        <v>510.11329999999998</v>
      </c>
      <c r="Q130">
        <f t="shared" si="95"/>
        <v>9.0612999999999992</v>
      </c>
      <c r="S130" s="4">
        <f t="shared" si="96"/>
        <v>1673.6001191719999</v>
      </c>
      <c r="T130" s="4">
        <f t="shared" si="92"/>
        <v>319.99980949999997</v>
      </c>
    </row>
    <row r="131" spans="1:20" x14ac:dyDescent="0.3">
      <c r="A131">
        <v>503</v>
      </c>
      <c r="B131">
        <v>18</v>
      </c>
      <c r="D131" s="6">
        <f t="shared" si="93"/>
        <v>1650.26252</v>
      </c>
      <c r="E131" s="6">
        <f t="shared" si="87"/>
        <v>635.66999999999996</v>
      </c>
      <c r="G131" s="9">
        <f t="shared" si="88"/>
        <v>1650.26252</v>
      </c>
      <c r="H131" s="9">
        <f t="shared" si="89"/>
        <v>1693.6</v>
      </c>
      <c r="I131" s="2">
        <f t="shared" si="90"/>
        <v>635.66999999999996</v>
      </c>
      <c r="J131" s="2">
        <f t="shared" si="91"/>
        <v>330</v>
      </c>
      <c r="K131" s="2">
        <f t="shared" si="97"/>
        <v>1693.6</v>
      </c>
      <c r="L131" s="5">
        <v>330</v>
      </c>
      <c r="P131">
        <f t="shared" si="94"/>
        <v>516.20929999999998</v>
      </c>
      <c r="Q131">
        <f t="shared" si="95"/>
        <v>9.3445</v>
      </c>
      <c r="S131" s="4">
        <f t="shared" si="96"/>
        <v>1693.600119812</v>
      </c>
      <c r="T131" s="4">
        <f t="shared" si="92"/>
        <v>330.00101749999999</v>
      </c>
    </row>
    <row r="132" spans="1:20" x14ac:dyDescent="0.3">
      <c r="A132">
        <v>506</v>
      </c>
      <c r="B132">
        <v>19</v>
      </c>
      <c r="D132" s="6">
        <f t="shared" si="93"/>
        <v>1660.1050399999999</v>
      </c>
      <c r="E132" s="6">
        <f t="shared" si="87"/>
        <v>670.9849999999999</v>
      </c>
      <c r="G132" s="9">
        <f t="shared" si="88"/>
        <v>1660.1050399999999</v>
      </c>
      <c r="H132" s="9">
        <f t="shared" si="89"/>
        <v>1703.6</v>
      </c>
      <c r="I132" s="2">
        <f t="shared" si="90"/>
        <v>670.9849999999999</v>
      </c>
      <c r="J132" s="2">
        <f t="shared" si="91"/>
        <v>330</v>
      </c>
      <c r="K132" s="2">
        <v>1703.6</v>
      </c>
      <c r="L132" s="5">
        <v>330</v>
      </c>
      <c r="P132">
        <f t="shared" si="94"/>
        <v>519.25729999999999</v>
      </c>
      <c r="Q132">
        <f t="shared" si="95"/>
        <v>9.3445</v>
      </c>
      <c r="S132" s="4">
        <f t="shared" si="96"/>
        <v>1703.600120132</v>
      </c>
      <c r="T132" s="4">
        <f t="shared" si="92"/>
        <v>330.00101749999999</v>
      </c>
    </row>
    <row r="133" spans="1:20" x14ac:dyDescent="0.3">
      <c r="A133">
        <v>509</v>
      </c>
      <c r="B133">
        <v>19</v>
      </c>
      <c r="D133" s="6">
        <f t="shared" si="93"/>
        <v>1669.9475600000001</v>
      </c>
      <c r="E133" s="6">
        <f t="shared" si="87"/>
        <v>670.9849999999999</v>
      </c>
      <c r="G133" s="9">
        <f t="shared" si="88"/>
        <v>1669.9475600000001</v>
      </c>
      <c r="H133" s="9">
        <f t="shared" si="89"/>
        <v>0</v>
      </c>
      <c r="I133" s="2">
        <f t="shared" si="90"/>
        <v>670.9849999999999</v>
      </c>
      <c r="J133" s="2">
        <f t="shared" si="91"/>
        <v>0</v>
      </c>
      <c r="P133">
        <f t="shared" si="94"/>
        <v>0</v>
      </c>
      <c r="Q133">
        <f t="shared" si="95"/>
        <v>0</v>
      </c>
      <c r="S133" s="4">
        <f t="shared" si="96"/>
        <v>0</v>
      </c>
      <c r="T133" s="4">
        <f t="shared" si="92"/>
        <v>0</v>
      </c>
    </row>
    <row r="134" spans="1:20" x14ac:dyDescent="0.3">
      <c r="A134">
        <v>512</v>
      </c>
      <c r="B134">
        <v>20</v>
      </c>
      <c r="D134" s="6">
        <f t="shared" si="93"/>
        <v>1679.79008</v>
      </c>
      <c r="E134" s="6">
        <f t="shared" si="87"/>
        <v>706.3</v>
      </c>
      <c r="G134" s="9">
        <f t="shared" si="88"/>
        <v>1679.79008</v>
      </c>
      <c r="H134" s="9">
        <f t="shared" si="89"/>
        <v>0</v>
      </c>
      <c r="I134" s="2">
        <f t="shared" si="90"/>
        <v>706.3</v>
      </c>
      <c r="J134" s="2">
        <f t="shared" si="91"/>
        <v>0</v>
      </c>
      <c r="P134">
        <f t="shared" si="94"/>
        <v>0</v>
      </c>
      <c r="Q134">
        <f t="shared" si="95"/>
        <v>0</v>
      </c>
      <c r="S134" s="4">
        <f t="shared" si="96"/>
        <v>0</v>
      </c>
      <c r="T134" s="4">
        <f t="shared" si="92"/>
        <v>0</v>
      </c>
    </row>
    <row r="135" spans="1:20" x14ac:dyDescent="0.3">
      <c r="A135">
        <v>515</v>
      </c>
      <c r="B135">
        <v>20</v>
      </c>
      <c r="D135" s="6">
        <f t="shared" si="93"/>
        <v>1689.6325999999999</v>
      </c>
      <c r="E135" s="6">
        <f t="shared" si="87"/>
        <v>706.3</v>
      </c>
      <c r="G135" s="9">
        <f t="shared" si="88"/>
        <v>1689.6325999999999</v>
      </c>
      <c r="H135" s="9">
        <f t="shared" si="89"/>
        <v>0</v>
      </c>
      <c r="I135" s="2">
        <f t="shared" si="90"/>
        <v>706.3</v>
      </c>
      <c r="J135" s="2">
        <f t="shared" si="91"/>
        <v>0</v>
      </c>
      <c r="P135">
        <f t="shared" si="94"/>
        <v>0</v>
      </c>
      <c r="Q135">
        <f t="shared" si="95"/>
        <v>0</v>
      </c>
      <c r="S135" s="4">
        <f t="shared" si="96"/>
        <v>0</v>
      </c>
      <c r="T135" s="4">
        <f t="shared" si="92"/>
        <v>0</v>
      </c>
    </row>
    <row r="136" spans="1:20" x14ac:dyDescent="0.3">
      <c r="A136">
        <v>518</v>
      </c>
      <c r="B136">
        <v>21</v>
      </c>
      <c r="D136" s="6">
        <f t="shared" si="93"/>
        <v>1699.4751200000001</v>
      </c>
      <c r="E136" s="6">
        <f t="shared" si="87"/>
        <v>741.61500000000001</v>
      </c>
      <c r="G136" s="9">
        <f t="shared" si="88"/>
        <v>1699.4751200000001</v>
      </c>
      <c r="H136" s="9">
        <f t="shared" si="89"/>
        <v>0</v>
      </c>
      <c r="I136" s="2">
        <f t="shared" si="90"/>
        <v>741.61500000000001</v>
      </c>
      <c r="J136" s="2">
        <f t="shared" si="91"/>
        <v>0</v>
      </c>
      <c r="P136">
        <f t="shared" si="94"/>
        <v>0</v>
      </c>
      <c r="Q136">
        <f t="shared" si="95"/>
        <v>0</v>
      </c>
      <c r="S136" s="4">
        <f t="shared" si="96"/>
        <v>0</v>
      </c>
      <c r="T136" s="4">
        <f t="shared" si="92"/>
        <v>0</v>
      </c>
    </row>
    <row r="137" spans="1:20" x14ac:dyDescent="0.3">
      <c r="A137">
        <v>519</v>
      </c>
      <c r="B137">
        <v>21</v>
      </c>
      <c r="D137" s="6">
        <f t="shared" si="93"/>
        <v>1702.75596</v>
      </c>
      <c r="E137" s="6">
        <f t="shared" si="87"/>
        <v>741.61500000000001</v>
      </c>
      <c r="G137" s="9">
        <f t="shared" si="88"/>
        <v>1702.75596</v>
      </c>
      <c r="H137" s="9">
        <f t="shared" si="89"/>
        <v>0</v>
      </c>
      <c r="I137" s="2">
        <f t="shared" si="90"/>
        <v>741.61500000000001</v>
      </c>
      <c r="J137" s="2">
        <f t="shared" si="91"/>
        <v>0</v>
      </c>
      <c r="P137">
        <f t="shared" si="94"/>
        <v>0</v>
      </c>
      <c r="Q137">
        <f t="shared" si="95"/>
        <v>0</v>
      </c>
      <c r="S137" s="4">
        <f t="shared" si="96"/>
        <v>0</v>
      </c>
      <c r="T137" s="4">
        <f t="shared" si="92"/>
        <v>0</v>
      </c>
    </row>
    <row r="138" spans="1:20" x14ac:dyDescent="0.3">
      <c r="A138" t="s">
        <v>115</v>
      </c>
      <c r="K138" s="2" t="s">
        <v>116</v>
      </c>
    </row>
    <row r="141" spans="1:20" s="16" customFormat="1" x14ac:dyDescent="0.3">
      <c r="A141" s="16" t="s">
        <v>120</v>
      </c>
      <c r="G141" s="17"/>
      <c r="H141" s="17"/>
      <c r="I141" s="17"/>
      <c r="J141" s="17"/>
      <c r="K141" s="17"/>
      <c r="L141" s="17"/>
      <c r="S141" s="18"/>
      <c r="T141" s="18"/>
    </row>
    <row r="142" spans="1:20" x14ac:dyDescent="0.3">
      <c r="A142" t="s">
        <v>0</v>
      </c>
      <c r="B142" t="s">
        <v>24</v>
      </c>
      <c r="I142" s="2" t="s">
        <v>0</v>
      </c>
      <c r="J142" s="2" t="s">
        <v>17</v>
      </c>
      <c r="K142" s="2" t="s">
        <v>47</v>
      </c>
      <c r="N142" s="2" t="s">
        <v>63</v>
      </c>
      <c r="O142" s="2" t="s">
        <v>64</v>
      </c>
      <c r="P142" t="str">
        <f>A142</f>
        <v>Date</v>
      </c>
      <c r="Q142" t="str">
        <f>B142</f>
        <v>Rate_of_change_cms_per_hr</v>
      </c>
    </row>
    <row r="143" spans="1:20" x14ac:dyDescent="0.3">
      <c r="A143">
        <v>1</v>
      </c>
      <c r="B143">
        <v>6</v>
      </c>
      <c r="D143">
        <f t="shared" ref="D143:D144" si="99">A143</f>
        <v>1</v>
      </c>
      <c r="E143">
        <f t="shared" ref="E143:E144" si="100">MONTH(D143)</f>
        <v>1</v>
      </c>
      <c r="F143">
        <f t="shared" ref="F143:F144" si="101">DAY(D143)</f>
        <v>1</v>
      </c>
      <c r="G143" s="12">
        <f t="shared" ref="G143:G144" si="102">I143</f>
        <v>43831</v>
      </c>
      <c r="H143" s="9">
        <f t="shared" ref="H143:H144" si="103">B143*35.315</f>
        <v>211.89</v>
      </c>
      <c r="I143" s="3">
        <v>43831</v>
      </c>
      <c r="J143" s="2">
        <v>200</v>
      </c>
      <c r="K143" s="2" t="s">
        <v>107</v>
      </c>
      <c r="N143">
        <f>MONTH(I143)</f>
        <v>1</v>
      </c>
      <c r="O143">
        <f>DAY(I143)</f>
        <v>1</v>
      </c>
      <c r="P143" s="1">
        <f>DATE(0,N143,O143)</f>
        <v>1</v>
      </c>
      <c r="Q143">
        <f>ROUND(J143/35.315, 4)</f>
        <v>5.6632999999999996</v>
      </c>
      <c r="S143" s="10">
        <f>P143</f>
        <v>1</v>
      </c>
      <c r="T143" s="4">
        <f t="shared" ref="T143" si="104">35.315*Q143</f>
        <v>199.99943949999997</v>
      </c>
    </row>
    <row r="144" spans="1:20" x14ac:dyDescent="0.3">
      <c r="A144">
        <v>365</v>
      </c>
      <c r="B144">
        <v>6</v>
      </c>
      <c r="D144">
        <f t="shared" si="99"/>
        <v>365</v>
      </c>
      <c r="E144">
        <f t="shared" si="100"/>
        <v>12</v>
      </c>
      <c r="F144">
        <f t="shared" si="101"/>
        <v>30</v>
      </c>
      <c r="G144" s="12">
        <f t="shared" si="102"/>
        <v>0</v>
      </c>
      <c r="H144" s="9">
        <f t="shared" si="103"/>
        <v>211.89</v>
      </c>
      <c r="K144" s="2" t="s">
        <v>32</v>
      </c>
      <c r="P144" s="1"/>
      <c r="S144" s="10"/>
    </row>
    <row r="145" spans="1:20" x14ac:dyDescent="0.3">
      <c r="A145" t="s">
        <v>119</v>
      </c>
      <c r="K145" s="2" t="s">
        <v>121</v>
      </c>
    </row>
    <row r="148" spans="1:20" s="16" customFormat="1" x14ac:dyDescent="0.3">
      <c r="A148" s="16" t="s">
        <v>102</v>
      </c>
      <c r="G148" s="17"/>
      <c r="H148" s="17"/>
      <c r="I148" s="17"/>
      <c r="J148" s="17"/>
      <c r="K148" s="17"/>
      <c r="L148" s="17"/>
      <c r="S148" s="18"/>
      <c r="T148" s="18"/>
    </row>
    <row r="149" spans="1:20" x14ac:dyDescent="0.3">
      <c r="A149" t="s">
        <v>122</v>
      </c>
      <c r="B149" t="s">
        <v>123</v>
      </c>
      <c r="K149" s="2" t="s">
        <v>18</v>
      </c>
      <c r="L149" s="2" t="s">
        <v>17</v>
      </c>
      <c r="P149" t="str">
        <f>A149</f>
        <v>Inflow_cms</v>
      </c>
      <c r="Q149" t="str">
        <f>B149</f>
        <v>RO_Release_cms</v>
      </c>
    </row>
    <row r="150" spans="1:20" x14ac:dyDescent="0.3">
      <c r="A150">
        <v>0</v>
      </c>
      <c r="B150">
        <v>3</v>
      </c>
      <c r="D150" s="6">
        <f>A150*3.28084</f>
        <v>0</v>
      </c>
      <c r="E150" s="6">
        <f t="shared" ref="E150:E153" si="105">B150*35.315</f>
        <v>105.94499999999999</v>
      </c>
      <c r="G150" s="9">
        <f t="shared" ref="G150:G153" si="106">D150</f>
        <v>0</v>
      </c>
      <c r="H150" s="9">
        <f t="shared" ref="H150:H153" si="107">K150</f>
        <v>0</v>
      </c>
      <c r="I150" s="2">
        <f t="shared" ref="I150:I153" si="108">E150</f>
        <v>105.94499999999999</v>
      </c>
      <c r="J150" s="2">
        <f t="shared" ref="J150:J153" si="109">L150</f>
        <v>100</v>
      </c>
      <c r="K150" s="2">
        <v>0</v>
      </c>
      <c r="L150" s="2">
        <v>100</v>
      </c>
      <c r="M150" t="s">
        <v>130</v>
      </c>
      <c r="P150">
        <f>ROUND(K150/3.28084, 4)</f>
        <v>0</v>
      </c>
      <c r="Q150">
        <f>ROUND(L150/35.315, 4)</f>
        <v>2.8317000000000001</v>
      </c>
      <c r="S150" s="4">
        <f>P150*3.28084</f>
        <v>0</v>
      </c>
      <c r="T150" s="4">
        <f t="shared" ref="T150:T153" si="110">35.315*Q150</f>
        <v>100.0014855</v>
      </c>
    </row>
    <row r="151" spans="1:20" x14ac:dyDescent="0.3">
      <c r="A151">
        <v>3</v>
      </c>
      <c r="B151">
        <v>3</v>
      </c>
      <c r="D151" s="6">
        <f t="shared" ref="D151" si="111">A151*3.28084</f>
        <v>9.8425200000000004</v>
      </c>
      <c r="E151" s="6">
        <f t="shared" ref="E151" si="112">B151*35.315</f>
        <v>105.94499999999999</v>
      </c>
      <c r="G151" s="9">
        <f t="shared" ref="G151" si="113">D151</f>
        <v>9.8425200000000004</v>
      </c>
      <c r="H151" s="9">
        <f t="shared" ref="H151" si="114">K151</f>
        <v>100</v>
      </c>
      <c r="I151" s="2">
        <f t="shared" ref="I151" si="115">E151</f>
        <v>105.94499999999999</v>
      </c>
      <c r="J151" s="2">
        <f t="shared" ref="J151" si="116">L151</f>
        <v>100</v>
      </c>
      <c r="K151" s="2">
        <v>100</v>
      </c>
      <c r="L151" s="2">
        <v>100</v>
      </c>
      <c r="M151" t="s">
        <v>131</v>
      </c>
      <c r="P151">
        <f t="shared" ref="P151" si="117">ROUND(K151/3.28084, 4)</f>
        <v>30.48</v>
      </c>
      <c r="Q151">
        <f t="shared" ref="Q151" si="118">ROUND(L151/35.315, 4)</f>
        <v>2.8317000000000001</v>
      </c>
      <c r="S151" s="4">
        <f t="shared" ref="S151" si="119">P151*3.28084</f>
        <v>100.00000319999999</v>
      </c>
      <c r="T151" s="4">
        <f t="shared" ref="T151" si="120">35.315*Q151</f>
        <v>100.0014855</v>
      </c>
    </row>
    <row r="152" spans="1:20" x14ac:dyDescent="0.3">
      <c r="A152">
        <v>11</v>
      </c>
      <c r="B152">
        <v>11</v>
      </c>
      <c r="D152" s="6">
        <f t="shared" ref="D152:D153" si="121">A152*3.28084</f>
        <v>36.089239999999997</v>
      </c>
      <c r="E152" s="6">
        <f t="shared" si="105"/>
        <v>388.46499999999997</v>
      </c>
      <c r="G152" s="9">
        <f t="shared" si="106"/>
        <v>36.089239999999997</v>
      </c>
      <c r="H152" s="9">
        <f t="shared" si="107"/>
        <v>400</v>
      </c>
      <c r="I152" s="2">
        <f t="shared" si="108"/>
        <v>388.46499999999997</v>
      </c>
      <c r="J152" s="2">
        <f t="shared" si="109"/>
        <v>400</v>
      </c>
      <c r="K152" s="2">
        <v>400</v>
      </c>
      <c r="L152" s="2">
        <v>400</v>
      </c>
      <c r="M152" t="s">
        <v>13</v>
      </c>
      <c r="P152">
        <f t="shared" ref="P152:P153" si="122">ROUND(K152/3.28084, 4)</f>
        <v>121.92</v>
      </c>
      <c r="Q152">
        <f t="shared" ref="Q152:Q153" si="123">ROUND(L152/35.315, 4)</f>
        <v>11.326599999999999</v>
      </c>
      <c r="S152" s="4">
        <f t="shared" ref="S152:S153" si="124">P152*3.28084</f>
        <v>400.00001279999998</v>
      </c>
      <c r="T152" s="4">
        <f t="shared" si="110"/>
        <v>399.99887899999993</v>
      </c>
    </row>
    <row r="153" spans="1:20" x14ac:dyDescent="0.3">
      <c r="A153">
        <v>142</v>
      </c>
      <c r="B153">
        <v>11</v>
      </c>
      <c r="D153" s="6">
        <f t="shared" si="121"/>
        <v>465.87927999999999</v>
      </c>
      <c r="E153" s="6">
        <f t="shared" si="105"/>
        <v>388.46499999999997</v>
      </c>
      <c r="G153" s="9">
        <f t="shared" si="106"/>
        <v>465.87927999999999</v>
      </c>
      <c r="H153" s="9">
        <f t="shared" si="107"/>
        <v>5000</v>
      </c>
      <c r="I153" s="2">
        <f t="shared" si="108"/>
        <v>388.46499999999997</v>
      </c>
      <c r="J153" s="2">
        <f t="shared" si="109"/>
        <v>400</v>
      </c>
      <c r="K153" s="2">
        <v>5000</v>
      </c>
      <c r="L153" s="2">
        <v>400</v>
      </c>
      <c r="P153">
        <f t="shared" si="122"/>
        <v>1524</v>
      </c>
      <c r="Q153">
        <f t="shared" si="123"/>
        <v>11.326599999999999</v>
      </c>
      <c r="S153" s="4">
        <f t="shared" si="124"/>
        <v>5000.0001599999996</v>
      </c>
      <c r="T153" s="4">
        <f t="shared" si="110"/>
        <v>399.99887899999993</v>
      </c>
    </row>
    <row r="154" spans="1:20" x14ac:dyDescent="0.3">
      <c r="A154" t="s">
        <v>124</v>
      </c>
      <c r="K154" s="2" t="s">
        <v>125</v>
      </c>
    </row>
    <row r="157" spans="1:20" s="16" customFormat="1" x14ac:dyDescent="0.3">
      <c r="A157" s="16" t="s">
        <v>99</v>
      </c>
      <c r="G157" s="17"/>
      <c r="H157" s="17"/>
      <c r="I157" s="17"/>
      <c r="J157" s="17"/>
      <c r="K157" s="17"/>
      <c r="L157" s="17"/>
      <c r="S157" s="18"/>
      <c r="T157" s="18"/>
    </row>
    <row r="158" spans="1:20" s="7" customFormat="1" ht="57.6" x14ac:dyDescent="0.3">
      <c r="A158" s="7" t="s">
        <v>20</v>
      </c>
      <c r="B158" s="7" t="s">
        <v>127</v>
      </c>
      <c r="G158" s="8"/>
      <c r="H158" s="8"/>
      <c r="I158" s="8"/>
      <c r="J158" s="8"/>
      <c r="K158" s="8" t="s">
        <v>18</v>
      </c>
      <c r="L158" s="8" t="s">
        <v>17</v>
      </c>
      <c r="M158" s="7" t="s">
        <v>12</v>
      </c>
      <c r="P158" s="7" t="s">
        <v>20</v>
      </c>
      <c r="Q158" s="7" t="s">
        <v>19</v>
      </c>
      <c r="S158" s="14"/>
      <c r="T158" s="14"/>
    </row>
    <row r="159" spans="1:20" x14ac:dyDescent="0.3">
      <c r="A159">
        <v>11</v>
      </c>
      <c r="B159">
        <v>11</v>
      </c>
      <c r="D159" s="6">
        <f t="shared" ref="D159:D166" si="125">A159*35.315</f>
        <v>388.46499999999997</v>
      </c>
      <c r="E159" s="6">
        <f t="shared" ref="E159:E166" si="126">B159*35.315</f>
        <v>388.46499999999997</v>
      </c>
      <c r="G159" s="5">
        <f t="shared" ref="G159:G166" si="127">D159</f>
        <v>388.46499999999997</v>
      </c>
      <c r="H159" s="5">
        <f t="shared" ref="H159:H166" si="128">K159</f>
        <v>400</v>
      </c>
      <c r="I159" s="2">
        <f t="shared" ref="I159:I166" si="129">E159</f>
        <v>388.46499999999997</v>
      </c>
      <c r="J159" s="2">
        <f t="shared" ref="J159:J166" si="130">L159</f>
        <v>400</v>
      </c>
      <c r="K159" s="2">
        <v>400</v>
      </c>
      <c r="L159" s="2">
        <v>400</v>
      </c>
      <c r="M159" t="s">
        <v>16</v>
      </c>
      <c r="P159">
        <f>ROUND(K159/35.315, 4)</f>
        <v>11.326599999999999</v>
      </c>
      <c r="Q159">
        <f>ROUND(L159/35.315, 4)</f>
        <v>11.326599999999999</v>
      </c>
      <c r="S159" s="4">
        <f>35.315*P159</f>
        <v>399.99887899999993</v>
      </c>
      <c r="T159" s="4">
        <f>35.315*Q159</f>
        <v>399.99887899999993</v>
      </c>
    </row>
    <row r="160" spans="1:20" x14ac:dyDescent="0.3">
      <c r="A160">
        <v>23</v>
      </c>
      <c r="B160">
        <v>11</v>
      </c>
      <c r="D160" s="6">
        <f t="shared" si="125"/>
        <v>812.24499999999989</v>
      </c>
      <c r="E160" s="6">
        <f t="shared" si="126"/>
        <v>388.46499999999997</v>
      </c>
      <c r="G160" s="5">
        <f t="shared" si="127"/>
        <v>812.24499999999989</v>
      </c>
      <c r="H160" s="5">
        <f t="shared" si="128"/>
        <v>800</v>
      </c>
      <c r="I160" s="2">
        <f t="shared" si="129"/>
        <v>388.46499999999997</v>
      </c>
      <c r="J160" s="2">
        <f t="shared" si="130"/>
        <v>400</v>
      </c>
      <c r="K160" s="2">
        <v>800</v>
      </c>
      <c r="L160" s="2">
        <v>400</v>
      </c>
      <c r="M160" s="19" t="s">
        <v>129</v>
      </c>
      <c r="P160">
        <f t="shared" ref="P160:P166" si="131">ROUND(K160/35.315, 4)</f>
        <v>22.653300000000002</v>
      </c>
      <c r="Q160">
        <f t="shared" ref="Q160:Q166" si="132">ROUND(L160/35.315, 4)</f>
        <v>11.326599999999999</v>
      </c>
      <c r="S160" s="4">
        <f t="shared" ref="S160:S166" si="133">35.315*P160</f>
        <v>800.00128949999998</v>
      </c>
      <c r="T160" s="4">
        <f t="shared" ref="T160:T166" si="134">35.315*Q160</f>
        <v>399.99887899999993</v>
      </c>
    </row>
    <row r="161" spans="1:20" x14ac:dyDescent="0.3">
      <c r="A161">
        <v>51</v>
      </c>
      <c r="B161">
        <v>25</v>
      </c>
      <c r="D161" s="6">
        <f t="shared" si="125"/>
        <v>1801.0649999999998</v>
      </c>
      <c r="E161" s="6">
        <f t="shared" si="126"/>
        <v>882.875</v>
      </c>
      <c r="G161" s="5">
        <f t="shared" si="127"/>
        <v>1801.0649999999998</v>
      </c>
      <c r="H161" s="5">
        <f t="shared" si="128"/>
        <v>1800</v>
      </c>
      <c r="I161" s="2">
        <f t="shared" si="129"/>
        <v>882.875</v>
      </c>
      <c r="J161" s="2">
        <f t="shared" si="130"/>
        <v>900</v>
      </c>
      <c r="K161" s="2">
        <v>1800</v>
      </c>
      <c r="L161" s="2">
        <v>900</v>
      </c>
      <c r="M161" t="s">
        <v>14</v>
      </c>
      <c r="P161">
        <f t="shared" si="131"/>
        <v>50.969799999999999</v>
      </c>
      <c r="Q161">
        <f t="shared" si="132"/>
        <v>25.4849</v>
      </c>
      <c r="S161" s="4">
        <f t="shared" si="133"/>
        <v>1799.9984869999998</v>
      </c>
      <c r="T161" s="4">
        <f t="shared" si="134"/>
        <v>899.99924349999992</v>
      </c>
    </row>
    <row r="162" spans="1:20" x14ac:dyDescent="0.3">
      <c r="A162">
        <v>96</v>
      </c>
      <c r="B162">
        <v>51</v>
      </c>
      <c r="D162" s="6">
        <f t="shared" si="125"/>
        <v>3390.24</v>
      </c>
      <c r="E162" s="6">
        <f t="shared" si="126"/>
        <v>1801.0649999999998</v>
      </c>
      <c r="G162" s="5">
        <f t="shared" si="127"/>
        <v>3390.24</v>
      </c>
      <c r="H162" s="5">
        <f t="shared" si="128"/>
        <v>3400</v>
      </c>
      <c r="I162" s="2">
        <f t="shared" si="129"/>
        <v>1801.0649999999998</v>
      </c>
      <c r="J162" s="2">
        <f t="shared" si="130"/>
        <v>1800</v>
      </c>
      <c r="K162" s="2">
        <v>3400</v>
      </c>
      <c r="L162" s="2">
        <v>1800</v>
      </c>
      <c r="M162" t="s">
        <v>13</v>
      </c>
      <c r="P162">
        <f t="shared" si="131"/>
        <v>96.276399999999995</v>
      </c>
      <c r="Q162">
        <f t="shared" si="132"/>
        <v>50.969799999999999</v>
      </c>
      <c r="S162" s="4">
        <f t="shared" si="133"/>
        <v>3400.0010659999998</v>
      </c>
      <c r="T162" s="4">
        <f t="shared" si="134"/>
        <v>1799.9984869999998</v>
      </c>
    </row>
    <row r="163" spans="1:20" x14ac:dyDescent="0.3">
      <c r="A163">
        <v>159</v>
      </c>
      <c r="B163">
        <v>96</v>
      </c>
      <c r="D163" s="6">
        <f t="shared" si="125"/>
        <v>5615.085</v>
      </c>
      <c r="E163" s="6">
        <f t="shared" si="126"/>
        <v>3390.24</v>
      </c>
      <c r="G163" s="5">
        <f t="shared" si="127"/>
        <v>5615.085</v>
      </c>
      <c r="H163" s="5">
        <f t="shared" si="128"/>
        <v>5600</v>
      </c>
      <c r="I163" s="2">
        <f t="shared" si="129"/>
        <v>3390.24</v>
      </c>
      <c r="J163" s="2">
        <f t="shared" si="130"/>
        <v>3400</v>
      </c>
      <c r="K163" s="2">
        <v>5600</v>
      </c>
      <c r="L163" s="2">
        <v>3400</v>
      </c>
      <c r="P163">
        <f t="shared" si="131"/>
        <v>158.5728</v>
      </c>
      <c r="Q163">
        <f t="shared" si="132"/>
        <v>96.276399999999995</v>
      </c>
      <c r="S163" s="4">
        <f t="shared" si="133"/>
        <v>5599.9984319999994</v>
      </c>
      <c r="T163" s="4">
        <f t="shared" si="134"/>
        <v>3400.0010659999998</v>
      </c>
    </row>
    <row r="164" spans="1:20" x14ac:dyDescent="0.3">
      <c r="A164">
        <v>232</v>
      </c>
      <c r="B164">
        <v>159</v>
      </c>
      <c r="D164" s="6">
        <f t="shared" si="125"/>
        <v>8193.08</v>
      </c>
      <c r="E164" s="6">
        <f t="shared" si="126"/>
        <v>5615.085</v>
      </c>
      <c r="G164" s="5">
        <f t="shared" si="127"/>
        <v>8193.08</v>
      </c>
      <c r="H164" s="5">
        <f t="shared" si="128"/>
        <v>8200</v>
      </c>
      <c r="I164" s="2">
        <f t="shared" si="129"/>
        <v>5615.085</v>
      </c>
      <c r="J164" s="2">
        <f t="shared" si="130"/>
        <v>5600</v>
      </c>
      <c r="K164" s="2">
        <v>8200</v>
      </c>
      <c r="L164" s="2">
        <v>5600</v>
      </c>
      <c r="P164">
        <f t="shared" si="131"/>
        <v>232.196</v>
      </c>
      <c r="Q164">
        <f t="shared" si="132"/>
        <v>158.5728</v>
      </c>
      <c r="S164" s="4">
        <f t="shared" si="133"/>
        <v>8200.0017399999997</v>
      </c>
      <c r="T164" s="4">
        <f t="shared" si="134"/>
        <v>5599.9984319999994</v>
      </c>
    </row>
    <row r="165" spans="1:20" x14ac:dyDescent="0.3">
      <c r="A165">
        <v>320</v>
      </c>
      <c r="B165">
        <v>232</v>
      </c>
      <c r="D165" s="6">
        <f t="shared" si="125"/>
        <v>11300.8</v>
      </c>
      <c r="E165" s="6">
        <f t="shared" si="126"/>
        <v>8193.08</v>
      </c>
      <c r="G165" s="5">
        <f t="shared" si="127"/>
        <v>11300.8</v>
      </c>
      <c r="H165" s="5">
        <f t="shared" si="128"/>
        <v>11300</v>
      </c>
      <c r="I165" s="2">
        <f t="shared" si="129"/>
        <v>8193.08</v>
      </c>
      <c r="J165" s="2">
        <f t="shared" si="130"/>
        <v>8200</v>
      </c>
      <c r="K165" s="2">
        <v>11300</v>
      </c>
      <c r="L165" s="2">
        <v>8200</v>
      </c>
      <c r="P165">
        <f t="shared" si="131"/>
        <v>319.97730000000001</v>
      </c>
      <c r="Q165">
        <f t="shared" si="132"/>
        <v>232.196</v>
      </c>
      <c r="S165" s="4">
        <f t="shared" si="133"/>
        <v>11299.9983495</v>
      </c>
      <c r="T165" s="4">
        <f t="shared" si="134"/>
        <v>8200.0017399999997</v>
      </c>
    </row>
    <row r="166" spans="1:20" x14ac:dyDescent="0.3">
      <c r="A166">
        <v>422</v>
      </c>
      <c r="B166">
        <v>320</v>
      </c>
      <c r="D166" s="6">
        <f t="shared" si="125"/>
        <v>14902.929999999998</v>
      </c>
      <c r="E166" s="6">
        <f t="shared" si="126"/>
        <v>11300.8</v>
      </c>
      <c r="G166" s="5">
        <f t="shared" si="127"/>
        <v>14902.929999999998</v>
      </c>
      <c r="H166" s="5">
        <f t="shared" si="128"/>
        <v>14900</v>
      </c>
      <c r="I166" s="2">
        <f t="shared" si="129"/>
        <v>11300.8</v>
      </c>
      <c r="J166" s="2">
        <f t="shared" si="130"/>
        <v>11300</v>
      </c>
      <c r="K166" s="2">
        <v>14900</v>
      </c>
      <c r="L166" s="2">
        <v>11300</v>
      </c>
      <c r="P166">
        <f t="shared" si="131"/>
        <v>421.91699999999997</v>
      </c>
      <c r="Q166">
        <f t="shared" si="132"/>
        <v>319.97730000000001</v>
      </c>
      <c r="S166" s="4">
        <f t="shared" si="133"/>
        <v>14899.998854999998</v>
      </c>
      <c r="T166" s="4">
        <f t="shared" si="134"/>
        <v>11299.9983495</v>
      </c>
    </row>
    <row r="167" spans="1:20" x14ac:dyDescent="0.3">
      <c r="A167" t="s">
        <v>126</v>
      </c>
      <c r="K167" s="2" t="s">
        <v>128</v>
      </c>
    </row>
    <row r="170" spans="1:20" s="16" customFormat="1" x14ac:dyDescent="0.3">
      <c r="A170" s="16" t="s">
        <v>132</v>
      </c>
      <c r="G170" s="17"/>
      <c r="H170" s="17"/>
      <c r="I170" s="17"/>
      <c r="J170" s="17"/>
      <c r="K170" s="17"/>
      <c r="L170" s="17"/>
      <c r="S170" s="18"/>
      <c r="T170" s="18"/>
    </row>
    <row r="171" spans="1:20" x14ac:dyDescent="0.3">
      <c r="A171" t="s">
        <v>0</v>
      </c>
      <c r="B171" t="s">
        <v>103</v>
      </c>
      <c r="K171" s="2" t="s">
        <v>0</v>
      </c>
      <c r="L171" s="2" t="s">
        <v>17</v>
      </c>
      <c r="P171" t="str">
        <f>A171</f>
        <v>Date</v>
      </c>
      <c r="Q171" t="str">
        <f>B171</f>
        <v>release_cms</v>
      </c>
    </row>
    <row r="172" spans="1:20" x14ac:dyDescent="0.3">
      <c r="A172">
        <v>1</v>
      </c>
      <c r="B172">
        <v>11</v>
      </c>
      <c r="D172" s="6">
        <f>A172*3.28084</f>
        <v>3.28084</v>
      </c>
      <c r="E172" s="6">
        <f t="shared" ref="E172:E174" si="135">B172*35.315</f>
        <v>388.46499999999997</v>
      </c>
      <c r="G172" s="9">
        <f t="shared" ref="G172:G174" si="136">D172</f>
        <v>3.28084</v>
      </c>
      <c r="H172" s="9">
        <f t="shared" ref="H172:H174" si="137">K172</f>
        <v>1</v>
      </c>
      <c r="I172" s="2">
        <f t="shared" ref="I172:I174" si="138">E172</f>
        <v>388.46499999999997</v>
      </c>
      <c r="J172" s="2">
        <f t="shared" ref="J172:J174" si="139">L172</f>
        <v>400</v>
      </c>
      <c r="K172" s="10">
        <v>1</v>
      </c>
      <c r="L172" s="2">
        <v>400</v>
      </c>
      <c r="M172" t="s">
        <v>48</v>
      </c>
      <c r="P172">
        <f>ROUND(K172/3.28084, 4)</f>
        <v>0.30480000000000002</v>
      </c>
      <c r="Q172">
        <f>ROUND(L172/35.315, 4)</f>
        <v>11.326599999999999</v>
      </c>
      <c r="S172" s="4">
        <f>P172*3.28084</f>
        <v>1.000000032</v>
      </c>
      <c r="T172" s="4">
        <f t="shared" ref="T172:T174" si="140">35.315*Q172</f>
        <v>399.99887899999993</v>
      </c>
    </row>
    <row r="173" spans="1:20" x14ac:dyDescent="0.3">
      <c r="A173">
        <v>365</v>
      </c>
      <c r="B173">
        <v>11</v>
      </c>
      <c r="D173" s="6">
        <f t="shared" ref="D173:D174" si="141">A173*3.28084</f>
        <v>1197.5065999999999</v>
      </c>
      <c r="E173" s="6">
        <f t="shared" si="135"/>
        <v>388.46499999999997</v>
      </c>
      <c r="G173" s="9">
        <f t="shared" si="136"/>
        <v>1197.5065999999999</v>
      </c>
      <c r="H173" s="9">
        <f t="shared" si="137"/>
        <v>153</v>
      </c>
      <c r="I173" s="2">
        <f t="shared" si="138"/>
        <v>388.46499999999997</v>
      </c>
      <c r="J173" s="2">
        <f t="shared" si="139"/>
        <v>400</v>
      </c>
      <c r="K173" s="10">
        <v>153</v>
      </c>
      <c r="L173" s="2">
        <v>400</v>
      </c>
      <c r="M173" t="s">
        <v>135</v>
      </c>
      <c r="P173">
        <f t="shared" ref="P173:P174" si="142">ROUND(K173/3.28084, 4)</f>
        <v>46.634399999999999</v>
      </c>
      <c r="Q173">
        <f t="shared" ref="Q173:Q174" si="143">ROUND(L173/35.315, 4)</f>
        <v>11.326599999999999</v>
      </c>
      <c r="S173" s="4">
        <f t="shared" ref="S173:S174" si="144">P173*3.28084</f>
        <v>153.00000489600001</v>
      </c>
      <c r="T173" s="4">
        <f t="shared" si="140"/>
        <v>399.99887899999993</v>
      </c>
    </row>
    <row r="174" spans="1:20" x14ac:dyDescent="0.3">
      <c r="D174" s="6">
        <f t="shared" si="141"/>
        <v>0</v>
      </c>
      <c r="E174" s="6">
        <f t="shared" si="135"/>
        <v>0</v>
      </c>
      <c r="G174" s="9">
        <f t="shared" si="136"/>
        <v>0</v>
      </c>
      <c r="H174" s="9">
        <f t="shared" si="137"/>
        <v>183</v>
      </c>
      <c r="I174" s="2">
        <f t="shared" si="138"/>
        <v>0</v>
      </c>
      <c r="J174" s="2">
        <f t="shared" si="139"/>
        <v>400</v>
      </c>
      <c r="K174" s="10">
        <v>183</v>
      </c>
      <c r="L174" s="2">
        <v>400</v>
      </c>
      <c r="M174" t="s">
        <v>49</v>
      </c>
      <c r="P174">
        <f t="shared" si="142"/>
        <v>55.778399999999998</v>
      </c>
      <c r="Q174">
        <f t="shared" si="143"/>
        <v>11.326599999999999</v>
      </c>
      <c r="S174" s="4">
        <f t="shared" si="144"/>
        <v>183.000005856</v>
      </c>
      <c r="T174" s="4">
        <f t="shared" si="140"/>
        <v>399.99887899999993</v>
      </c>
    </row>
    <row r="175" spans="1:20" x14ac:dyDescent="0.3">
      <c r="A175" t="s">
        <v>134</v>
      </c>
      <c r="K175" s="2" t="s">
        <v>133</v>
      </c>
    </row>
    <row r="178" spans="1:20" s="16" customFormat="1" x14ac:dyDescent="0.3">
      <c r="A178" s="16" t="s">
        <v>101</v>
      </c>
      <c r="G178" s="17"/>
      <c r="H178" s="17"/>
      <c r="I178" s="17"/>
      <c r="J178" s="17"/>
      <c r="K178" s="17"/>
      <c r="L178" s="17"/>
      <c r="S178" s="18"/>
      <c r="T178" s="18"/>
    </row>
    <row r="179" spans="1:20" s="7" customFormat="1" ht="43.2" x14ac:dyDescent="0.3">
      <c r="A179" s="7" t="s">
        <v>122</v>
      </c>
      <c r="B179" s="7" t="s">
        <v>19</v>
      </c>
      <c r="G179" s="8"/>
      <c r="H179" s="8"/>
      <c r="I179" s="8"/>
      <c r="J179" s="8"/>
      <c r="K179" s="8" t="s">
        <v>18</v>
      </c>
      <c r="L179" s="8" t="s">
        <v>17</v>
      </c>
      <c r="P179" s="7" t="s">
        <v>20</v>
      </c>
      <c r="Q179" s="7" t="s">
        <v>19</v>
      </c>
      <c r="S179" s="14"/>
      <c r="T179" s="14"/>
    </row>
    <row r="180" spans="1:20" x14ac:dyDescent="0.3">
      <c r="A180">
        <v>0</v>
      </c>
      <c r="B180">
        <v>3</v>
      </c>
      <c r="D180" s="6">
        <f t="shared" ref="D180:D185" si="145">A180*35.315</f>
        <v>0</v>
      </c>
      <c r="E180" s="6">
        <f t="shared" ref="E180:E185" si="146">B180*35.315</f>
        <v>105.94499999999999</v>
      </c>
      <c r="G180" s="5">
        <f t="shared" ref="G180:G185" si="147">D180</f>
        <v>0</v>
      </c>
      <c r="H180" s="5">
        <f t="shared" ref="H180:H185" si="148">K180</f>
        <v>0</v>
      </c>
      <c r="I180" s="2">
        <f t="shared" ref="I180:I185" si="149">E180</f>
        <v>105.94499999999999</v>
      </c>
      <c r="J180" s="2">
        <f t="shared" ref="J180:J185" si="150">L180</f>
        <v>100</v>
      </c>
      <c r="K180" s="2">
        <v>0</v>
      </c>
      <c r="L180" s="2">
        <v>100</v>
      </c>
      <c r="M180" t="s">
        <v>138</v>
      </c>
      <c r="P180">
        <f>ROUND(K180/35.315, 4)</f>
        <v>0</v>
      </c>
      <c r="Q180">
        <f>ROUND(L180/35.315, 4)</f>
        <v>2.8317000000000001</v>
      </c>
      <c r="S180" s="4">
        <f>35.315*P180</f>
        <v>0</v>
      </c>
      <c r="T180" s="4">
        <f>35.315*Q180</f>
        <v>100.0014855</v>
      </c>
    </row>
    <row r="181" spans="1:20" x14ac:dyDescent="0.3">
      <c r="A181">
        <v>3</v>
      </c>
      <c r="B181">
        <v>3</v>
      </c>
      <c r="D181" s="6">
        <f t="shared" si="145"/>
        <v>105.94499999999999</v>
      </c>
      <c r="E181" s="6">
        <f t="shared" si="146"/>
        <v>105.94499999999999</v>
      </c>
      <c r="G181" s="5">
        <f t="shared" si="147"/>
        <v>105.94499999999999</v>
      </c>
      <c r="H181" s="5">
        <f t="shared" si="148"/>
        <v>100</v>
      </c>
      <c r="I181" s="2">
        <f t="shared" si="149"/>
        <v>105.94499999999999</v>
      </c>
      <c r="J181" s="2">
        <f t="shared" si="150"/>
        <v>100</v>
      </c>
      <c r="K181" s="2">
        <v>100</v>
      </c>
      <c r="L181" s="2">
        <v>100</v>
      </c>
      <c r="M181" t="s">
        <v>139</v>
      </c>
      <c r="P181">
        <f t="shared" ref="P181:P185" si="151">ROUND(K181/35.315, 4)</f>
        <v>2.8317000000000001</v>
      </c>
      <c r="Q181">
        <f t="shared" ref="Q181:Q185" si="152">ROUND(L181/35.315, 4)</f>
        <v>2.8317000000000001</v>
      </c>
      <c r="S181" s="4">
        <f t="shared" ref="S181:S185" si="153">35.315*P181</f>
        <v>100.0014855</v>
      </c>
      <c r="T181" s="4">
        <f t="shared" ref="T181:T185" si="154">35.315*Q181</f>
        <v>100.0014855</v>
      </c>
    </row>
    <row r="182" spans="1:20" x14ac:dyDescent="0.3">
      <c r="A182">
        <v>9</v>
      </c>
      <c r="B182">
        <v>3</v>
      </c>
      <c r="D182" s="6">
        <f t="shared" si="145"/>
        <v>317.83499999999998</v>
      </c>
      <c r="E182" s="6">
        <f t="shared" si="146"/>
        <v>105.94499999999999</v>
      </c>
      <c r="G182" s="5">
        <f t="shared" si="147"/>
        <v>317.83499999999998</v>
      </c>
      <c r="H182" s="5">
        <f t="shared" si="148"/>
        <v>333.9</v>
      </c>
      <c r="I182" s="2">
        <f t="shared" si="149"/>
        <v>105.94499999999999</v>
      </c>
      <c r="J182" s="2">
        <f t="shared" si="150"/>
        <v>100</v>
      </c>
      <c r="K182" s="2">
        <v>333.9</v>
      </c>
      <c r="L182" s="2">
        <v>100</v>
      </c>
      <c r="M182" t="s">
        <v>13</v>
      </c>
      <c r="P182">
        <f t="shared" si="151"/>
        <v>9.4549000000000003</v>
      </c>
      <c r="Q182">
        <f t="shared" si="152"/>
        <v>2.8317000000000001</v>
      </c>
      <c r="S182" s="4">
        <f t="shared" si="153"/>
        <v>333.89979349999999</v>
      </c>
      <c r="T182" s="4">
        <f t="shared" si="154"/>
        <v>100.0014855</v>
      </c>
    </row>
    <row r="183" spans="1:20" x14ac:dyDescent="0.3">
      <c r="A183">
        <v>9</v>
      </c>
      <c r="B183">
        <v>9</v>
      </c>
      <c r="D183" s="6">
        <f t="shared" si="145"/>
        <v>317.83499999999998</v>
      </c>
      <c r="E183" s="6">
        <f t="shared" si="146"/>
        <v>317.83499999999998</v>
      </c>
      <c r="G183" s="5">
        <f t="shared" si="147"/>
        <v>317.83499999999998</v>
      </c>
      <c r="H183" s="5">
        <f t="shared" si="148"/>
        <v>334</v>
      </c>
      <c r="I183" s="2">
        <f t="shared" si="149"/>
        <v>317.83499999999998</v>
      </c>
      <c r="J183" s="2">
        <f t="shared" si="150"/>
        <v>334</v>
      </c>
      <c r="K183" s="2">
        <v>334</v>
      </c>
      <c r="L183" s="2">
        <v>334</v>
      </c>
      <c r="P183">
        <f t="shared" si="151"/>
        <v>9.4577000000000009</v>
      </c>
      <c r="Q183">
        <f t="shared" si="152"/>
        <v>9.4577000000000009</v>
      </c>
      <c r="S183" s="4">
        <f t="shared" si="153"/>
        <v>333.99867549999999</v>
      </c>
      <c r="T183" s="4">
        <f t="shared" si="154"/>
        <v>333.99867549999999</v>
      </c>
    </row>
    <row r="184" spans="1:20" x14ac:dyDescent="0.3">
      <c r="A184">
        <v>11</v>
      </c>
      <c r="B184">
        <v>11</v>
      </c>
      <c r="D184" s="6">
        <f t="shared" si="145"/>
        <v>388.46499999999997</v>
      </c>
      <c r="E184" s="6">
        <f t="shared" si="146"/>
        <v>388.46499999999997</v>
      </c>
      <c r="G184" s="5">
        <f t="shared" si="147"/>
        <v>388.46499999999997</v>
      </c>
      <c r="H184" s="5">
        <f t="shared" si="148"/>
        <v>400</v>
      </c>
      <c r="I184" s="2">
        <f t="shared" si="149"/>
        <v>388.46499999999997</v>
      </c>
      <c r="J184" s="2">
        <f t="shared" si="150"/>
        <v>400</v>
      </c>
      <c r="K184" s="2">
        <v>400</v>
      </c>
      <c r="L184" s="2">
        <v>400</v>
      </c>
      <c r="P184">
        <f t="shared" si="151"/>
        <v>11.326599999999999</v>
      </c>
      <c r="Q184">
        <f t="shared" si="152"/>
        <v>11.326599999999999</v>
      </c>
      <c r="S184" s="4">
        <f t="shared" si="153"/>
        <v>399.99887899999993</v>
      </c>
      <c r="T184" s="4">
        <f t="shared" si="154"/>
        <v>399.99887899999993</v>
      </c>
    </row>
    <row r="185" spans="1:20" x14ac:dyDescent="0.3">
      <c r="A185">
        <v>85</v>
      </c>
      <c r="B185">
        <v>11</v>
      </c>
      <c r="D185" s="6">
        <f t="shared" si="145"/>
        <v>3001.7749999999996</v>
      </c>
      <c r="E185" s="6">
        <f t="shared" si="146"/>
        <v>388.46499999999997</v>
      </c>
      <c r="G185" s="5">
        <f t="shared" si="147"/>
        <v>3001.7749999999996</v>
      </c>
      <c r="H185" s="5">
        <f t="shared" si="148"/>
        <v>3000</v>
      </c>
      <c r="I185" s="2">
        <f t="shared" si="149"/>
        <v>388.46499999999997</v>
      </c>
      <c r="J185" s="2">
        <f t="shared" si="150"/>
        <v>400</v>
      </c>
      <c r="K185" s="2">
        <v>3000</v>
      </c>
      <c r="L185" s="2">
        <v>400</v>
      </c>
      <c r="P185">
        <f t="shared" si="151"/>
        <v>84.949700000000007</v>
      </c>
      <c r="Q185">
        <f t="shared" si="152"/>
        <v>11.326599999999999</v>
      </c>
      <c r="S185" s="4">
        <f t="shared" si="153"/>
        <v>2999.9986555</v>
      </c>
      <c r="T185" s="4">
        <f t="shared" si="154"/>
        <v>399.99887899999993</v>
      </c>
    </row>
    <row r="186" spans="1:20" x14ac:dyDescent="0.3">
      <c r="A186" t="s">
        <v>136</v>
      </c>
      <c r="K186" s="2" t="s">
        <v>137</v>
      </c>
    </row>
    <row r="189" spans="1:20" s="16" customFormat="1" x14ac:dyDescent="0.3">
      <c r="A189" s="16" t="s">
        <v>94</v>
      </c>
      <c r="G189" s="17"/>
      <c r="H189" s="17"/>
      <c r="I189" s="17"/>
      <c r="J189" s="17"/>
      <c r="K189" s="17"/>
      <c r="L189" s="17"/>
      <c r="S189" s="18"/>
      <c r="T189" s="18"/>
    </row>
    <row r="190" spans="1:20" x14ac:dyDescent="0.3">
      <c r="A190" t="s">
        <v>140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</row>
    <row r="191" spans="1:20" x14ac:dyDescent="0.3">
      <c r="A191">
        <v>-10</v>
      </c>
      <c r="B191">
        <v>467</v>
      </c>
      <c r="C191">
        <v>469</v>
      </c>
      <c r="D191">
        <v>485</v>
      </c>
      <c r="E191">
        <v>488</v>
      </c>
      <c r="F191">
        <v>492</v>
      </c>
      <c r="G191">
        <v>502</v>
      </c>
      <c r="H191">
        <v>503</v>
      </c>
      <c r="I191">
        <v>503</v>
      </c>
      <c r="J191">
        <v>504</v>
      </c>
      <c r="K191">
        <v>512</v>
      </c>
      <c r="L191">
        <v>512</v>
      </c>
      <c r="M191">
        <v>515</v>
      </c>
      <c r="N191">
        <v>515</v>
      </c>
      <c r="O191">
        <v>515</v>
      </c>
      <c r="P191">
        <v>518</v>
      </c>
    </row>
    <row r="192" spans="1:20" x14ac:dyDescent="0.3">
      <c r="A192">
        <v>0</v>
      </c>
      <c r="B192">
        <v>34</v>
      </c>
      <c r="C192">
        <v>34</v>
      </c>
      <c r="D192">
        <v>142</v>
      </c>
      <c r="E192">
        <v>149</v>
      </c>
      <c r="F192">
        <v>156</v>
      </c>
      <c r="G192">
        <v>179</v>
      </c>
      <c r="H192">
        <v>180</v>
      </c>
      <c r="I192">
        <v>181</v>
      </c>
      <c r="J192">
        <v>184</v>
      </c>
      <c r="K192">
        <v>184</v>
      </c>
      <c r="L192">
        <v>184</v>
      </c>
      <c r="M192">
        <v>184</v>
      </c>
      <c r="N192">
        <v>184</v>
      </c>
      <c r="O192">
        <v>184</v>
      </c>
      <c r="P192">
        <v>184</v>
      </c>
    </row>
    <row r="193" spans="1:16" x14ac:dyDescent="0.3">
      <c r="A193">
        <v>32</v>
      </c>
      <c r="B193">
        <v>34</v>
      </c>
      <c r="C193">
        <v>34</v>
      </c>
      <c r="D193">
        <v>142</v>
      </c>
      <c r="E193">
        <v>149</v>
      </c>
      <c r="F193">
        <v>156</v>
      </c>
      <c r="G193">
        <v>179</v>
      </c>
      <c r="H193">
        <v>180</v>
      </c>
      <c r="I193">
        <v>181</v>
      </c>
      <c r="J193">
        <v>184</v>
      </c>
      <c r="K193">
        <v>184</v>
      </c>
      <c r="L193">
        <v>184</v>
      </c>
      <c r="M193">
        <v>184</v>
      </c>
      <c r="N193">
        <v>184</v>
      </c>
      <c r="O193">
        <v>184</v>
      </c>
      <c r="P193">
        <v>184</v>
      </c>
    </row>
    <row r="194" spans="1:16" x14ac:dyDescent="0.3">
      <c r="A194">
        <v>61</v>
      </c>
      <c r="B194">
        <v>57</v>
      </c>
      <c r="C194">
        <v>57</v>
      </c>
      <c r="D194">
        <v>57</v>
      </c>
      <c r="E194">
        <v>57</v>
      </c>
      <c r="F194">
        <v>57</v>
      </c>
      <c r="G194">
        <v>179</v>
      </c>
      <c r="H194">
        <v>180</v>
      </c>
      <c r="I194">
        <v>181</v>
      </c>
      <c r="J194">
        <v>184</v>
      </c>
      <c r="K194">
        <v>184</v>
      </c>
      <c r="L194">
        <v>184</v>
      </c>
      <c r="M194">
        <v>184</v>
      </c>
      <c r="N194">
        <v>184</v>
      </c>
      <c r="O194">
        <v>184</v>
      </c>
      <c r="P194">
        <v>184</v>
      </c>
    </row>
    <row r="195" spans="1:16" x14ac:dyDescent="0.3">
      <c r="A195">
        <v>92</v>
      </c>
      <c r="B195">
        <v>25</v>
      </c>
      <c r="C195">
        <v>25</v>
      </c>
      <c r="D195">
        <v>25</v>
      </c>
      <c r="E195">
        <v>25</v>
      </c>
      <c r="F195">
        <v>25</v>
      </c>
      <c r="G195">
        <v>25</v>
      </c>
      <c r="H195">
        <v>57</v>
      </c>
      <c r="I195">
        <v>73</v>
      </c>
      <c r="J195">
        <v>142</v>
      </c>
      <c r="K195">
        <v>184</v>
      </c>
      <c r="L195">
        <v>184</v>
      </c>
      <c r="M195">
        <v>184</v>
      </c>
      <c r="N195">
        <v>184</v>
      </c>
      <c r="O195">
        <v>184</v>
      </c>
      <c r="P195">
        <v>184</v>
      </c>
    </row>
    <row r="196" spans="1:16" x14ac:dyDescent="0.3">
      <c r="A196">
        <v>122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57</v>
      </c>
      <c r="M196">
        <v>142</v>
      </c>
      <c r="N196">
        <v>184</v>
      </c>
      <c r="O196">
        <v>184</v>
      </c>
      <c r="P196">
        <v>184</v>
      </c>
    </row>
    <row r="197" spans="1:16" x14ac:dyDescent="0.3">
      <c r="A197">
        <v>131</v>
      </c>
      <c r="B197">
        <v>25</v>
      </c>
      <c r="C197">
        <v>25</v>
      </c>
      <c r="D197">
        <v>25</v>
      </c>
      <c r="E197">
        <v>25</v>
      </c>
      <c r="F197">
        <v>25</v>
      </c>
      <c r="G197">
        <v>25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85</v>
      </c>
      <c r="O197">
        <v>142</v>
      </c>
      <c r="P197">
        <v>184</v>
      </c>
    </row>
    <row r="198" spans="1:16" x14ac:dyDescent="0.3">
      <c r="A198">
        <v>153</v>
      </c>
      <c r="B198">
        <v>25</v>
      </c>
      <c r="C198">
        <v>25</v>
      </c>
      <c r="D198">
        <v>25</v>
      </c>
      <c r="E198">
        <v>25</v>
      </c>
      <c r="F198">
        <v>25</v>
      </c>
      <c r="G198">
        <v>25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85</v>
      </c>
      <c r="O198">
        <v>142</v>
      </c>
      <c r="P198">
        <v>184</v>
      </c>
    </row>
    <row r="199" spans="1:16" x14ac:dyDescent="0.3">
      <c r="A199">
        <v>183</v>
      </c>
      <c r="B199">
        <v>25</v>
      </c>
      <c r="C199">
        <v>25</v>
      </c>
      <c r="D199">
        <v>25</v>
      </c>
      <c r="E199">
        <v>25</v>
      </c>
      <c r="F199">
        <v>25</v>
      </c>
      <c r="G199">
        <v>25</v>
      </c>
      <c r="H199">
        <v>25</v>
      </c>
      <c r="I199">
        <v>25</v>
      </c>
      <c r="J199">
        <v>25</v>
      </c>
      <c r="K199">
        <v>25</v>
      </c>
      <c r="L199">
        <v>25</v>
      </c>
      <c r="M199">
        <v>25</v>
      </c>
      <c r="N199">
        <v>85</v>
      </c>
      <c r="O199">
        <v>142</v>
      </c>
      <c r="P199">
        <v>184</v>
      </c>
    </row>
    <row r="200" spans="1:16" x14ac:dyDescent="0.3">
      <c r="A200">
        <v>213</v>
      </c>
      <c r="B200">
        <v>25</v>
      </c>
      <c r="C200">
        <v>25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85</v>
      </c>
      <c r="O200">
        <v>142</v>
      </c>
      <c r="P200">
        <v>184</v>
      </c>
    </row>
    <row r="201" spans="1:16" x14ac:dyDescent="0.3">
      <c r="A201">
        <v>214</v>
      </c>
      <c r="B201">
        <v>28</v>
      </c>
      <c r="C201">
        <v>28</v>
      </c>
      <c r="D201">
        <v>28</v>
      </c>
      <c r="E201">
        <v>28</v>
      </c>
      <c r="F201">
        <v>28</v>
      </c>
      <c r="G201">
        <v>28</v>
      </c>
      <c r="H201">
        <v>28</v>
      </c>
      <c r="I201">
        <v>28</v>
      </c>
      <c r="J201">
        <v>28</v>
      </c>
      <c r="K201">
        <v>27</v>
      </c>
      <c r="L201">
        <v>27</v>
      </c>
      <c r="M201">
        <v>26</v>
      </c>
      <c r="N201">
        <v>45</v>
      </c>
      <c r="O201">
        <v>142</v>
      </c>
      <c r="P201">
        <v>184</v>
      </c>
    </row>
    <row r="202" spans="1:16" x14ac:dyDescent="0.3">
      <c r="A202">
        <v>244</v>
      </c>
      <c r="B202">
        <v>28</v>
      </c>
      <c r="C202">
        <v>28</v>
      </c>
      <c r="D202">
        <v>28</v>
      </c>
      <c r="E202">
        <v>28</v>
      </c>
      <c r="F202">
        <v>28</v>
      </c>
      <c r="G202">
        <v>28</v>
      </c>
      <c r="H202">
        <v>28</v>
      </c>
      <c r="I202">
        <v>28</v>
      </c>
      <c r="J202">
        <v>28</v>
      </c>
      <c r="K202">
        <v>27</v>
      </c>
      <c r="L202">
        <v>27</v>
      </c>
      <c r="M202">
        <v>26</v>
      </c>
      <c r="N202">
        <v>45</v>
      </c>
      <c r="O202">
        <v>142</v>
      </c>
      <c r="P202">
        <v>184</v>
      </c>
    </row>
    <row r="203" spans="1:16" x14ac:dyDescent="0.3">
      <c r="A203">
        <v>245</v>
      </c>
      <c r="B203">
        <v>16</v>
      </c>
      <c r="C203">
        <v>16</v>
      </c>
      <c r="D203">
        <v>16</v>
      </c>
      <c r="E203">
        <v>16</v>
      </c>
      <c r="F203">
        <v>16</v>
      </c>
      <c r="G203">
        <v>16</v>
      </c>
      <c r="H203">
        <v>16</v>
      </c>
      <c r="I203">
        <v>16</v>
      </c>
      <c r="J203">
        <v>16</v>
      </c>
      <c r="K203">
        <v>16</v>
      </c>
      <c r="L203">
        <v>16</v>
      </c>
      <c r="M203">
        <v>16</v>
      </c>
      <c r="N203">
        <v>45</v>
      </c>
      <c r="O203">
        <v>142</v>
      </c>
      <c r="P203">
        <v>184</v>
      </c>
    </row>
    <row r="204" spans="1:16" x14ac:dyDescent="0.3">
      <c r="A204">
        <v>274</v>
      </c>
      <c r="B204">
        <v>16</v>
      </c>
      <c r="C204">
        <v>16</v>
      </c>
      <c r="D204">
        <v>16</v>
      </c>
      <c r="E204">
        <v>16</v>
      </c>
      <c r="F204">
        <v>16</v>
      </c>
      <c r="G204">
        <v>16</v>
      </c>
      <c r="H204">
        <v>16</v>
      </c>
      <c r="I204">
        <v>25</v>
      </c>
      <c r="J204">
        <v>44</v>
      </c>
      <c r="K204">
        <v>142</v>
      </c>
      <c r="L204">
        <v>184</v>
      </c>
      <c r="M204">
        <v>184</v>
      </c>
      <c r="N204">
        <v>184</v>
      </c>
      <c r="O204">
        <v>184</v>
      </c>
      <c r="P204">
        <v>184</v>
      </c>
    </row>
    <row r="205" spans="1:16" x14ac:dyDescent="0.3">
      <c r="A205">
        <v>275</v>
      </c>
      <c r="B205">
        <v>25</v>
      </c>
      <c r="C205">
        <v>25</v>
      </c>
      <c r="D205">
        <v>25</v>
      </c>
      <c r="E205">
        <v>25</v>
      </c>
      <c r="F205">
        <v>25</v>
      </c>
      <c r="G205">
        <v>25</v>
      </c>
      <c r="H205">
        <v>25</v>
      </c>
      <c r="I205">
        <v>25</v>
      </c>
      <c r="J205">
        <v>44</v>
      </c>
      <c r="K205">
        <v>142</v>
      </c>
      <c r="L205">
        <v>184</v>
      </c>
      <c r="M205">
        <v>184</v>
      </c>
      <c r="N205">
        <v>184</v>
      </c>
      <c r="O205">
        <v>184</v>
      </c>
      <c r="P205">
        <v>184</v>
      </c>
    </row>
    <row r="206" spans="1:16" x14ac:dyDescent="0.3">
      <c r="A206">
        <v>306</v>
      </c>
      <c r="B206">
        <v>31</v>
      </c>
      <c r="C206">
        <v>32</v>
      </c>
      <c r="D206">
        <v>32</v>
      </c>
      <c r="E206">
        <v>34</v>
      </c>
      <c r="F206">
        <v>69</v>
      </c>
      <c r="G206">
        <v>179</v>
      </c>
      <c r="H206">
        <v>180</v>
      </c>
      <c r="I206">
        <v>181</v>
      </c>
      <c r="J206">
        <v>184</v>
      </c>
      <c r="K206">
        <v>184</v>
      </c>
      <c r="L206">
        <v>184</v>
      </c>
      <c r="M206">
        <v>184</v>
      </c>
      <c r="N206">
        <v>184</v>
      </c>
      <c r="O206">
        <v>184</v>
      </c>
      <c r="P206">
        <v>184</v>
      </c>
    </row>
    <row r="207" spans="1:16" x14ac:dyDescent="0.3">
      <c r="A207">
        <v>336</v>
      </c>
      <c r="B207">
        <v>34</v>
      </c>
      <c r="C207">
        <v>34</v>
      </c>
      <c r="D207">
        <v>142</v>
      </c>
      <c r="E207">
        <v>149</v>
      </c>
      <c r="F207">
        <v>156</v>
      </c>
      <c r="G207">
        <v>179</v>
      </c>
      <c r="H207">
        <v>180</v>
      </c>
      <c r="I207">
        <v>181</v>
      </c>
      <c r="J207">
        <v>184</v>
      </c>
      <c r="K207">
        <v>184</v>
      </c>
      <c r="L207">
        <v>184</v>
      </c>
      <c r="M207">
        <v>184</v>
      </c>
      <c r="N207">
        <v>184</v>
      </c>
      <c r="O207">
        <v>184</v>
      </c>
      <c r="P207">
        <v>184</v>
      </c>
    </row>
    <row r="208" spans="1:16" x14ac:dyDescent="0.3">
      <c r="A208">
        <v>365</v>
      </c>
      <c r="B208">
        <v>34</v>
      </c>
      <c r="C208">
        <v>34</v>
      </c>
      <c r="D208">
        <v>142</v>
      </c>
      <c r="E208">
        <v>149</v>
      </c>
      <c r="F208">
        <v>156</v>
      </c>
      <c r="G208">
        <v>179</v>
      </c>
      <c r="H208">
        <v>180</v>
      </c>
      <c r="I208">
        <v>181</v>
      </c>
      <c r="J208">
        <v>184</v>
      </c>
      <c r="K208">
        <v>184</v>
      </c>
      <c r="L208">
        <v>184</v>
      </c>
      <c r="M208">
        <v>184</v>
      </c>
      <c r="N208">
        <v>184</v>
      </c>
      <c r="O208">
        <v>184</v>
      </c>
      <c r="P208">
        <v>184</v>
      </c>
    </row>
    <row r="209" spans="1:16" x14ac:dyDescent="0.3">
      <c r="A209" t="s">
        <v>141</v>
      </c>
    </row>
    <row r="211" spans="1:16" x14ac:dyDescent="0.3">
      <c r="A211" t="s">
        <v>140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</row>
    <row r="212" spans="1:16" x14ac:dyDescent="0.3">
      <c r="A212" s="20">
        <v>-10</v>
      </c>
      <c r="B212" s="21">
        <f>B191*3.28084</f>
        <v>1532.15228</v>
      </c>
      <c r="C212" s="21">
        <f t="shared" ref="C212:P212" si="155">C191*3.28084</f>
        <v>1538.71396</v>
      </c>
      <c r="D212" s="21">
        <f t="shared" si="155"/>
        <v>1591.2074</v>
      </c>
      <c r="E212" s="21">
        <f t="shared" si="155"/>
        <v>1601.0499199999999</v>
      </c>
      <c r="F212" s="21">
        <f t="shared" si="155"/>
        <v>1614.17328</v>
      </c>
      <c r="G212" s="21">
        <f t="shared" si="155"/>
        <v>1646.9816800000001</v>
      </c>
      <c r="H212" s="21">
        <f t="shared" si="155"/>
        <v>1650.26252</v>
      </c>
      <c r="I212" s="21">
        <f t="shared" si="155"/>
        <v>1650.26252</v>
      </c>
      <c r="J212" s="21">
        <f t="shared" si="155"/>
        <v>1653.5433599999999</v>
      </c>
      <c r="K212" s="21">
        <f t="shared" si="155"/>
        <v>1679.79008</v>
      </c>
      <c r="L212" s="21">
        <f t="shared" si="155"/>
        <v>1679.79008</v>
      </c>
      <c r="M212" s="21">
        <f t="shared" si="155"/>
        <v>1689.6325999999999</v>
      </c>
      <c r="N212" s="21">
        <f t="shared" si="155"/>
        <v>1689.6325999999999</v>
      </c>
      <c r="O212" s="21">
        <f t="shared" si="155"/>
        <v>1689.6325999999999</v>
      </c>
      <c r="P212" s="21">
        <f t="shared" si="155"/>
        <v>1699.4751200000001</v>
      </c>
    </row>
    <row r="213" spans="1:16" x14ac:dyDescent="0.3">
      <c r="A213" s="22">
        <v>0</v>
      </c>
      <c r="B213" s="2">
        <f>B192*35.315</f>
        <v>1200.71</v>
      </c>
      <c r="C213" s="2">
        <f t="shared" ref="C213:P213" si="156">C192*35.315</f>
        <v>1200.71</v>
      </c>
      <c r="D213" s="2">
        <f t="shared" si="156"/>
        <v>5014.7299999999996</v>
      </c>
      <c r="E213" s="2">
        <f t="shared" si="156"/>
        <v>5261.9349999999995</v>
      </c>
      <c r="F213" s="2">
        <f t="shared" si="156"/>
        <v>5509.1399999999994</v>
      </c>
      <c r="G213" s="2">
        <f t="shared" si="156"/>
        <v>6321.3849999999993</v>
      </c>
      <c r="H213" s="2">
        <f t="shared" si="156"/>
        <v>6356.7</v>
      </c>
      <c r="I213" s="2">
        <f t="shared" si="156"/>
        <v>6392.0149999999994</v>
      </c>
      <c r="J213" s="2">
        <f t="shared" si="156"/>
        <v>6497.9599999999991</v>
      </c>
      <c r="K213" s="2">
        <f t="shared" si="156"/>
        <v>6497.9599999999991</v>
      </c>
      <c r="L213" s="2">
        <f t="shared" si="156"/>
        <v>6497.9599999999991</v>
      </c>
      <c r="M213" s="2">
        <f t="shared" si="156"/>
        <v>6497.9599999999991</v>
      </c>
      <c r="N213" s="2">
        <f t="shared" si="156"/>
        <v>6497.9599999999991</v>
      </c>
      <c r="O213" s="2">
        <f t="shared" si="156"/>
        <v>6497.9599999999991</v>
      </c>
      <c r="P213" s="2">
        <f t="shared" si="156"/>
        <v>6497.9599999999991</v>
      </c>
    </row>
    <row r="214" spans="1:16" x14ac:dyDescent="0.3">
      <c r="A214" s="22">
        <v>32</v>
      </c>
      <c r="B214" s="2">
        <f t="shared" ref="B214:P214" si="157">B193*35.315</f>
        <v>1200.71</v>
      </c>
      <c r="C214" s="2">
        <f t="shared" si="157"/>
        <v>1200.71</v>
      </c>
      <c r="D214" s="2">
        <f t="shared" si="157"/>
        <v>5014.7299999999996</v>
      </c>
      <c r="E214" s="2">
        <f t="shared" si="157"/>
        <v>5261.9349999999995</v>
      </c>
      <c r="F214" s="2">
        <f t="shared" si="157"/>
        <v>5509.1399999999994</v>
      </c>
      <c r="G214" s="2">
        <f t="shared" si="157"/>
        <v>6321.3849999999993</v>
      </c>
      <c r="H214" s="2">
        <f t="shared" si="157"/>
        <v>6356.7</v>
      </c>
      <c r="I214" s="2">
        <f t="shared" si="157"/>
        <v>6392.0149999999994</v>
      </c>
      <c r="J214" s="2">
        <f t="shared" si="157"/>
        <v>6497.9599999999991</v>
      </c>
      <c r="K214" s="2">
        <f t="shared" si="157"/>
        <v>6497.9599999999991</v>
      </c>
      <c r="L214" s="2">
        <f t="shared" si="157"/>
        <v>6497.9599999999991</v>
      </c>
      <c r="M214" s="2">
        <f t="shared" si="157"/>
        <v>6497.9599999999991</v>
      </c>
      <c r="N214" s="2">
        <f t="shared" si="157"/>
        <v>6497.9599999999991</v>
      </c>
      <c r="O214" s="2">
        <f t="shared" si="157"/>
        <v>6497.9599999999991</v>
      </c>
      <c r="P214" s="2">
        <f t="shared" si="157"/>
        <v>6497.9599999999991</v>
      </c>
    </row>
    <row r="215" spans="1:16" x14ac:dyDescent="0.3">
      <c r="A215" s="22">
        <v>61</v>
      </c>
      <c r="B215" s="2">
        <f t="shared" ref="B215:P215" si="158">B194*35.315</f>
        <v>2012.9549999999999</v>
      </c>
      <c r="C215" s="2">
        <f t="shared" si="158"/>
        <v>2012.9549999999999</v>
      </c>
      <c r="D215" s="2">
        <f t="shared" si="158"/>
        <v>2012.9549999999999</v>
      </c>
      <c r="E215" s="2">
        <f t="shared" si="158"/>
        <v>2012.9549999999999</v>
      </c>
      <c r="F215" s="2">
        <f t="shared" si="158"/>
        <v>2012.9549999999999</v>
      </c>
      <c r="G215" s="2">
        <f t="shared" si="158"/>
        <v>6321.3849999999993</v>
      </c>
      <c r="H215" s="2">
        <f t="shared" si="158"/>
        <v>6356.7</v>
      </c>
      <c r="I215" s="2">
        <f t="shared" si="158"/>
        <v>6392.0149999999994</v>
      </c>
      <c r="J215" s="2">
        <f t="shared" si="158"/>
        <v>6497.9599999999991</v>
      </c>
      <c r="K215" s="2">
        <f t="shared" si="158"/>
        <v>6497.9599999999991</v>
      </c>
      <c r="L215" s="2">
        <f t="shared" si="158"/>
        <v>6497.9599999999991</v>
      </c>
      <c r="M215" s="2">
        <f t="shared" si="158"/>
        <v>6497.9599999999991</v>
      </c>
      <c r="N215" s="2">
        <f t="shared" si="158"/>
        <v>6497.9599999999991</v>
      </c>
      <c r="O215" s="2">
        <f t="shared" si="158"/>
        <v>6497.9599999999991</v>
      </c>
      <c r="P215" s="2">
        <f t="shared" si="158"/>
        <v>6497.9599999999991</v>
      </c>
    </row>
    <row r="216" spans="1:16" x14ac:dyDescent="0.3">
      <c r="A216" s="22">
        <v>92</v>
      </c>
      <c r="B216" s="2">
        <f t="shared" ref="B216:P216" si="159">B195*35.315</f>
        <v>882.875</v>
      </c>
      <c r="C216" s="2">
        <f t="shared" si="159"/>
        <v>882.875</v>
      </c>
      <c r="D216" s="2">
        <f t="shared" si="159"/>
        <v>882.875</v>
      </c>
      <c r="E216" s="2">
        <f t="shared" si="159"/>
        <v>882.875</v>
      </c>
      <c r="F216" s="2">
        <f t="shared" si="159"/>
        <v>882.875</v>
      </c>
      <c r="G216" s="2">
        <f t="shared" si="159"/>
        <v>882.875</v>
      </c>
      <c r="H216" s="2">
        <f t="shared" si="159"/>
        <v>2012.9549999999999</v>
      </c>
      <c r="I216" s="2">
        <f t="shared" si="159"/>
        <v>2577.9949999999999</v>
      </c>
      <c r="J216" s="2">
        <f t="shared" si="159"/>
        <v>5014.7299999999996</v>
      </c>
      <c r="K216" s="2">
        <f t="shared" si="159"/>
        <v>6497.9599999999991</v>
      </c>
      <c r="L216" s="2">
        <f t="shared" si="159"/>
        <v>6497.9599999999991</v>
      </c>
      <c r="M216" s="2">
        <f t="shared" si="159"/>
        <v>6497.9599999999991</v>
      </c>
      <c r="N216" s="2">
        <f t="shared" si="159"/>
        <v>6497.9599999999991</v>
      </c>
      <c r="O216" s="2">
        <f t="shared" si="159"/>
        <v>6497.9599999999991</v>
      </c>
      <c r="P216" s="2">
        <f t="shared" si="159"/>
        <v>6497.9599999999991</v>
      </c>
    </row>
    <row r="217" spans="1:16" x14ac:dyDescent="0.3">
      <c r="A217" s="22">
        <v>122</v>
      </c>
      <c r="B217" s="2">
        <f t="shared" ref="B217:P217" si="160">B196*35.315</f>
        <v>882.875</v>
      </c>
      <c r="C217" s="2">
        <f t="shared" si="160"/>
        <v>882.875</v>
      </c>
      <c r="D217" s="2">
        <f t="shared" si="160"/>
        <v>882.875</v>
      </c>
      <c r="E217" s="2">
        <f t="shared" si="160"/>
        <v>882.875</v>
      </c>
      <c r="F217" s="2">
        <f t="shared" si="160"/>
        <v>882.875</v>
      </c>
      <c r="G217" s="2">
        <f t="shared" si="160"/>
        <v>882.875</v>
      </c>
      <c r="H217" s="2">
        <f t="shared" si="160"/>
        <v>882.875</v>
      </c>
      <c r="I217" s="2">
        <f t="shared" si="160"/>
        <v>882.875</v>
      </c>
      <c r="J217" s="2">
        <f t="shared" si="160"/>
        <v>882.875</v>
      </c>
      <c r="K217" s="2">
        <f t="shared" si="160"/>
        <v>882.875</v>
      </c>
      <c r="L217" s="2">
        <f t="shared" si="160"/>
        <v>2012.9549999999999</v>
      </c>
      <c r="M217" s="2">
        <f t="shared" si="160"/>
        <v>5014.7299999999996</v>
      </c>
      <c r="N217" s="2">
        <f t="shared" si="160"/>
        <v>6497.9599999999991</v>
      </c>
      <c r="O217" s="2">
        <f t="shared" si="160"/>
        <v>6497.9599999999991</v>
      </c>
      <c r="P217" s="2">
        <f t="shared" si="160"/>
        <v>6497.9599999999991</v>
      </c>
    </row>
    <row r="218" spans="1:16" x14ac:dyDescent="0.3">
      <c r="A218" s="22">
        <v>131</v>
      </c>
      <c r="B218" s="2">
        <f t="shared" ref="B218:P218" si="161">B197*35.315</f>
        <v>882.875</v>
      </c>
      <c r="C218" s="2">
        <f t="shared" si="161"/>
        <v>882.875</v>
      </c>
      <c r="D218" s="2">
        <f t="shared" si="161"/>
        <v>882.875</v>
      </c>
      <c r="E218" s="2">
        <f t="shared" si="161"/>
        <v>882.875</v>
      </c>
      <c r="F218" s="2">
        <f t="shared" si="161"/>
        <v>882.875</v>
      </c>
      <c r="G218" s="2">
        <f t="shared" si="161"/>
        <v>882.875</v>
      </c>
      <c r="H218" s="2">
        <f t="shared" si="161"/>
        <v>882.875</v>
      </c>
      <c r="I218" s="2">
        <f t="shared" si="161"/>
        <v>882.875</v>
      </c>
      <c r="J218" s="2">
        <f t="shared" si="161"/>
        <v>882.875</v>
      </c>
      <c r="K218" s="2">
        <f t="shared" si="161"/>
        <v>882.875</v>
      </c>
      <c r="L218" s="2">
        <f t="shared" si="161"/>
        <v>882.875</v>
      </c>
      <c r="M218" s="2">
        <f t="shared" si="161"/>
        <v>882.875</v>
      </c>
      <c r="N218" s="2">
        <f t="shared" si="161"/>
        <v>3001.7749999999996</v>
      </c>
      <c r="O218" s="2">
        <f t="shared" si="161"/>
        <v>5014.7299999999996</v>
      </c>
      <c r="P218" s="2">
        <f t="shared" si="161"/>
        <v>6497.9599999999991</v>
      </c>
    </row>
    <row r="219" spans="1:16" x14ac:dyDescent="0.3">
      <c r="A219" s="22">
        <v>153</v>
      </c>
      <c r="B219" s="2">
        <f t="shared" ref="B219:P219" si="162">B198*35.315</f>
        <v>882.875</v>
      </c>
      <c r="C219" s="2">
        <f t="shared" si="162"/>
        <v>882.875</v>
      </c>
      <c r="D219" s="2">
        <f t="shared" si="162"/>
        <v>882.875</v>
      </c>
      <c r="E219" s="2">
        <f t="shared" si="162"/>
        <v>882.875</v>
      </c>
      <c r="F219" s="2">
        <f t="shared" si="162"/>
        <v>882.875</v>
      </c>
      <c r="G219" s="2">
        <f t="shared" si="162"/>
        <v>882.875</v>
      </c>
      <c r="H219" s="2">
        <f t="shared" si="162"/>
        <v>882.875</v>
      </c>
      <c r="I219" s="2">
        <f t="shared" si="162"/>
        <v>882.875</v>
      </c>
      <c r="J219" s="2">
        <f t="shared" si="162"/>
        <v>882.875</v>
      </c>
      <c r="K219" s="2">
        <f t="shared" si="162"/>
        <v>882.875</v>
      </c>
      <c r="L219" s="2">
        <f t="shared" si="162"/>
        <v>882.875</v>
      </c>
      <c r="M219" s="2">
        <f t="shared" si="162"/>
        <v>882.875</v>
      </c>
      <c r="N219" s="2">
        <f t="shared" si="162"/>
        <v>3001.7749999999996</v>
      </c>
      <c r="O219" s="2">
        <f t="shared" si="162"/>
        <v>5014.7299999999996</v>
      </c>
      <c r="P219" s="2">
        <f t="shared" si="162"/>
        <v>6497.9599999999991</v>
      </c>
    </row>
    <row r="220" spans="1:16" x14ac:dyDescent="0.3">
      <c r="A220" s="22">
        <v>183</v>
      </c>
      <c r="B220" s="2">
        <f t="shared" ref="B220:P220" si="163">B199*35.315</f>
        <v>882.875</v>
      </c>
      <c r="C220" s="2">
        <f t="shared" si="163"/>
        <v>882.875</v>
      </c>
      <c r="D220" s="2">
        <f t="shared" si="163"/>
        <v>882.875</v>
      </c>
      <c r="E220" s="2">
        <f t="shared" si="163"/>
        <v>882.875</v>
      </c>
      <c r="F220" s="2">
        <f t="shared" si="163"/>
        <v>882.875</v>
      </c>
      <c r="G220" s="2">
        <f t="shared" si="163"/>
        <v>882.875</v>
      </c>
      <c r="H220" s="2">
        <f t="shared" si="163"/>
        <v>882.875</v>
      </c>
      <c r="I220" s="2">
        <f t="shared" si="163"/>
        <v>882.875</v>
      </c>
      <c r="J220" s="2">
        <f t="shared" si="163"/>
        <v>882.875</v>
      </c>
      <c r="K220" s="2">
        <f t="shared" si="163"/>
        <v>882.875</v>
      </c>
      <c r="L220" s="2">
        <f t="shared" si="163"/>
        <v>882.875</v>
      </c>
      <c r="M220" s="2">
        <f t="shared" si="163"/>
        <v>882.875</v>
      </c>
      <c r="N220" s="2">
        <f t="shared" si="163"/>
        <v>3001.7749999999996</v>
      </c>
      <c r="O220" s="2">
        <f t="shared" si="163"/>
        <v>5014.7299999999996</v>
      </c>
      <c r="P220" s="2">
        <f t="shared" si="163"/>
        <v>6497.9599999999991</v>
      </c>
    </row>
    <row r="221" spans="1:16" x14ac:dyDescent="0.3">
      <c r="A221" s="22">
        <v>213</v>
      </c>
      <c r="B221" s="2">
        <f t="shared" ref="B221:P221" si="164">B200*35.315</f>
        <v>882.875</v>
      </c>
      <c r="C221" s="2">
        <f t="shared" si="164"/>
        <v>882.875</v>
      </c>
      <c r="D221" s="2">
        <f t="shared" si="164"/>
        <v>882.875</v>
      </c>
      <c r="E221" s="2">
        <f t="shared" si="164"/>
        <v>882.875</v>
      </c>
      <c r="F221" s="2">
        <f t="shared" si="164"/>
        <v>882.875</v>
      </c>
      <c r="G221" s="2">
        <f t="shared" si="164"/>
        <v>882.875</v>
      </c>
      <c r="H221" s="2">
        <f t="shared" si="164"/>
        <v>882.875</v>
      </c>
      <c r="I221" s="2">
        <f t="shared" si="164"/>
        <v>882.875</v>
      </c>
      <c r="J221" s="2">
        <f t="shared" si="164"/>
        <v>882.875</v>
      </c>
      <c r="K221" s="2">
        <f t="shared" si="164"/>
        <v>882.875</v>
      </c>
      <c r="L221" s="2">
        <f t="shared" si="164"/>
        <v>882.875</v>
      </c>
      <c r="M221" s="2">
        <f t="shared" si="164"/>
        <v>882.875</v>
      </c>
      <c r="N221" s="2">
        <f t="shared" si="164"/>
        <v>3001.7749999999996</v>
      </c>
      <c r="O221" s="2">
        <f t="shared" si="164"/>
        <v>5014.7299999999996</v>
      </c>
      <c r="P221" s="2">
        <f t="shared" si="164"/>
        <v>6497.9599999999991</v>
      </c>
    </row>
    <row r="222" spans="1:16" x14ac:dyDescent="0.3">
      <c r="A222" s="22">
        <v>214</v>
      </c>
      <c r="B222" s="2">
        <f t="shared" ref="B222:P222" si="165">B201*35.315</f>
        <v>988.81999999999994</v>
      </c>
      <c r="C222" s="2">
        <f t="shared" si="165"/>
        <v>988.81999999999994</v>
      </c>
      <c r="D222" s="2">
        <f t="shared" si="165"/>
        <v>988.81999999999994</v>
      </c>
      <c r="E222" s="2">
        <f t="shared" si="165"/>
        <v>988.81999999999994</v>
      </c>
      <c r="F222" s="2">
        <f t="shared" si="165"/>
        <v>988.81999999999994</v>
      </c>
      <c r="G222" s="2">
        <f t="shared" si="165"/>
        <v>988.81999999999994</v>
      </c>
      <c r="H222" s="2">
        <f t="shared" si="165"/>
        <v>988.81999999999994</v>
      </c>
      <c r="I222" s="2">
        <f t="shared" si="165"/>
        <v>988.81999999999994</v>
      </c>
      <c r="J222" s="2">
        <f t="shared" si="165"/>
        <v>988.81999999999994</v>
      </c>
      <c r="K222" s="2">
        <f t="shared" si="165"/>
        <v>953.50499999999988</v>
      </c>
      <c r="L222" s="2">
        <f t="shared" si="165"/>
        <v>953.50499999999988</v>
      </c>
      <c r="M222" s="2">
        <f t="shared" si="165"/>
        <v>918.18999999999994</v>
      </c>
      <c r="N222" s="2">
        <f t="shared" si="165"/>
        <v>1589.175</v>
      </c>
      <c r="O222" s="2">
        <f t="shared" si="165"/>
        <v>5014.7299999999996</v>
      </c>
      <c r="P222" s="2">
        <f t="shared" si="165"/>
        <v>6497.9599999999991</v>
      </c>
    </row>
    <row r="223" spans="1:16" x14ac:dyDescent="0.3">
      <c r="A223" s="22">
        <v>244</v>
      </c>
      <c r="B223" s="2">
        <f t="shared" ref="B223:P223" si="166">B202*35.315</f>
        <v>988.81999999999994</v>
      </c>
      <c r="C223" s="2">
        <f t="shared" si="166"/>
        <v>988.81999999999994</v>
      </c>
      <c r="D223" s="2">
        <f t="shared" si="166"/>
        <v>988.81999999999994</v>
      </c>
      <c r="E223" s="2">
        <f t="shared" si="166"/>
        <v>988.81999999999994</v>
      </c>
      <c r="F223" s="2">
        <f t="shared" si="166"/>
        <v>988.81999999999994</v>
      </c>
      <c r="G223" s="2">
        <f t="shared" si="166"/>
        <v>988.81999999999994</v>
      </c>
      <c r="H223" s="2">
        <f t="shared" si="166"/>
        <v>988.81999999999994</v>
      </c>
      <c r="I223" s="2">
        <f t="shared" si="166"/>
        <v>988.81999999999994</v>
      </c>
      <c r="J223" s="2">
        <f t="shared" si="166"/>
        <v>988.81999999999994</v>
      </c>
      <c r="K223" s="2">
        <f t="shared" si="166"/>
        <v>953.50499999999988</v>
      </c>
      <c r="L223" s="2">
        <f t="shared" si="166"/>
        <v>953.50499999999988</v>
      </c>
      <c r="M223" s="2">
        <f t="shared" si="166"/>
        <v>918.18999999999994</v>
      </c>
      <c r="N223" s="2">
        <f t="shared" si="166"/>
        <v>1589.175</v>
      </c>
      <c r="O223" s="2">
        <f t="shared" si="166"/>
        <v>5014.7299999999996</v>
      </c>
      <c r="P223" s="2">
        <f t="shared" si="166"/>
        <v>6497.9599999999991</v>
      </c>
    </row>
    <row r="224" spans="1:16" x14ac:dyDescent="0.3">
      <c r="A224" s="22">
        <v>245</v>
      </c>
      <c r="B224" s="2">
        <f t="shared" ref="B224:P224" si="167">B203*35.315</f>
        <v>565.04</v>
      </c>
      <c r="C224" s="2">
        <f t="shared" si="167"/>
        <v>565.04</v>
      </c>
      <c r="D224" s="2">
        <f t="shared" si="167"/>
        <v>565.04</v>
      </c>
      <c r="E224" s="2">
        <f t="shared" si="167"/>
        <v>565.04</v>
      </c>
      <c r="F224" s="2">
        <f t="shared" si="167"/>
        <v>565.04</v>
      </c>
      <c r="G224" s="2">
        <f t="shared" si="167"/>
        <v>565.04</v>
      </c>
      <c r="H224" s="2">
        <f t="shared" si="167"/>
        <v>565.04</v>
      </c>
      <c r="I224" s="2">
        <f t="shared" si="167"/>
        <v>565.04</v>
      </c>
      <c r="J224" s="2">
        <f t="shared" si="167"/>
        <v>565.04</v>
      </c>
      <c r="K224" s="2">
        <f t="shared" si="167"/>
        <v>565.04</v>
      </c>
      <c r="L224" s="2">
        <f t="shared" si="167"/>
        <v>565.04</v>
      </c>
      <c r="M224" s="2">
        <f t="shared" si="167"/>
        <v>565.04</v>
      </c>
      <c r="N224" s="2">
        <f t="shared" si="167"/>
        <v>1589.175</v>
      </c>
      <c r="O224" s="2">
        <f t="shared" si="167"/>
        <v>5014.7299999999996</v>
      </c>
      <c r="P224" s="2">
        <f t="shared" si="167"/>
        <v>6497.9599999999991</v>
      </c>
    </row>
    <row r="225" spans="1:18" x14ac:dyDescent="0.3">
      <c r="A225" s="22">
        <v>274</v>
      </c>
      <c r="B225" s="2">
        <f t="shared" ref="B225:P225" si="168">B204*35.315</f>
        <v>565.04</v>
      </c>
      <c r="C225" s="2">
        <f t="shared" si="168"/>
        <v>565.04</v>
      </c>
      <c r="D225" s="2">
        <f t="shared" si="168"/>
        <v>565.04</v>
      </c>
      <c r="E225" s="2">
        <f t="shared" si="168"/>
        <v>565.04</v>
      </c>
      <c r="F225" s="2">
        <f t="shared" si="168"/>
        <v>565.04</v>
      </c>
      <c r="G225" s="2">
        <f t="shared" si="168"/>
        <v>565.04</v>
      </c>
      <c r="H225" s="2">
        <f t="shared" si="168"/>
        <v>565.04</v>
      </c>
      <c r="I225" s="2">
        <f t="shared" si="168"/>
        <v>882.875</v>
      </c>
      <c r="J225" s="2">
        <f t="shared" si="168"/>
        <v>1553.86</v>
      </c>
      <c r="K225" s="2">
        <f t="shared" si="168"/>
        <v>5014.7299999999996</v>
      </c>
      <c r="L225" s="2">
        <f t="shared" si="168"/>
        <v>6497.9599999999991</v>
      </c>
      <c r="M225" s="2">
        <f t="shared" si="168"/>
        <v>6497.9599999999991</v>
      </c>
      <c r="N225" s="2">
        <f t="shared" si="168"/>
        <v>6497.9599999999991</v>
      </c>
      <c r="O225" s="2">
        <f t="shared" si="168"/>
        <v>6497.9599999999991</v>
      </c>
      <c r="P225" s="2">
        <f t="shared" si="168"/>
        <v>6497.9599999999991</v>
      </c>
    </row>
    <row r="226" spans="1:18" x14ac:dyDescent="0.3">
      <c r="A226" s="22">
        <v>275</v>
      </c>
      <c r="B226" s="2">
        <f t="shared" ref="B226:P226" si="169">B205*35.315</f>
        <v>882.875</v>
      </c>
      <c r="C226" s="2">
        <f t="shared" si="169"/>
        <v>882.875</v>
      </c>
      <c r="D226" s="2">
        <f t="shared" si="169"/>
        <v>882.875</v>
      </c>
      <c r="E226" s="2">
        <f t="shared" si="169"/>
        <v>882.875</v>
      </c>
      <c r="F226" s="2">
        <f t="shared" si="169"/>
        <v>882.875</v>
      </c>
      <c r="G226" s="2">
        <f t="shared" si="169"/>
        <v>882.875</v>
      </c>
      <c r="H226" s="2">
        <f t="shared" si="169"/>
        <v>882.875</v>
      </c>
      <c r="I226" s="2">
        <f t="shared" si="169"/>
        <v>882.875</v>
      </c>
      <c r="J226" s="2">
        <f t="shared" si="169"/>
        <v>1553.86</v>
      </c>
      <c r="K226" s="2">
        <f t="shared" si="169"/>
        <v>5014.7299999999996</v>
      </c>
      <c r="L226" s="2">
        <f t="shared" si="169"/>
        <v>6497.9599999999991</v>
      </c>
      <c r="M226" s="2">
        <f t="shared" si="169"/>
        <v>6497.9599999999991</v>
      </c>
      <c r="N226" s="2">
        <f t="shared" si="169"/>
        <v>6497.9599999999991</v>
      </c>
      <c r="O226" s="2">
        <f t="shared" si="169"/>
        <v>6497.9599999999991</v>
      </c>
      <c r="P226" s="2">
        <f t="shared" si="169"/>
        <v>6497.9599999999991</v>
      </c>
    </row>
    <row r="227" spans="1:18" x14ac:dyDescent="0.3">
      <c r="A227" s="22">
        <v>306</v>
      </c>
      <c r="B227" s="2">
        <f t="shared" ref="B227:P227" si="170">B206*35.315</f>
        <v>1094.7649999999999</v>
      </c>
      <c r="C227" s="2">
        <f t="shared" si="170"/>
        <v>1130.08</v>
      </c>
      <c r="D227" s="2">
        <f t="shared" si="170"/>
        <v>1130.08</v>
      </c>
      <c r="E227" s="2">
        <f t="shared" si="170"/>
        <v>1200.71</v>
      </c>
      <c r="F227" s="2">
        <f t="shared" si="170"/>
        <v>2436.7349999999997</v>
      </c>
      <c r="G227" s="2">
        <f t="shared" si="170"/>
        <v>6321.3849999999993</v>
      </c>
      <c r="H227" s="2">
        <f t="shared" si="170"/>
        <v>6356.7</v>
      </c>
      <c r="I227" s="2">
        <f t="shared" si="170"/>
        <v>6392.0149999999994</v>
      </c>
      <c r="J227" s="2">
        <f t="shared" si="170"/>
        <v>6497.9599999999991</v>
      </c>
      <c r="K227" s="2">
        <f t="shared" si="170"/>
        <v>6497.9599999999991</v>
      </c>
      <c r="L227" s="2">
        <f t="shared" si="170"/>
        <v>6497.9599999999991</v>
      </c>
      <c r="M227" s="2">
        <f t="shared" si="170"/>
        <v>6497.9599999999991</v>
      </c>
      <c r="N227" s="2">
        <f t="shared" si="170"/>
        <v>6497.9599999999991</v>
      </c>
      <c r="O227" s="2">
        <f t="shared" si="170"/>
        <v>6497.9599999999991</v>
      </c>
      <c r="P227" s="2">
        <f t="shared" si="170"/>
        <v>6497.9599999999991</v>
      </c>
    </row>
    <row r="228" spans="1:18" x14ac:dyDescent="0.3">
      <c r="A228" s="22">
        <v>336</v>
      </c>
      <c r="B228" s="2">
        <f t="shared" ref="B228:P228" si="171">B207*35.315</f>
        <v>1200.71</v>
      </c>
      <c r="C228" s="2">
        <f t="shared" si="171"/>
        <v>1200.71</v>
      </c>
      <c r="D228" s="2">
        <f t="shared" si="171"/>
        <v>5014.7299999999996</v>
      </c>
      <c r="E228" s="2">
        <f t="shared" si="171"/>
        <v>5261.9349999999995</v>
      </c>
      <c r="F228" s="2">
        <f t="shared" si="171"/>
        <v>5509.1399999999994</v>
      </c>
      <c r="G228" s="2">
        <f t="shared" si="171"/>
        <v>6321.3849999999993</v>
      </c>
      <c r="H228" s="2">
        <f t="shared" si="171"/>
        <v>6356.7</v>
      </c>
      <c r="I228" s="2">
        <f t="shared" si="171"/>
        <v>6392.0149999999994</v>
      </c>
      <c r="J228" s="2">
        <f t="shared" si="171"/>
        <v>6497.9599999999991</v>
      </c>
      <c r="K228" s="2">
        <f t="shared" si="171"/>
        <v>6497.9599999999991</v>
      </c>
      <c r="L228" s="2">
        <f t="shared" si="171"/>
        <v>6497.9599999999991</v>
      </c>
      <c r="M228" s="2">
        <f t="shared" si="171"/>
        <v>6497.9599999999991</v>
      </c>
      <c r="N228" s="2">
        <f t="shared" si="171"/>
        <v>6497.9599999999991</v>
      </c>
      <c r="O228" s="2">
        <f t="shared" si="171"/>
        <v>6497.9599999999991</v>
      </c>
      <c r="P228" s="2">
        <f t="shared" si="171"/>
        <v>6497.9599999999991</v>
      </c>
    </row>
    <row r="229" spans="1:18" x14ac:dyDescent="0.3">
      <c r="A229" s="22">
        <v>365</v>
      </c>
      <c r="B229" s="2">
        <f t="shared" ref="B229:P229" si="172">B208*35.315</f>
        <v>1200.71</v>
      </c>
      <c r="C229" s="2">
        <f t="shared" si="172"/>
        <v>1200.71</v>
      </c>
      <c r="D229" s="2">
        <f t="shared" si="172"/>
        <v>5014.7299999999996</v>
      </c>
      <c r="E229" s="2">
        <f t="shared" si="172"/>
        <v>5261.9349999999995</v>
      </c>
      <c r="F229" s="2">
        <f t="shared" si="172"/>
        <v>5509.1399999999994</v>
      </c>
      <c r="G229" s="2">
        <f t="shared" si="172"/>
        <v>6321.3849999999993</v>
      </c>
      <c r="H229" s="2">
        <f t="shared" si="172"/>
        <v>6356.7</v>
      </c>
      <c r="I229" s="2">
        <f t="shared" si="172"/>
        <v>6392.0149999999994</v>
      </c>
      <c r="J229" s="2">
        <f t="shared" si="172"/>
        <v>6497.9599999999991</v>
      </c>
      <c r="K229" s="2">
        <f t="shared" si="172"/>
        <v>6497.9599999999991</v>
      </c>
      <c r="L229" s="2">
        <f t="shared" si="172"/>
        <v>6497.9599999999991</v>
      </c>
      <c r="M229" s="2">
        <f t="shared" si="172"/>
        <v>6497.9599999999991</v>
      </c>
      <c r="N229" s="2">
        <f t="shared" si="172"/>
        <v>6497.9599999999991</v>
      </c>
      <c r="O229" s="2">
        <f t="shared" si="172"/>
        <v>6497.9599999999991</v>
      </c>
      <c r="P229" s="2">
        <f t="shared" si="172"/>
        <v>6497.9599999999991</v>
      </c>
    </row>
    <row r="232" spans="1:18" x14ac:dyDescent="0.3">
      <c r="A232" t="s">
        <v>140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</row>
    <row r="233" spans="1:18" x14ac:dyDescent="0.3">
      <c r="A233" s="20"/>
      <c r="B233" s="21">
        <v>1532</v>
      </c>
      <c r="C233" s="21">
        <v>1540</v>
      </c>
      <c r="D233" s="21">
        <v>1590</v>
      </c>
      <c r="E233" s="21">
        <v>1601.6</v>
      </c>
      <c r="F233" s="21">
        <v>1612.6</v>
      </c>
      <c r="G233" s="21">
        <v>1647.3</v>
      </c>
      <c r="H233" s="21">
        <v>1649.3</v>
      </c>
      <c r="I233" s="21">
        <v>1650.4</v>
      </c>
      <c r="J233" s="21">
        <v>1655</v>
      </c>
      <c r="K233" s="21">
        <v>1678.5</v>
      </c>
      <c r="L233" s="21">
        <v>1680.5</v>
      </c>
      <c r="M233" s="21">
        <v>1688</v>
      </c>
      <c r="N233" s="21">
        <v>1690</v>
      </c>
      <c r="O233" s="21">
        <v>1691</v>
      </c>
      <c r="P233" s="21">
        <v>1699</v>
      </c>
      <c r="R233" t="s">
        <v>143</v>
      </c>
    </row>
    <row r="234" spans="1:18" x14ac:dyDescent="0.3">
      <c r="A234" s="22">
        <v>1</v>
      </c>
      <c r="B234" s="2">
        <v>1200</v>
      </c>
      <c r="C234" s="2">
        <v>1200</v>
      </c>
      <c r="D234" s="2">
        <v>5000</v>
      </c>
      <c r="E234" s="2">
        <v>5270</v>
      </c>
      <c r="F234" s="2">
        <v>5520</v>
      </c>
      <c r="G234" s="2">
        <v>6320</v>
      </c>
      <c r="H234" s="2">
        <v>6370</v>
      </c>
      <c r="I234" s="2">
        <v>6390</v>
      </c>
      <c r="J234" s="2">
        <v>6500</v>
      </c>
      <c r="K234" s="2">
        <v>6500</v>
      </c>
      <c r="L234" s="2">
        <v>6500</v>
      </c>
      <c r="M234" s="2">
        <v>6500</v>
      </c>
      <c r="N234" s="2">
        <v>6500</v>
      </c>
      <c r="O234" s="2">
        <v>6500</v>
      </c>
      <c r="P234" s="2">
        <v>6500</v>
      </c>
      <c r="R234" t="s">
        <v>144</v>
      </c>
    </row>
    <row r="235" spans="1:18" x14ac:dyDescent="0.3">
      <c r="A235" s="22">
        <v>32</v>
      </c>
      <c r="B235" s="2">
        <v>1200</v>
      </c>
      <c r="C235" s="2">
        <v>1200</v>
      </c>
      <c r="D235" s="2">
        <v>5000</v>
      </c>
      <c r="E235" s="2">
        <v>5270</v>
      </c>
      <c r="F235" s="2">
        <v>5520</v>
      </c>
      <c r="G235" s="2">
        <v>6320</v>
      </c>
      <c r="H235" s="2">
        <v>6370</v>
      </c>
      <c r="I235" s="2">
        <v>6390</v>
      </c>
      <c r="J235" s="2">
        <v>6500</v>
      </c>
      <c r="K235" s="2">
        <v>6500</v>
      </c>
      <c r="L235" s="2">
        <v>6500</v>
      </c>
      <c r="M235" s="2">
        <v>6500</v>
      </c>
      <c r="N235" s="2">
        <v>6500</v>
      </c>
      <c r="O235" s="2">
        <v>6500</v>
      </c>
      <c r="P235" s="2">
        <v>6500</v>
      </c>
      <c r="R235" t="s">
        <v>13</v>
      </c>
    </row>
    <row r="236" spans="1:18" x14ac:dyDescent="0.3">
      <c r="A236" s="22">
        <v>61</v>
      </c>
      <c r="B236" s="2">
        <v>2000</v>
      </c>
      <c r="C236" s="2">
        <v>2000</v>
      </c>
      <c r="D236" s="2">
        <v>2000</v>
      </c>
      <c r="E236" s="2">
        <v>2000</v>
      </c>
      <c r="F236" s="2">
        <v>2000</v>
      </c>
      <c r="G236" s="2">
        <v>6320</v>
      </c>
      <c r="H236" s="2">
        <v>6370</v>
      </c>
      <c r="I236" s="2">
        <v>6390</v>
      </c>
      <c r="J236" s="2">
        <v>6500</v>
      </c>
      <c r="K236" s="2">
        <v>6500</v>
      </c>
      <c r="L236" s="2">
        <v>6500</v>
      </c>
      <c r="M236" s="2">
        <v>6500</v>
      </c>
      <c r="N236" s="2">
        <v>6500</v>
      </c>
      <c r="O236" s="2">
        <v>6500</v>
      </c>
      <c r="P236" s="2">
        <v>6500</v>
      </c>
    </row>
    <row r="237" spans="1:18" x14ac:dyDescent="0.3">
      <c r="A237" s="22">
        <v>92</v>
      </c>
      <c r="B237" s="2">
        <v>900</v>
      </c>
      <c r="C237" s="2">
        <v>900</v>
      </c>
      <c r="D237" s="2">
        <v>900</v>
      </c>
      <c r="E237" s="2">
        <v>900</v>
      </c>
      <c r="F237" s="2">
        <v>900</v>
      </c>
      <c r="G237" s="2">
        <v>900</v>
      </c>
      <c r="H237" s="2">
        <v>2000</v>
      </c>
      <c r="I237" s="2">
        <v>2580</v>
      </c>
      <c r="J237" s="2">
        <v>5000</v>
      </c>
      <c r="K237" s="2">
        <v>6500</v>
      </c>
      <c r="L237" s="2">
        <v>6500</v>
      </c>
      <c r="M237" s="2">
        <v>6500</v>
      </c>
      <c r="N237" s="2">
        <v>6500</v>
      </c>
      <c r="O237" s="2">
        <v>6500</v>
      </c>
      <c r="P237" s="2">
        <v>6500</v>
      </c>
    </row>
    <row r="238" spans="1:18" x14ac:dyDescent="0.3">
      <c r="A238" s="22">
        <v>122</v>
      </c>
      <c r="B238" s="2">
        <v>900</v>
      </c>
      <c r="C238" s="2">
        <v>900</v>
      </c>
      <c r="D238" s="2">
        <v>900</v>
      </c>
      <c r="E238" s="2">
        <v>900</v>
      </c>
      <c r="F238" s="2">
        <v>900</v>
      </c>
      <c r="G238" s="2">
        <v>900</v>
      </c>
      <c r="H238" s="2">
        <v>900</v>
      </c>
      <c r="I238" s="2">
        <v>900</v>
      </c>
      <c r="J238" s="2">
        <v>900</v>
      </c>
      <c r="K238" s="2">
        <v>900</v>
      </c>
      <c r="L238" s="2">
        <v>2000</v>
      </c>
      <c r="M238" s="2">
        <v>5000</v>
      </c>
      <c r="N238" s="2">
        <v>6500</v>
      </c>
      <c r="O238" s="2">
        <v>6500</v>
      </c>
      <c r="P238" s="2">
        <v>6500</v>
      </c>
    </row>
    <row r="239" spans="1:18" x14ac:dyDescent="0.3">
      <c r="A239" s="22">
        <v>131</v>
      </c>
      <c r="B239" s="2">
        <v>900</v>
      </c>
      <c r="C239" s="2">
        <v>900</v>
      </c>
      <c r="D239" s="2">
        <v>900</v>
      </c>
      <c r="E239" s="2">
        <v>900</v>
      </c>
      <c r="F239" s="2">
        <v>900</v>
      </c>
      <c r="G239" s="2">
        <v>900</v>
      </c>
      <c r="H239" s="2">
        <v>900</v>
      </c>
      <c r="I239" s="2">
        <v>900</v>
      </c>
      <c r="J239" s="2">
        <v>900</v>
      </c>
      <c r="K239" s="2">
        <v>900</v>
      </c>
      <c r="L239" s="2">
        <v>900</v>
      </c>
      <c r="M239" s="2">
        <v>900</v>
      </c>
      <c r="N239" s="2">
        <v>3000</v>
      </c>
      <c r="O239" s="2">
        <v>5000</v>
      </c>
      <c r="P239" s="2">
        <v>6500</v>
      </c>
    </row>
    <row r="240" spans="1:18" x14ac:dyDescent="0.3">
      <c r="A240" s="22">
        <v>153</v>
      </c>
      <c r="B240" s="2">
        <v>900</v>
      </c>
      <c r="C240" s="2">
        <v>900</v>
      </c>
      <c r="D240" s="2">
        <v>900</v>
      </c>
      <c r="E240" s="2">
        <v>900</v>
      </c>
      <c r="F240" s="2">
        <v>900</v>
      </c>
      <c r="G240" s="2">
        <v>900</v>
      </c>
      <c r="H240" s="2">
        <v>900</v>
      </c>
      <c r="I240" s="2">
        <v>900</v>
      </c>
      <c r="J240" s="2">
        <v>900</v>
      </c>
      <c r="K240" s="2">
        <v>900</v>
      </c>
      <c r="L240" s="2">
        <v>900</v>
      </c>
      <c r="M240" s="2">
        <v>900</v>
      </c>
      <c r="N240" s="2">
        <v>3000</v>
      </c>
      <c r="O240" s="2">
        <v>5000</v>
      </c>
      <c r="P240" s="2">
        <v>6500</v>
      </c>
    </row>
    <row r="241" spans="1:16" x14ac:dyDescent="0.3">
      <c r="A241" s="22">
        <v>183</v>
      </c>
      <c r="B241" s="2">
        <v>900</v>
      </c>
      <c r="C241" s="2">
        <v>900</v>
      </c>
      <c r="D241" s="2">
        <v>900</v>
      </c>
      <c r="E241" s="2">
        <v>900</v>
      </c>
      <c r="F241" s="2">
        <v>900</v>
      </c>
      <c r="G241" s="2">
        <v>900</v>
      </c>
      <c r="H241" s="2">
        <v>900</v>
      </c>
      <c r="I241" s="2">
        <v>900</v>
      </c>
      <c r="J241" s="2">
        <v>900</v>
      </c>
      <c r="K241" s="2">
        <v>900</v>
      </c>
      <c r="L241" s="2">
        <v>900</v>
      </c>
      <c r="M241" s="2">
        <v>900</v>
      </c>
      <c r="N241" s="2">
        <v>3000</v>
      </c>
      <c r="O241" s="2">
        <v>5000</v>
      </c>
      <c r="P241" s="2">
        <v>6500</v>
      </c>
    </row>
    <row r="242" spans="1:16" x14ac:dyDescent="0.3">
      <c r="A242" s="22">
        <v>213</v>
      </c>
      <c r="B242" s="2">
        <v>900</v>
      </c>
      <c r="C242" s="2">
        <v>900</v>
      </c>
      <c r="D242" s="2">
        <v>900</v>
      </c>
      <c r="E242" s="2">
        <v>900</v>
      </c>
      <c r="F242" s="2">
        <v>900</v>
      </c>
      <c r="G242" s="2">
        <v>900</v>
      </c>
      <c r="H242" s="2">
        <v>900</v>
      </c>
      <c r="I242" s="2">
        <v>900</v>
      </c>
      <c r="J242" s="2">
        <v>900</v>
      </c>
      <c r="K242" s="2">
        <v>900</v>
      </c>
      <c r="L242" s="2">
        <v>900</v>
      </c>
      <c r="M242" s="2">
        <v>900</v>
      </c>
      <c r="N242" s="2">
        <v>3000</v>
      </c>
      <c r="O242" s="2">
        <v>5000</v>
      </c>
      <c r="P242" s="2">
        <v>6500</v>
      </c>
    </row>
    <row r="243" spans="1:16" x14ac:dyDescent="0.3">
      <c r="A243" s="22">
        <v>214</v>
      </c>
      <c r="B243" s="2">
        <v>1000</v>
      </c>
      <c r="C243" s="2">
        <v>1000</v>
      </c>
      <c r="D243" s="2">
        <v>1000</v>
      </c>
      <c r="E243" s="2">
        <v>1000</v>
      </c>
      <c r="F243" s="2">
        <v>1000</v>
      </c>
      <c r="G243" s="2">
        <v>1000</v>
      </c>
      <c r="H243" s="2">
        <v>1000</v>
      </c>
      <c r="I243" s="2">
        <v>1000</v>
      </c>
      <c r="J243" s="2">
        <v>1000</v>
      </c>
      <c r="K243" s="2">
        <v>948</v>
      </c>
      <c r="L243" s="2">
        <v>945</v>
      </c>
      <c r="M243" s="2">
        <v>931</v>
      </c>
      <c r="N243" s="2">
        <v>1600</v>
      </c>
      <c r="O243" s="2">
        <v>5000</v>
      </c>
      <c r="P243" s="2">
        <v>6500</v>
      </c>
    </row>
    <row r="244" spans="1:16" x14ac:dyDescent="0.3">
      <c r="A244" s="22">
        <v>244</v>
      </c>
      <c r="B244" s="2">
        <v>1000</v>
      </c>
      <c r="C244" s="2">
        <v>1000</v>
      </c>
      <c r="D244" s="2">
        <v>1000</v>
      </c>
      <c r="E244" s="2">
        <v>1000</v>
      </c>
      <c r="F244" s="2">
        <v>1000</v>
      </c>
      <c r="G244" s="2">
        <v>1000</v>
      </c>
      <c r="H244" s="2">
        <v>1000</v>
      </c>
      <c r="I244" s="2">
        <v>1000</v>
      </c>
      <c r="J244" s="2">
        <v>1000</v>
      </c>
      <c r="K244" s="2">
        <v>948</v>
      </c>
      <c r="L244" s="2">
        <v>945</v>
      </c>
      <c r="M244" s="2">
        <v>931</v>
      </c>
      <c r="N244" s="2">
        <v>1600</v>
      </c>
      <c r="O244" s="2">
        <v>5000</v>
      </c>
      <c r="P244" s="2">
        <v>6500</v>
      </c>
    </row>
    <row r="245" spans="1:16" x14ac:dyDescent="0.3">
      <c r="A245" s="22">
        <v>245</v>
      </c>
      <c r="B245" s="2">
        <v>580</v>
      </c>
      <c r="C245" s="2">
        <v>580</v>
      </c>
      <c r="D245" s="2">
        <v>580</v>
      </c>
      <c r="E245" s="2">
        <v>580</v>
      </c>
      <c r="F245" s="2">
        <v>580</v>
      </c>
      <c r="G245" s="2">
        <v>580</v>
      </c>
      <c r="H245" s="2">
        <v>580</v>
      </c>
      <c r="I245" s="2">
        <v>580</v>
      </c>
      <c r="J245" s="2">
        <v>580</v>
      </c>
      <c r="K245" s="2">
        <v>580</v>
      </c>
      <c r="L245" s="2">
        <v>580</v>
      </c>
      <c r="M245" s="2">
        <v>580</v>
      </c>
      <c r="N245" s="2">
        <v>1600</v>
      </c>
      <c r="O245" s="2">
        <v>5000</v>
      </c>
      <c r="P245" s="2">
        <v>6500</v>
      </c>
    </row>
    <row r="246" spans="1:16" x14ac:dyDescent="0.3">
      <c r="A246" s="22">
        <v>274</v>
      </c>
      <c r="B246" s="2">
        <v>580</v>
      </c>
      <c r="C246" s="2">
        <v>580</v>
      </c>
      <c r="D246" s="2">
        <v>580</v>
      </c>
      <c r="E246" s="2">
        <v>580</v>
      </c>
      <c r="F246" s="2">
        <v>580</v>
      </c>
      <c r="G246" s="2">
        <v>580</v>
      </c>
      <c r="H246" s="2">
        <v>580</v>
      </c>
      <c r="I246" s="2">
        <v>900</v>
      </c>
      <c r="J246" s="2">
        <v>1570</v>
      </c>
      <c r="K246" s="2">
        <v>5000</v>
      </c>
      <c r="L246" s="2">
        <v>6500</v>
      </c>
      <c r="M246" s="2">
        <v>6500</v>
      </c>
      <c r="N246" s="2">
        <v>6500</v>
      </c>
      <c r="O246" s="2">
        <v>6500</v>
      </c>
      <c r="P246" s="2">
        <v>6500</v>
      </c>
    </row>
    <row r="247" spans="1:16" x14ac:dyDescent="0.3">
      <c r="A247" s="22">
        <v>275</v>
      </c>
      <c r="B247" s="2">
        <v>900</v>
      </c>
      <c r="C247" s="2">
        <v>900</v>
      </c>
      <c r="D247" s="2">
        <v>900</v>
      </c>
      <c r="E247" s="2">
        <v>900</v>
      </c>
      <c r="F247" s="2">
        <v>900</v>
      </c>
      <c r="G247" s="2">
        <v>900</v>
      </c>
      <c r="H247" s="2">
        <v>900</v>
      </c>
      <c r="I247" s="2">
        <v>900</v>
      </c>
      <c r="J247" s="2">
        <v>1570</v>
      </c>
      <c r="K247" s="2">
        <v>5000</v>
      </c>
      <c r="L247" s="2">
        <v>6500</v>
      </c>
      <c r="M247" s="2">
        <v>6500</v>
      </c>
      <c r="N247" s="2">
        <v>6500</v>
      </c>
      <c r="O247" s="2">
        <v>6500</v>
      </c>
      <c r="P247" s="2">
        <v>6500</v>
      </c>
    </row>
    <row r="248" spans="1:16" x14ac:dyDescent="0.3">
      <c r="A248" s="22">
        <v>306</v>
      </c>
      <c r="B248" s="2">
        <v>1104</v>
      </c>
      <c r="C248" s="2">
        <v>1134</v>
      </c>
      <c r="D248" s="5">
        <v>1119</v>
      </c>
      <c r="E248" s="2">
        <v>1200</v>
      </c>
      <c r="F248" s="2">
        <v>2430</v>
      </c>
      <c r="G248" s="2">
        <v>6320</v>
      </c>
      <c r="H248" s="2">
        <v>6370</v>
      </c>
      <c r="I248" s="2">
        <v>6390</v>
      </c>
      <c r="J248" s="2">
        <v>6500</v>
      </c>
      <c r="K248" s="2">
        <v>6500</v>
      </c>
      <c r="L248" s="2">
        <v>6500</v>
      </c>
      <c r="M248" s="2">
        <v>6500</v>
      </c>
      <c r="N248" s="2">
        <v>6500</v>
      </c>
      <c r="O248" s="2">
        <v>6500</v>
      </c>
      <c r="P248" s="2">
        <v>6500</v>
      </c>
    </row>
    <row r="249" spans="1:16" x14ac:dyDescent="0.3">
      <c r="A249" s="22">
        <v>336</v>
      </c>
      <c r="B249" s="2">
        <v>1200</v>
      </c>
      <c r="C249" s="2">
        <v>1200</v>
      </c>
      <c r="D249" s="2">
        <v>5000</v>
      </c>
      <c r="E249" s="2">
        <v>5270</v>
      </c>
      <c r="F249" s="2">
        <v>5520</v>
      </c>
      <c r="G249" s="2">
        <v>6320</v>
      </c>
      <c r="H249" s="2">
        <v>6370</v>
      </c>
      <c r="I249" s="2">
        <v>6390</v>
      </c>
      <c r="J249" s="2">
        <v>6500</v>
      </c>
      <c r="K249" s="2">
        <v>6500</v>
      </c>
      <c r="L249" s="2">
        <v>6500</v>
      </c>
      <c r="M249" s="2">
        <v>6500</v>
      </c>
      <c r="N249" s="2">
        <v>6500</v>
      </c>
      <c r="O249" s="2">
        <v>6500</v>
      </c>
      <c r="P249" s="2">
        <v>6500</v>
      </c>
    </row>
    <row r="250" spans="1:16" x14ac:dyDescent="0.3">
      <c r="A250" s="22"/>
      <c r="B250" s="2"/>
      <c r="C250" s="2"/>
      <c r="D250" s="2"/>
      <c r="E250" s="2"/>
      <c r="F250" s="2"/>
      <c r="M250" s="2"/>
      <c r="N250" s="2"/>
      <c r="O250" s="2"/>
      <c r="P250" s="2"/>
    </row>
    <row r="251" spans="1:16" x14ac:dyDescent="0.3">
      <c r="A251" s="2" t="s">
        <v>142</v>
      </c>
    </row>
    <row r="253" spans="1:16" x14ac:dyDescent="0.3">
      <c r="A253" t="s">
        <v>140</v>
      </c>
      <c r="B253" t="s">
        <v>35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</row>
    <row r="254" spans="1:16" x14ac:dyDescent="0.3">
      <c r="A254">
        <v>-10</v>
      </c>
      <c r="B254" s="1">
        <f>B233/3.28084</f>
        <v>466.95358505748527</v>
      </c>
      <c r="C254" s="1">
        <f t="shared" ref="C254:P254" si="173">C233/3.28084</f>
        <v>469.39198497945648</v>
      </c>
      <c r="D254" s="1">
        <f t="shared" si="173"/>
        <v>484.63198449177651</v>
      </c>
      <c r="E254" s="1">
        <f t="shared" si="173"/>
        <v>488.1676643786347</v>
      </c>
      <c r="F254" s="1">
        <f t="shared" si="173"/>
        <v>491.52046427134513</v>
      </c>
      <c r="G254" s="1">
        <f t="shared" si="173"/>
        <v>502.09702393289524</v>
      </c>
      <c r="H254" s="1">
        <f t="shared" si="173"/>
        <v>502.706623913388</v>
      </c>
      <c r="I254" s="1">
        <f t="shared" si="173"/>
        <v>503.0419039026591</v>
      </c>
      <c r="J254" s="1">
        <f t="shared" si="173"/>
        <v>504.44398385779255</v>
      </c>
      <c r="K254" s="1">
        <f t="shared" si="173"/>
        <v>511.60678362858295</v>
      </c>
      <c r="L254" s="1">
        <f t="shared" si="173"/>
        <v>512.21638360907571</v>
      </c>
      <c r="M254" s="1">
        <f t="shared" si="173"/>
        <v>514.50238353592374</v>
      </c>
      <c r="N254" s="1">
        <f t="shared" si="173"/>
        <v>515.11198351641656</v>
      </c>
      <c r="O254" s="1">
        <f t="shared" si="173"/>
        <v>515.41678350666291</v>
      </c>
      <c r="P254" s="1">
        <f t="shared" si="173"/>
        <v>517.85518342863418</v>
      </c>
    </row>
    <row r="255" spans="1:16" x14ac:dyDescent="0.3">
      <c r="A255" s="10">
        <v>1</v>
      </c>
      <c r="B255" s="23">
        <f>B234/35.315</f>
        <v>33.979895228656382</v>
      </c>
      <c r="C255" s="23">
        <f t="shared" ref="C255:P255" si="174">C234/35.315</f>
        <v>33.979895228656382</v>
      </c>
      <c r="D255" s="23">
        <f t="shared" si="174"/>
        <v>141.58289678606826</v>
      </c>
      <c r="E255" s="23">
        <f t="shared" si="174"/>
        <v>149.22837321251595</v>
      </c>
      <c r="F255" s="23">
        <f t="shared" si="174"/>
        <v>156.30751805181936</v>
      </c>
      <c r="G255" s="23">
        <f t="shared" si="174"/>
        <v>178.96078153759026</v>
      </c>
      <c r="H255" s="23">
        <f t="shared" si="174"/>
        <v>180.37661050545094</v>
      </c>
      <c r="I255" s="23">
        <f t="shared" si="174"/>
        <v>180.94294209259522</v>
      </c>
      <c r="J255" s="23">
        <f t="shared" si="174"/>
        <v>184.05776582188872</v>
      </c>
      <c r="K255" s="23">
        <f t="shared" si="174"/>
        <v>184.05776582188872</v>
      </c>
      <c r="L255" s="23">
        <f t="shared" si="174"/>
        <v>184.05776582188872</v>
      </c>
      <c r="M255" s="23">
        <f t="shared" si="174"/>
        <v>184.05776582188872</v>
      </c>
      <c r="N255" s="23">
        <f t="shared" si="174"/>
        <v>184.05776582188872</v>
      </c>
      <c r="O255" s="23">
        <f t="shared" si="174"/>
        <v>184.05776582188872</v>
      </c>
      <c r="P255" s="23">
        <f t="shared" si="174"/>
        <v>184.05776582188872</v>
      </c>
    </row>
    <row r="256" spans="1:16" x14ac:dyDescent="0.3">
      <c r="A256" s="10">
        <v>32</v>
      </c>
      <c r="B256" s="23">
        <f t="shared" ref="B256:P270" si="175">B235/35.315</f>
        <v>33.979895228656382</v>
      </c>
      <c r="C256" s="23">
        <f t="shared" si="175"/>
        <v>33.979895228656382</v>
      </c>
      <c r="D256" s="23">
        <f t="shared" si="175"/>
        <v>141.58289678606826</v>
      </c>
      <c r="E256" s="23">
        <f t="shared" si="175"/>
        <v>149.22837321251595</v>
      </c>
      <c r="F256" s="23">
        <f t="shared" si="175"/>
        <v>156.30751805181936</v>
      </c>
      <c r="G256" s="23">
        <f t="shared" si="175"/>
        <v>178.96078153759026</v>
      </c>
      <c r="H256" s="23">
        <f t="shared" si="175"/>
        <v>180.37661050545094</v>
      </c>
      <c r="I256" s="23">
        <f t="shared" si="175"/>
        <v>180.94294209259522</v>
      </c>
      <c r="J256" s="23">
        <f t="shared" si="175"/>
        <v>184.05776582188872</v>
      </c>
      <c r="K256" s="23">
        <f t="shared" si="175"/>
        <v>184.05776582188872</v>
      </c>
      <c r="L256" s="23">
        <f t="shared" si="175"/>
        <v>184.05776582188872</v>
      </c>
      <c r="M256" s="23">
        <f t="shared" si="175"/>
        <v>184.05776582188872</v>
      </c>
      <c r="N256" s="23">
        <f t="shared" si="175"/>
        <v>184.05776582188872</v>
      </c>
      <c r="O256" s="23">
        <f t="shared" si="175"/>
        <v>184.05776582188872</v>
      </c>
      <c r="P256" s="23">
        <f t="shared" si="175"/>
        <v>184.05776582188872</v>
      </c>
    </row>
    <row r="257" spans="1:16" x14ac:dyDescent="0.3">
      <c r="A257" s="10">
        <v>61</v>
      </c>
      <c r="B257" s="23">
        <f t="shared" si="175"/>
        <v>56.633158714427303</v>
      </c>
      <c r="C257" s="23">
        <f t="shared" si="175"/>
        <v>56.633158714427303</v>
      </c>
      <c r="D257" s="23">
        <f t="shared" si="175"/>
        <v>56.633158714427303</v>
      </c>
      <c r="E257" s="23">
        <f t="shared" si="175"/>
        <v>56.633158714427303</v>
      </c>
      <c r="F257" s="23">
        <f t="shared" si="175"/>
        <v>56.633158714427303</v>
      </c>
      <c r="G257" s="23">
        <f t="shared" si="175"/>
        <v>178.96078153759026</v>
      </c>
      <c r="H257" s="23">
        <f t="shared" si="175"/>
        <v>180.37661050545094</v>
      </c>
      <c r="I257" s="23">
        <f t="shared" si="175"/>
        <v>180.94294209259522</v>
      </c>
      <c r="J257" s="23">
        <f t="shared" si="175"/>
        <v>184.05776582188872</v>
      </c>
      <c r="K257" s="23">
        <f t="shared" si="175"/>
        <v>184.05776582188872</v>
      </c>
      <c r="L257" s="23">
        <f t="shared" si="175"/>
        <v>184.05776582188872</v>
      </c>
      <c r="M257" s="23">
        <f t="shared" si="175"/>
        <v>184.05776582188872</v>
      </c>
      <c r="N257" s="23">
        <f t="shared" si="175"/>
        <v>184.05776582188872</v>
      </c>
      <c r="O257" s="23">
        <f t="shared" si="175"/>
        <v>184.05776582188872</v>
      </c>
      <c r="P257" s="23">
        <f t="shared" si="175"/>
        <v>184.05776582188872</v>
      </c>
    </row>
    <row r="258" spans="1:16" x14ac:dyDescent="0.3">
      <c r="A258" s="10">
        <v>92</v>
      </c>
      <c r="B258" s="23">
        <f t="shared" si="175"/>
        <v>25.484921421492285</v>
      </c>
      <c r="C258" s="23">
        <f t="shared" si="175"/>
        <v>25.484921421492285</v>
      </c>
      <c r="D258" s="23">
        <f t="shared" si="175"/>
        <v>25.484921421492285</v>
      </c>
      <c r="E258" s="23">
        <f t="shared" si="175"/>
        <v>25.484921421492285</v>
      </c>
      <c r="F258" s="23">
        <f t="shared" si="175"/>
        <v>25.484921421492285</v>
      </c>
      <c r="G258" s="23">
        <f t="shared" si="175"/>
        <v>25.484921421492285</v>
      </c>
      <c r="H258" s="23">
        <f t="shared" si="175"/>
        <v>56.633158714427303</v>
      </c>
      <c r="I258" s="23">
        <f t="shared" si="175"/>
        <v>73.056774741611221</v>
      </c>
      <c r="J258" s="23">
        <f t="shared" si="175"/>
        <v>141.58289678606826</v>
      </c>
      <c r="K258" s="23">
        <f t="shared" si="175"/>
        <v>184.05776582188872</v>
      </c>
      <c r="L258" s="23">
        <f t="shared" si="175"/>
        <v>184.05776582188872</v>
      </c>
      <c r="M258" s="23">
        <f t="shared" si="175"/>
        <v>184.05776582188872</v>
      </c>
      <c r="N258" s="23">
        <f t="shared" si="175"/>
        <v>184.05776582188872</v>
      </c>
      <c r="O258" s="23">
        <f t="shared" si="175"/>
        <v>184.05776582188872</v>
      </c>
      <c r="P258" s="23">
        <f t="shared" si="175"/>
        <v>184.05776582188872</v>
      </c>
    </row>
    <row r="259" spans="1:16" x14ac:dyDescent="0.3">
      <c r="A259" s="10">
        <v>122</v>
      </c>
      <c r="B259" s="23">
        <f t="shared" si="175"/>
        <v>25.484921421492285</v>
      </c>
      <c r="C259" s="23">
        <f t="shared" si="175"/>
        <v>25.484921421492285</v>
      </c>
      <c r="D259" s="23">
        <f t="shared" si="175"/>
        <v>25.484921421492285</v>
      </c>
      <c r="E259" s="23">
        <f t="shared" si="175"/>
        <v>25.484921421492285</v>
      </c>
      <c r="F259" s="23">
        <f t="shared" si="175"/>
        <v>25.484921421492285</v>
      </c>
      <c r="G259" s="23">
        <f t="shared" si="175"/>
        <v>25.484921421492285</v>
      </c>
      <c r="H259" s="23">
        <f t="shared" si="175"/>
        <v>25.484921421492285</v>
      </c>
      <c r="I259" s="23">
        <f t="shared" si="175"/>
        <v>25.484921421492285</v>
      </c>
      <c r="J259" s="23">
        <f t="shared" si="175"/>
        <v>25.484921421492285</v>
      </c>
      <c r="K259" s="23">
        <f t="shared" si="175"/>
        <v>25.484921421492285</v>
      </c>
      <c r="L259" s="23">
        <f t="shared" si="175"/>
        <v>56.633158714427303</v>
      </c>
      <c r="M259" s="23">
        <f t="shared" si="175"/>
        <v>141.58289678606826</v>
      </c>
      <c r="N259" s="23">
        <f t="shared" si="175"/>
        <v>184.05776582188872</v>
      </c>
      <c r="O259" s="23">
        <f t="shared" si="175"/>
        <v>184.05776582188872</v>
      </c>
      <c r="P259" s="23">
        <f t="shared" si="175"/>
        <v>184.05776582188872</v>
      </c>
    </row>
    <row r="260" spans="1:16" x14ac:dyDescent="0.3">
      <c r="A260" s="10">
        <v>131</v>
      </c>
      <c r="B260" s="23">
        <f t="shared" si="175"/>
        <v>25.484921421492285</v>
      </c>
      <c r="C260" s="23">
        <f t="shared" si="175"/>
        <v>25.484921421492285</v>
      </c>
      <c r="D260" s="23">
        <f t="shared" si="175"/>
        <v>25.484921421492285</v>
      </c>
      <c r="E260" s="23">
        <f t="shared" si="175"/>
        <v>25.484921421492285</v>
      </c>
      <c r="F260" s="23">
        <f t="shared" si="175"/>
        <v>25.484921421492285</v>
      </c>
      <c r="G260" s="23">
        <f t="shared" si="175"/>
        <v>25.484921421492285</v>
      </c>
      <c r="H260" s="23">
        <f t="shared" si="175"/>
        <v>25.484921421492285</v>
      </c>
      <c r="I260" s="23">
        <f t="shared" si="175"/>
        <v>25.484921421492285</v>
      </c>
      <c r="J260" s="23">
        <f t="shared" si="175"/>
        <v>25.484921421492285</v>
      </c>
      <c r="K260" s="23">
        <f t="shared" si="175"/>
        <v>25.484921421492285</v>
      </c>
      <c r="L260" s="23">
        <f t="shared" si="175"/>
        <v>25.484921421492285</v>
      </c>
      <c r="M260" s="23">
        <f t="shared" si="175"/>
        <v>25.484921421492285</v>
      </c>
      <c r="N260" s="23">
        <f t="shared" si="175"/>
        <v>84.949738071640951</v>
      </c>
      <c r="O260" s="23">
        <f t="shared" si="175"/>
        <v>141.58289678606826</v>
      </c>
      <c r="P260" s="23">
        <f t="shared" si="175"/>
        <v>184.05776582188872</v>
      </c>
    </row>
    <row r="261" spans="1:16" x14ac:dyDescent="0.3">
      <c r="A261" s="10">
        <v>153</v>
      </c>
      <c r="B261" s="23">
        <f t="shared" si="175"/>
        <v>25.484921421492285</v>
      </c>
      <c r="C261" s="23">
        <f t="shared" si="175"/>
        <v>25.484921421492285</v>
      </c>
      <c r="D261" s="23">
        <f t="shared" si="175"/>
        <v>25.484921421492285</v>
      </c>
      <c r="E261" s="23">
        <f t="shared" si="175"/>
        <v>25.484921421492285</v>
      </c>
      <c r="F261" s="23">
        <f t="shared" si="175"/>
        <v>25.484921421492285</v>
      </c>
      <c r="G261" s="23">
        <f t="shared" si="175"/>
        <v>25.484921421492285</v>
      </c>
      <c r="H261" s="23">
        <f t="shared" si="175"/>
        <v>25.484921421492285</v>
      </c>
      <c r="I261" s="23">
        <f t="shared" si="175"/>
        <v>25.484921421492285</v>
      </c>
      <c r="J261" s="23">
        <f t="shared" si="175"/>
        <v>25.484921421492285</v>
      </c>
      <c r="K261" s="23">
        <f t="shared" si="175"/>
        <v>25.484921421492285</v>
      </c>
      <c r="L261" s="23">
        <f t="shared" si="175"/>
        <v>25.484921421492285</v>
      </c>
      <c r="M261" s="23">
        <f t="shared" si="175"/>
        <v>25.484921421492285</v>
      </c>
      <c r="N261" s="23">
        <f t="shared" si="175"/>
        <v>84.949738071640951</v>
      </c>
      <c r="O261" s="23">
        <f t="shared" si="175"/>
        <v>141.58289678606826</v>
      </c>
      <c r="P261" s="23">
        <f t="shared" si="175"/>
        <v>184.05776582188872</v>
      </c>
    </row>
    <row r="262" spans="1:16" x14ac:dyDescent="0.3">
      <c r="A262" s="10">
        <v>183</v>
      </c>
      <c r="B262" s="23">
        <f t="shared" si="175"/>
        <v>25.484921421492285</v>
      </c>
      <c r="C262" s="23">
        <f t="shared" si="175"/>
        <v>25.484921421492285</v>
      </c>
      <c r="D262" s="23">
        <f t="shared" si="175"/>
        <v>25.484921421492285</v>
      </c>
      <c r="E262" s="23">
        <f t="shared" si="175"/>
        <v>25.484921421492285</v>
      </c>
      <c r="F262" s="23">
        <f t="shared" si="175"/>
        <v>25.484921421492285</v>
      </c>
      <c r="G262" s="23">
        <f t="shared" si="175"/>
        <v>25.484921421492285</v>
      </c>
      <c r="H262" s="23">
        <f t="shared" si="175"/>
        <v>25.484921421492285</v>
      </c>
      <c r="I262" s="23">
        <f t="shared" si="175"/>
        <v>25.484921421492285</v>
      </c>
      <c r="J262" s="23">
        <f t="shared" si="175"/>
        <v>25.484921421492285</v>
      </c>
      <c r="K262" s="23">
        <f t="shared" si="175"/>
        <v>25.484921421492285</v>
      </c>
      <c r="L262" s="23">
        <f t="shared" si="175"/>
        <v>25.484921421492285</v>
      </c>
      <c r="M262" s="23">
        <f t="shared" si="175"/>
        <v>25.484921421492285</v>
      </c>
      <c r="N262" s="23">
        <f t="shared" si="175"/>
        <v>84.949738071640951</v>
      </c>
      <c r="O262" s="23">
        <f t="shared" si="175"/>
        <v>141.58289678606826</v>
      </c>
      <c r="P262" s="23">
        <f t="shared" si="175"/>
        <v>184.05776582188872</v>
      </c>
    </row>
    <row r="263" spans="1:16" x14ac:dyDescent="0.3">
      <c r="A263" s="10">
        <v>213</v>
      </c>
      <c r="B263" s="23">
        <f t="shared" si="175"/>
        <v>25.484921421492285</v>
      </c>
      <c r="C263" s="23">
        <f t="shared" si="175"/>
        <v>25.484921421492285</v>
      </c>
      <c r="D263" s="23">
        <f t="shared" si="175"/>
        <v>25.484921421492285</v>
      </c>
      <c r="E263" s="23">
        <f t="shared" si="175"/>
        <v>25.484921421492285</v>
      </c>
      <c r="F263" s="23">
        <f t="shared" si="175"/>
        <v>25.484921421492285</v>
      </c>
      <c r="G263" s="23">
        <f t="shared" si="175"/>
        <v>25.484921421492285</v>
      </c>
      <c r="H263" s="23">
        <f t="shared" si="175"/>
        <v>25.484921421492285</v>
      </c>
      <c r="I263" s="23">
        <f t="shared" si="175"/>
        <v>25.484921421492285</v>
      </c>
      <c r="J263" s="23">
        <f t="shared" si="175"/>
        <v>25.484921421492285</v>
      </c>
      <c r="K263" s="23">
        <f t="shared" si="175"/>
        <v>25.484921421492285</v>
      </c>
      <c r="L263" s="23">
        <f t="shared" si="175"/>
        <v>25.484921421492285</v>
      </c>
      <c r="M263" s="23">
        <f t="shared" si="175"/>
        <v>25.484921421492285</v>
      </c>
      <c r="N263" s="23">
        <f t="shared" si="175"/>
        <v>84.949738071640951</v>
      </c>
      <c r="O263" s="23">
        <f t="shared" si="175"/>
        <v>141.58289678606826</v>
      </c>
      <c r="P263" s="23">
        <f t="shared" si="175"/>
        <v>184.05776582188872</v>
      </c>
    </row>
    <row r="264" spans="1:16" x14ac:dyDescent="0.3">
      <c r="A264" s="10">
        <v>214</v>
      </c>
      <c r="B264" s="23">
        <f t="shared" si="175"/>
        <v>28.316579357213651</v>
      </c>
      <c r="C264" s="23">
        <f t="shared" si="175"/>
        <v>28.316579357213651</v>
      </c>
      <c r="D264" s="23">
        <f t="shared" si="175"/>
        <v>28.316579357213651</v>
      </c>
      <c r="E264" s="23">
        <f t="shared" si="175"/>
        <v>28.316579357213651</v>
      </c>
      <c r="F264" s="23">
        <f t="shared" si="175"/>
        <v>28.316579357213651</v>
      </c>
      <c r="G264" s="23">
        <f t="shared" si="175"/>
        <v>28.316579357213651</v>
      </c>
      <c r="H264" s="23">
        <f t="shared" si="175"/>
        <v>28.316579357213651</v>
      </c>
      <c r="I264" s="23">
        <f t="shared" si="175"/>
        <v>28.316579357213651</v>
      </c>
      <c r="J264" s="23">
        <f t="shared" si="175"/>
        <v>28.316579357213651</v>
      </c>
      <c r="K264" s="23">
        <f t="shared" si="175"/>
        <v>26.844117230638542</v>
      </c>
      <c r="L264" s="23">
        <f t="shared" si="175"/>
        <v>26.759167492566899</v>
      </c>
      <c r="M264" s="23">
        <f t="shared" si="175"/>
        <v>26.362735381565908</v>
      </c>
      <c r="N264" s="23">
        <f t="shared" si="175"/>
        <v>45.306526971541842</v>
      </c>
      <c r="O264" s="23">
        <f t="shared" si="175"/>
        <v>141.58289678606826</v>
      </c>
      <c r="P264" s="23">
        <f t="shared" si="175"/>
        <v>184.05776582188872</v>
      </c>
    </row>
    <row r="265" spans="1:16" x14ac:dyDescent="0.3">
      <c r="A265" s="10">
        <v>244</v>
      </c>
      <c r="B265" s="23">
        <f t="shared" si="175"/>
        <v>28.316579357213651</v>
      </c>
      <c r="C265" s="23">
        <f t="shared" si="175"/>
        <v>28.316579357213651</v>
      </c>
      <c r="D265" s="23">
        <f t="shared" si="175"/>
        <v>28.316579357213651</v>
      </c>
      <c r="E265" s="23">
        <f t="shared" si="175"/>
        <v>28.316579357213651</v>
      </c>
      <c r="F265" s="23">
        <f t="shared" si="175"/>
        <v>28.316579357213651</v>
      </c>
      <c r="G265" s="23">
        <f t="shared" si="175"/>
        <v>28.316579357213651</v>
      </c>
      <c r="H265" s="23">
        <f t="shared" si="175"/>
        <v>28.316579357213651</v>
      </c>
      <c r="I265" s="23">
        <f t="shared" si="175"/>
        <v>28.316579357213651</v>
      </c>
      <c r="J265" s="23">
        <f t="shared" si="175"/>
        <v>28.316579357213651</v>
      </c>
      <c r="K265" s="23">
        <f t="shared" si="175"/>
        <v>26.844117230638542</v>
      </c>
      <c r="L265" s="23">
        <f t="shared" si="175"/>
        <v>26.759167492566899</v>
      </c>
      <c r="M265" s="23">
        <f t="shared" si="175"/>
        <v>26.362735381565908</v>
      </c>
      <c r="N265" s="23">
        <f t="shared" si="175"/>
        <v>45.306526971541842</v>
      </c>
      <c r="O265" s="23">
        <f t="shared" si="175"/>
        <v>141.58289678606826</v>
      </c>
      <c r="P265" s="23">
        <f t="shared" si="175"/>
        <v>184.05776582188872</v>
      </c>
    </row>
    <row r="266" spans="1:16" x14ac:dyDescent="0.3">
      <c r="A266" s="10">
        <v>245</v>
      </c>
      <c r="B266" s="23">
        <f t="shared" si="175"/>
        <v>16.423616027183918</v>
      </c>
      <c r="C266" s="23">
        <f t="shared" si="175"/>
        <v>16.423616027183918</v>
      </c>
      <c r="D266" s="23">
        <f t="shared" si="175"/>
        <v>16.423616027183918</v>
      </c>
      <c r="E266" s="23">
        <f t="shared" si="175"/>
        <v>16.423616027183918</v>
      </c>
      <c r="F266" s="23">
        <f t="shared" si="175"/>
        <v>16.423616027183918</v>
      </c>
      <c r="G266" s="23">
        <f t="shared" si="175"/>
        <v>16.423616027183918</v>
      </c>
      <c r="H266" s="23">
        <f t="shared" si="175"/>
        <v>16.423616027183918</v>
      </c>
      <c r="I266" s="23">
        <f t="shared" si="175"/>
        <v>16.423616027183918</v>
      </c>
      <c r="J266" s="23">
        <f t="shared" si="175"/>
        <v>16.423616027183918</v>
      </c>
      <c r="K266" s="23">
        <f t="shared" si="175"/>
        <v>16.423616027183918</v>
      </c>
      <c r="L266" s="23">
        <f t="shared" si="175"/>
        <v>16.423616027183918</v>
      </c>
      <c r="M266" s="23">
        <f t="shared" si="175"/>
        <v>16.423616027183918</v>
      </c>
      <c r="N266" s="23">
        <f t="shared" si="175"/>
        <v>45.306526971541842</v>
      </c>
      <c r="O266" s="23">
        <f t="shared" si="175"/>
        <v>141.58289678606826</v>
      </c>
      <c r="P266" s="23">
        <f t="shared" si="175"/>
        <v>184.05776582188872</v>
      </c>
    </row>
    <row r="267" spans="1:16" x14ac:dyDescent="0.3">
      <c r="A267" s="10">
        <v>274</v>
      </c>
      <c r="B267" s="23">
        <f t="shared" si="175"/>
        <v>16.423616027183918</v>
      </c>
      <c r="C267" s="23">
        <f t="shared" si="175"/>
        <v>16.423616027183918</v>
      </c>
      <c r="D267" s="23">
        <f t="shared" si="175"/>
        <v>16.423616027183918</v>
      </c>
      <c r="E267" s="23">
        <f t="shared" si="175"/>
        <v>16.423616027183918</v>
      </c>
      <c r="F267" s="23">
        <f t="shared" si="175"/>
        <v>16.423616027183918</v>
      </c>
      <c r="G267" s="23">
        <f t="shared" si="175"/>
        <v>16.423616027183918</v>
      </c>
      <c r="H267" s="23">
        <f t="shared" si="175"/>
        <v>16.423616027183918</v>
      </c>
      <c r="I267" s="23">
        <f t="shared" si="175"/>
        <v>25.484921421492285</v>
      </c>
      <c r="J267" s="23">
        <f t="shared" si="175"/>
        <v>44.457029590825428</v>
      </c>
      <c r="K267" s="23">
        <f t="shared" si="175"/>
        <v>141.58289678606826</v>
      </c>
      <c r="L267" s="23">
        <f t="shared" si="175"/>
        <v>184.05776582188872</v>
      </c>
      <c r="M267" s="23">
        <f t="shared" si="175"/>
        <v>184.05776582188872</v>
      </c>
      <c r="N267" s="23">
        <f t="shared" si="175"/>
        <v>184.05776582188872</v>
      </c>
      <c r="O267" s="23">
        <f t="shared" si="175"/>
        <v>184.05776582188872</v>
      </c>
      <c r="P267" s="23">
        <f t="shared" si="175"/>
        <v>184.05776582188872</v>
      </c>
    </row>
    <row r="268" spans="1:16" x14ac:dyDescent="0.3">
      <c r="A268" s="10">
        <v>275</v>
      </c>
      <c r="B268" s="23">
        <f t="shared" si="175"/>
        <v>25.484921421492285</v>
      </c>
      <c r="C268" s="23">
        <f t="shared" si="175"/>
        <v>25.484921421492285</v>
      </c>
      <c r="D268" s="23">
        <f t="shared" si="175"/>
        <v>25.484921421492285</v>
      </c>
      <c r="E268" s="23">
        <f t="shared" si="175"/>
        <v>25.484921421492285</v>
      </c>
      <c r="F268" s="23">
        <f t="shared" si="175"/>
        <v>25.484921421492285</v>
      </c>
      <c r="G268" s="23">
        <f t="shared" si="175"/>
        <v>25.484921421492285</v>
      </c>
      <c r="H268" s="23">
        <f t="shared" si="175"/>
        <v>25.484921421492285</v>
      </c>
      <c r="I268" s="23">
        <f t="shared" si="175"/>
        <v>25.484921421492285</v>
      </c>
      <c r="J268" s="23">
        <f t="shared" si="175"/>
        <v>44.457029590825428</v>
      </c>
      <c r="K268" s="23">
        <f t="shared" si="175"/>
        <v>141.58289678606826</v>
      </c>
      <c r="L268" s="23">
        <f t="shared" si="175"/>
        <v>184.05776582188872</v>
      </c>
      <c r="M268" s="23">
        <f t="shared" si="175"/>
        <v>184.05776582188872</v>
      </c>
      <c r="N268" s="23">
        <f t="shared" si="175"/>
        <v>184.05776582188872</v>
      </c>
      <c r="O268" s="23">
        <f t="shared" si="175"/>
        <v>184.05776582188872</v>
      </c>
      <c r="P268" s="23">
        <f t="shared" si="175"/>
        <v>184.05776582188872</v>
      </c>
    </row>
    <row r="269" spans="1:16" x14ac:dyDescent="0.3">
      <c r="A269" s="10">
        <v>306</v>
      </c>
      <c r="B269" s="23">
        <f t="shared" si="175"/>
        <v>31.261503610363871</v>
      </c>
      <c r="C269" s="23">
        <f t="shared" si="175"/>
        <v>32.111000991080282</v>
      </c>
      <c r="D269" s="23">
        <f t="shared" si="175"/>
        <v>31.686252300722074</v>
      </c>
      <c r="E269" s="23">
        <f t="shared" si="175"/>
        <v>33.979895228656382</v>
      </c>
      <c r="F269" s="23">
        <f t="shared" si="175"/>
        <v>68.809287838029164</v>
      </c>
      <c r="G269" s="23">
        <f t="shared" si="175"/>
        <v>178.96078153759026</v>
      </c>
      <c r="H269" s="23">
        <f t="shared" si="175"/>
        <v>180.37661050545094</v>
      </c>
      <c r="I269" s="23">
        <f t="shared" si="175"/>
        <v>180.94294209259522</v>
      </c>
      <c r="J269" s="23">
        <f t="shared" si="175"/>
        <v>184.05776582188872</v>
      </c>
      <c r="K269" s="23">
        <f t="shared" si="175"/>
        <v>184.05776582188872</v>
      </c>
      <c r="L269" s="23">
        <f t="shared" si="175"/>
        <v>184.05776582188872</v>
      </c>
      <c r="M269" s="23">
        <f t="shared" si="175"/>
        <v>184.05776582188872</v>
      </c>
      <c r="N269" s="23">
        <f t="shared" si="175"/>
        <v>184.05776582188872</v>
      </c>
      <c r="O269" s="23">
        <f t="shared" si="175"/>
        <v>184.05776582188872</v>
      </c>
      <c r="P269" s="23">
        <f t="shared" si="175"/>
        <v>184.05776582188872</v>
      </c>
    </row>
    <row r="270" spans="1:16" x14ac:dyDescent="0.3">
      <c r="A270" s="10">
        <v>336</v>
      </c>
      <c r="B270" s="23">
        <f t="shared" si="175"/>
        <v>33.979895228656382</v>
      </c>
      <c r="C270" s="23">
        <f t="shared" si="175"/>
        <v>33.979895228656382</v>
      </c>
      <c r="D270" s="23">
        <f t="shared" si="175"/>
        <v>141.58289678606826</v>
      </c>
      <c r="E270" s="23">
        <f t="shared" si="175"/>
        <v>149.22837321251595</v>
      </c>
      <c r="F270" s="23">
        <f t="shared" si="175"/>
        <v>156.30751805181936</v>
      </c>
      <c r="G270" s="23">
        <f t="shared" si="175"/>
        <v>178.96078153759026</v>
      </c>
      <c r="H270" s="23">
        <f t="shared" si="175"/>
        <v>180.37661050545094</v>
      </c>
      <c r="I270" s="23">
        <f t="shared" si="175"/>
        <v>180.94294209259522</v>
      </c>
      <c r="J270" s="23">
        <f t="shared" si="175"/>
        <v>184.05776582188872</v>
      </c>
      <c r="K270" s="23">
        <f t="shared" si="175"/>
        <v>184.05776582188872</v>
      </c>
      <c r="L270" s="23">
        <f t="shared" si="175"/>
        <v>184.05776582188872</v>
      </c>
      <c r="M270" s="23">
        <f t="shared" si="175"/>
        <v>184.05776582188872</v>
      </c>
      <c r="N270" s="23">
        <f t="shared" si="175"/>
        <v>184.05776582188872</v>
      </c>
      <c r="O270" s="23">
        <f t="shared" si="175"/>
        <v>184.05776582188872</v>
      </c>
      <c r="P270" s="23">
        <f t="shared" si="175"/>
        <v>184.05776582188872</v>
      </c>
    </row>
    <row r="271" spans="1:16" x14ac:dyDescent="0.3">
      <c r="A271" s="10">
        <v>366</v>
      </c>
      <c r="B271" s="23">
        <v>33.979895228656382</v>
      </c>
      <c r="C271" s="23">
        <v>33.979895228656382</v>
      </c>
      <c r="D271" s="23">
        <v>141.58289678606826</v>
      </c>
      <c r="E271" s="23">
        <v>149.22837321251595</v>
      </c>
      <c r="F271" s="23">
        <v>156.30751805181936</v>
      </c>
      <c r="G271" s="23">
        <v>178.96078153759026</v>
      </c>
      <c r="H271" s="23">
        <v>180.37661050545094</v>
      </c>
      <c r="I271" s="23">
        <v>180.94294209259522</v>
      </c>
      <c r="J271" s="23">
        <v>184.05776582188872</v>
      </c>
      <c r="K271" s="23">
        <v>184.05776582188872</v>
      </c>
      <c r="L271" s="23">
        <v>184.05776582188872</v>
      </c>
      <c r="M271" s="23">
        <v>184.05776582188872</v>
      </c>
      <c r="N271" s="23">
        <v>184.05776582188872</v>
      </c>
      <c r="O271" s="23">
        <v>184.05776582188872</v>
      </c>
      <c r="P271" s="23">
        <v>184.05776582188872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2099-1C04-42F3-87BE-C2C1225ECFBB}">
  <dimension ref="A1:F48"/>
  <sheetViews>
    <sheetView tabSelected="1" workbookViewId="0">
      <selection activeCell="C36" sqref="C36"/>
    </sheetView>
  </sheetViews>
  <sheetFormatPr defaultRowHeight="14.4" x14ac:dyDescent="0.3"/>
  <cols>
    <col min="1" max="1" width="41.6640625" bestFit="1" customWidth="1"/>
    <col min="2" max="4" width="40" bestFit="1" customWidth="1"/>
    <col min="5" max="5" width="47.21875" bestFit="1" customWidth="1"/>
    <col min="6" max="6" width="7.77734375" bestFit="1" customWidth="1"/>
  </cols>
  <sheetData>
    <row r="1" spans="1:6" x14ac:dyDescent="0.3">
      <c r="A1" t="s">
        <v>54</v>
      </c>
      <c r="B1" t="s">
        <v>55</v>
      </c>
      <c r="C1" t="s">
        <v>56</v>
      </c>
      <c r="D1" t="s">
        <v>57</v>
      </c>
      <c r="E1" t="s">
        <v>100</v>
      </c>
      <c r="F1" t="s">
        <v>58</v>
      </c>
    </row>
    <row r="2" spans="1:6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s="15" customFormat="1" x14ac:dyDescent="0.3">
      <c r="A3" s="16" t="s">
        <v>75</v>
      </c>
      <c r="B3" t="s">
        <v>76</v>
      </c>
      <c r="C3" t="s">
        <v>52</v>
      </c>
      <c r="D3" s="16" t="s">
        <v>77</v>
      </c>
      <c r="E3" s="16" t="s">
        <v>78</v>
      </c>
      <c r="F3" t="s">
        <v>50</v>
      </c>
    </row>
    <row r="4" spans="1:6" s="15" customFormat="1" x14ac:dyDescent="0.3">
      <c r="A4" t="s">
        <v>76</v>
      </c>
      <c r="B4" t="s">
        <v>51</v>
      </c>
      <c r="C4" t="s">
        <v>53</v>
      </c>
      <c r="D4" s="16" t="s">
        <v>79</v>
      </c>
      <c r="E4" s="16" t="s">
        <v>80</v>
      </c>
      <c r="F4" t="s">
        <v>50</v>
      </c>
    </row>
    <row r="5" spans="1:6" s="15" customFormat="1" x14ac:dyDescent="0.3">
      <c r="A5" s="16" t="s">
        <v>81</v>
      </c>
      <c r="B5" s="16" t="s">
        <v>82</v>
      </c>
      <c r="C5" t="s">
        <v>51</v>
      </c>
      <c r="D5" s="16" t="s">
        <v>82</v>
      </c>
      <c r="E5" t="s">
        <v>50</v>
      </c>
      <c r="F5" t="s">
        <v>50</v>
      </c>
    </row>
    <row r="6" spans="1:6" s="15" customFormat="1" x14ac:dyDescent="0.3">
      <c r="A6" s="16" t="s">
        <v>83</v>
      </c>
      <c r="B6" t="s">
        <v>84</v>
      </c>
      <c r="C6" s="16" t="s">
        <v>79</v>
      </c>
      <c r="D6" t="s">
        <v>85</v>
      </c>
      <c r="E6" t="s">
        <v>50</v>
      </c>
      <c r="F6" t="s">
        <v>50</v>
      </c>
    </row>
    <row r="7" spans="1:6" s="15" customFormat="1" x14ac:dyDescent="0.3">
      <c r="A7" s="16" t="s">
        <v>85</v>
      </c>
      <c r="B7" s="16" t="s">
        <v>81</v>
      </c>
      <c r="C7" s="16" t="s">
        <v>83</v>
      </c>
      <c r="D7" t="s">
        <v>86</v>
      </c>
      <c r="E7" t="s">
        <v>50</v>
      </c>
      <c r="F7" t="s">
        <v>50</v>
      </c>
    </row>
    <row r="8" spans="1:6" s="15" customFormat="1" x14ac:dyDescent="0.3">
      <c r="A8" t="s">
        <v>86</v>
      </c>
      <c r="B8" s="16" t="s">
        <v>83</v>
      </c>
      <c r="C8" s="16" t="s">
        <v>87</v>
      </c>
      <c r="D8" t="s">
        <v>50</v>
      </c>
      <c r="E8" t="s">
        <v>50</v>
      </c>
      <c r="F8" t="s">
        <v>50</v>
      </c>
    </row>
    <row r="9" spans="1:6" s="15" customFormat="1" x14ac:dyDescent="0.3">
      <c r="A9" t="s">
        <v>50</v>
      </c>
      <c r="B9" s="16" t="s">
        <v>85</v>
      </c>
      <c r="C9" t="s">
        <v>76</v>
      </c>
      <c r="D9" t="s">
        <v>50</v>
      </c>
      <c r="E9" t="s">
        <v>50</v>
      </c>
      <c r="F9" t="s">
        <v>50</v>
      </c>
    </row>
    <row r="10" spans="1:6" s="15" customFormat="1" x14ac:dyDescent="0.3">
      <c r="A10" t="s">
        <v>50</v>
      </c>
      <c r="B10" t="s">
        <v>86</v>
      </c>
      <c r="C10" s="16" t="s">
        <v>82</v>
      </c>
      <c r="D10" t="s">
        <v>50</v>
      </c>
      <c r="E10" t="s">
        <v>50</v>
      </c>
      <c r="F10" t="s">
        <v>50</v>
      </c>
    </row>
    <row r="11" spans="1:6" s="15" customFormat="1" x14ac:dyDescent="0.3">
      <c r="A11" t="s">
        <v>50</v>
      </c>
      <c r="B11" t="s">
        <v>50</v>
      </c>
      <c r="C11" s="16" t="s">
        <v>85</v>
      </c>
      <c r="D11" t="s">
        <v>50</v>
      </c>
      <c r="E11" t="s">
        <v>50</v>
      </c>
      <c r="F11" t="s">
        <v>50</v>
      </c>
    </row>
    <row r="12" spans="1:6" s="15" customFormat="1" x14ac:dyDescent="0.3">
      <c r="A12" t="s">
        <v>50</v>
      </c>
      <c r="B12" t="s">
        <v>50</v>
      </c>
      <c r="C12" t="s">
        <v>86</v>
      </c>
      <c r="D12" t="s">
        <v>50</v>
      </c>
      <c r="E12" t="s">
        <v>50</v>
      </c>
      <c r="F12" t="s">
        <v>50</v>
      </c>
    </row>
    <row r="13" spans="1:6" x14ac:dyDescent="0.3">
      <c r="A13" t="s">
        <v>88</v>
      </c>
    </row>
    <row r="16" spans="1:6" x14ac:dyDescent="0.3">
      <c r="A16" t="s">
        <v>54</v>
      </c>
      <c r="B16" t="s">
        <v>55</v>
      </c>
      <c r="C16" t="s">
        <v>56</v>
      </c>
      <c r="D16" t="s">
        <v>57</v>
      </c>
      <c r="E16" t="s">
        <v>100</v>
      </c>
    </row>
    <row r="17" spans="1:6" x14ac:dyDescent="0.3">
      <c r="A17" t="s">
        <v>89</v>
      </c>
      <c r="B17" t="s">
        <v>89</v>
      </c>
      <c r="C17" t="s">
        <v>90</v>
      </c>
      <c r="D17" t="s">
        <v>90</v>
      </c>
      <c r="E17" t="s">
        <v>101</v>
      </c>
    </row>
    <row r="18" spans="1:6" x14ac:dyDescent="0.3">
      <c r="A18" t="s">
        <v>90</v>
      </c>
      <c r="B18" t="s">
        <v>90</v>
      </c>
      <c r="C18" t="s">
        <v>96</v>
      </c>
      <c r="D18" t="s">
        <v>96</v>
      </c>
      <c r="E18" t="s">
        <v>102</v>
      </c>
    </row>
    <row r="19" spans="1:6" x14ac:dyDescent="0.3">
      <c r="A19" t="s">
        <v>91</v>
      </c>
      <c r="B19" t="s">
        <v>91</v>
      </c>
      <c r="C19" t="s">
        <v>94</v>
      </c>
      <c r="D19" t="s">
        <v>99</v>
      </c>
    </row>
    <row r="20" spans="1:6" x14ac:dyDescent="0.3">
      <c r="A20" t="s">
        <v>92</v>
      </c>
      <c r="B20" t="s">
        <v>92</v>
      </c>
      <c r="C20" t="s">
        <v>98</v>
      </c>
      <c r="D20" t="s">
        <v>91</v>
      </c>
    </row>
    <row r="21" spans="1:6" x14ac:dyDescent="0.3">
      <c r="A21" t="s">
        <v>93</v>
      </c>
      <c r="B21" t="s">
        <v>93</v>
      </c>
      <c r="C21" t="s">
        <v>91</v>
      </c>
    </row>
    <row r="22" spans="1:6" x14ac:dyDescent="0.3">
      <c r="A22" t="s">
        <v>94</v>
      </c>
      <c r="B22" t="s">
        <v>96</v>
      </c>
      <c r="C22" t="s">
        <v>99</v>
      </c>
    </row>
    <row r="23" spans="1:6" x14ac:dyDescent="0.3">
      <c r="B23" t="s">
        <v>97</v>
      </c>
      <c r="C23" t="s">
        <v>97</v>
      </c>
    </row>
    <row r="24" spans="1:6" x14ac:dyDescent="0.3">
      <c r="B24" t="s">
        <v>94</v>
      </c>
      <c r="C24" t="s">
        <v>59</v>
      </c>
    </row>
    <row r="25" spans="1:6" x14ac:dyDescent="0.3">
      <c r="C25" t="s">
        <v>60</v>
      </c>
    </row>
    <row r="26" spans="1:6" x14ac:dyDescent="0.3">
      <c r="A26" t="s">
        <v>95</v>
      </c>
    </row>
    <row r="29" spans="1:6" x14ac:dyDescent="0.3">
      <c r="A29" t="s">
        <v>54</v>
      </c>
      <c r="B29" t="s">
        <v>55</v>
      </c>
      <c r="C29" t="s">
        <v>56</v>
      </c>
      <c r="D29" t="s">
        <v>57</v>
      </c>
      <c r="E29" t="s">
        <v>100</v>
      </c>
      <c r="F29" t="s">
        <v>58</v>
      </c>
    </row>
    <row r="30" spans="1:6" x14ac:dyDescent="0.3">
      <c r="A30" s="16" t="s">
        <v>76</v>
      </c>
      <c r="B30" s="16" t="s">
        <v>76</v>
      </c>
      <c r="C30" t="s">
        <v>52</v>
      </c>
      <c r="D30" s="16" t="s">
        <v>83</v>
      </c>
      <c r="E30" s="16" t="s">
        <v>78</v>
      </c>
    </row>
    <row r="31" spans="1:6" x14ac:dyDescent="0.3">
      <c r="A31" s="16" t="s">
        <v>75</v>
      </c>
      <c r="B31" t="s">
        <v>51</v>
      </c>
      <c r="C31" t="s">
        <v>53</v>
      </c>
      <c r="D31" s="16" t="s">
        <v>79</v>
      </c>
      <c r="E31" s="16" t="s">
        <v>80</v>
      </c>
    </row>
    <row r="32" spans="1:6" x14ac:dyDescent="0.3">
      <c r="A32" s="16" t="s">
        <v>81</v>
      </c>
      <c r="B32" s="16" t="s">
        <v>82</v>
      </c>
      <c r="C32" t="s">
        <v>51</v>
      </c>
      <c r="D32" s="16" t="s">
        <v>82</v>
      </c>
    </row>
    <row r="33" spans="1:4" x14ac:dyDescent="0.3">
      <c r="A33" s="16" t="s">
        <v>83</v>
      </c>
      <c r="B33" s="16" t="s">
        <v>75</v>
      </c>
      <c r="C33" s="16" t="s">
        <v>79</v>
      </c>
      <c r="D33" s="16" t="s">
        <v>85</v>
      </c>
    </row>
    <row r="34" spans="1:4" x14ac:dyDescent="0.3">
      <c r="A34" s="16" t="s">
        <v>85</v>
      </c>
      <c r="B34" s="16" t="s">
        <v>81</v>
      </c>
      <c r="C34" s="16" t="s">
        <v>83</v>
      </c>
      <c r="D34" s="15"/>
    </row>
    <row r="35" spans="1:4" x14ac:dyDescent="0.3">
      <c r="A35" s="15"/>
      <c r="B35" s="16" t="s">
        <v>83</v>
      </c>
      <c r="C35" s="16" t="s">
        <v>75</v>
      </c>
      <c r="D35" s="15"/>
    </row>
    <row r="36" spans="1:4" x14ac:dyDescent="0.3">
      <c r="A36" s="15"/>
      <c r="B36" s="16" t="s">
        <v>85</v>
      </c>
      <c r="C36" s="16" t="s">
        <v>76</v>
      </c>
      <c r="D36" s="15"/>
    </row>
    <row r="37" spans="1:4" x14ac:dyDescent="0.3">
      <c r="A37" s="15"/>
      <c r="B37" s="15"/>
      <c r="C37" s="16" t="s">
        <v>82</v>
      </c>
      <c r="D37" s="15"/>
    </row>
    <row r="38" spans="1:4" x14ac:dyDescent="0.3">
      <c r="B38" s="15"/>
      <c r="C38" s="16" t="s">
        <v>85</v>
      </c>
      <c r="D38" s="15"/>
    </row>
    <row r="39" spans="1:4" x14ac:dyDescent="0.3">
      <c r="C39" s="15"/>
    </row>
    <row r="40" spans="1:4" x14ac:dyDescent="0.3">
      <c r="B40" s="15"/>
      <c r="C40" s="15"/>
    </row>
    <row r="41" spans="1:4" x14ac:dyDescent="0.3">
      <c r="B41" s="15"/>
    </row>
    <row r="42" spans="1:4" x14ac:dyDescent="0.3">
      <c r="B42" s="15"/>
      <c r="C42" s="15"/>
    </row>
    <row r="43" spans="1:4" x14ac:dyDescent="0.3">
      <c r="B43" s="15"/>
      <c r="C43" s="15"/>
    </row>
    <row r="44" spans="1:4" x14ac:dyDescent="0.3">
      <c r="B44" s="15"/>
      <c r="C44" s="15"/>
    </row>
    <row r="45" spans="1:4" x14ac:dyDescent="0.3">
      <c r="C45" s="15"/>
    </row>
    <row r="46" spans="1:4" x14ac:dyDescent="0.3">
      <c r="C46" s="15"/>
    </row>
    <row r="47" spans="1:4" x14ac:dyDescent="0.3">
      <c r="C47" s="15"/>
    </row>
    <row r="48" spans="1:4" x14ac:dyDescent="0.3">
      <c r="C4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Table 6.1 Cougar_rule_curve</vt:lpstr>
      <vt:lpstr>Table 6.1 CGR_buffer</vt:lpstr>
      <vt:lpstr>Fig. 6.1 v &lt;reservoir&gt;</vt:lpstr>
      <vt:lpstr>Fig. 6.2b and 6.2c</vt:lpstr>
      <vt:lpstr>Cougar_rule_priorities</vt:lpstr>
      <vt:lpstr>Conservation Zone</vt:lpstr>
      <vt:lpstr>Buffer 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Conklin</cp:lastModifiedBy>
  <dcterms:created xsi:type="dcterms:W3CDTF">2020-11-19T21:36:57Z</dcterms:created>
  <dcterms:modified xsi:type="dcterms:W3CDTF">2020-11-22T15:18:06Z</dcterms:modified>
</cp:coreProperties>
</file>