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C5C886A-F6A3-4A9B-9B3D-54F838C0AB5A}" xr6:coauthVersionLast="47" xr6:coauthVersionMax="47" xr10:uidLastSave="{00000000-0000-0000-0000-000000000000}"/>
  <bookViews>
    <workbookView xWindow="3384" yWindow="3384" windowWidth="19008" windowHeight="8964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4" i="4" l="1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Z12" i="4" l="1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Z5" i="4" l="1"/>
  <c r="Y5" i="4"/>
  <c r="X5" i="4"/>
  <c r="W5" i="4"/>
  <c r="AQ5" i="4" s="1"/>
  <c r="U5" i="4"/>
  <c r="T5" i="4"/>
  <c r="S5" i="4"/>
  <c r="R5" i="4"/>
  <c r="P5" i="4"/>
  <c r="O5" i="4"/>
  <c r="N5" i="4"/>
  <c r="M5" i="4"/>
  <c r="K5" i="4"/>
  <c r="J5" i="4"/>
  <c r="I5" i="4"/>
  <c r="H5" i="4"/>
  <c r="Z6" i="4"/>
  <c r="Y6" i="4"/>
  <c r="X6" i="4"/>
  <c r="W6" i="4"/>
  <c r="AQ6" i="4" s="1"/>
  <c r="U6" i="4"/>
  <c r="T6" i="4"/>
  <c r="S6" i="4"/>
  <c r="R6" i="4"/>
  <c r="P6" i="4"/>
  <c r="O6" i="4"/>
  <c r="N6" i="4"/>
  <c r="M6" i="4"/>
  <c r="K6" i="4"/>
  <c r="J6" i="4"/>
  <c r="I6" i="4"/>
  <c r="H6" i="4"/>
  <c r="O6" i="8" l="1"/>
  <c r="H7" i="8"/>
  <c r="H6" i="8"/>
  <c r="H5" i="8"/>
  <c r="H4" i="8"/>
  <c r="H3" i="8"/>
  <c r="H2" i="8"/>
  <c r="O7" i="8"/>
  <c r="O5" i="8"/>
  <c r="O4" i="8"/>
  <c r="O3" i="8"/>
  <c r="O2" i="8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<sst xmlns="http://schemas.openxmlformats.org/spreadsheetml/2006/main" count="22301" uniqueCount="188">
  <si>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</si>
  <si>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</si>
  <si>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</si>
  <si>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</si>
  <si>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</si>
  <si>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</si>
  <si>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</si>
  <si>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</si>
  <si>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</si>
  <si>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</si>
  <si>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</si>
  <si>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</si>
  <si>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</si>
  <si>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</si>
  <si>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</si>
  <si>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</si>
  <si>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</si>
  <si>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</si>
  <si>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</si>
  <si>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</si>
  <si>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</si>
  <si>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</si>
  <si>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</si>
  <si>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</si>
  <si>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</si>
  <si>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</si>
  <si>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</si>
  <si>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</si>
  <si>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</si>
  <si>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</si>
  <si>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</si>
  <si>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</si>
  <si>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</si>
  <si>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</si>
  <si>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</si>
  <si>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</si>
  <si>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</si>
  <si>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</si>
  <si>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</si>
  <si>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</si>
  <si>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</si>
  <si>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</si>
  <si>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</si>
  <si>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</si>
  <si>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</si>
  <si>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</si>
  <si>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</si>
  <si>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</si>
  <si>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</si>
  <si>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</si>
  <si>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</si>
  <si>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</si>
  <si>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</si>
  <si>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</si>
  <si>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</si>
  <si>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</si>
  <si>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</si>
  <si>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</si>
  <si>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</si>
  <si>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</si>
  <si>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</si>
  <si>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</si>
  <si>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</si>
  <si>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</si>
  <si>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</si>
  <si>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</si>
  <si>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</si>
  <si>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</si>
  <si>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</si>
  <si>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</si>
  <si>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</si>
  <si>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</si>
  <si>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</si>
  <si>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</si>
  <si>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</si>
  <si>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</si>
  <si>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</si>
  <si>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</si>
  <si>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</si>
  <si>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</si>
  <si>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</si>
  <si>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</si>
  <si>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</si>
  <si>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</si>
  <si>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</si>
  <si>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</si>
  <si>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</si>
  <si>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</si>
  <si>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</si>
  <si>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</si>
  <si>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</si>
  <si>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</si>
  <si>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</si>
  <si>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</si>
  <si>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</si>
  <si>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</si>
  <si>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</si>
  <si>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</si>
  <si>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</si>
  <si>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</si>
  <si>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</si>
  <si>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</si>
  <si>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</si>
  <si>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</si>
  <si>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</si>
  <si>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</si>
  <si>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</si>
  <si>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</si>
  <si>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</si>
  <si>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</si>
  <si>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</si>
  <si>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</si>
  <si>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</si>
  <si>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</si>
  <si>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</si>
  <si>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</si>
  <si>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</si>
  <si>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</si>
  <si>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</si>
  <si>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</si>
  <si>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</si>
  <si>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</si>
  <si>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</si>
  <si>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</si>
  <si>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</si>
  <si>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</si>
  <si>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</si>
  <si>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</si>
  <si>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</si>
  <si>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</si>
  <si>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</si>
  <si>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</si>
  <si>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</si>
  <si>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</si>
  <si>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</si>
  <si>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</si>
  <si>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</si>
  <si>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</si>
  <si>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</si>
  <si>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</si>
  <si>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</si>
  <si>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</si>
  <si>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</si>
  <si>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</si>
  <si>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</si>
  <si>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</si>
  <si>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</si>
  <si>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</si>
  <si>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</si>
  <si>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</si>
  <si>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</si>
  <si>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</si>
  <si>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</si>
  <si>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</si>
  <si>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</si>
  <si>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</si>
  <si>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</si>
  <si>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</si>
  <si>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</si>
  <si>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</si>
  <si>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</si>
  <si>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</si>
  <si>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</si>
  <si>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</si>
  <si>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</si>
  <si>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</si>
  <si>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</si>
  <si>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</si>
  <si>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</si>
  <si>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</si>
  <si>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</si>
  <si>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</si>
  <si>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</si>
  <si>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</si>
  <si>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Skill statistics for Willamette River  basin, monthly basis, 2010-18 unless otherwise noted</t>
  </si>
  <si>
    <t>USGS 14185900_flow_QUARTZVILLE CREEK NEAR CASCADIA, OR_23786019</t>
  </si>
  <si>
    <t>QUARTZVILLECREEKNEARCASCADIA23786019</t>
  </si>
  <si>
    <t>NS</t>
  </si>
  <si>
    <t>14185900</t>
  </si>
  <si>
    <t>C585</t>
  </si>
  <si>
    <t>C586</t>
  </si>
  <si>
    <t>USGS 14187000_flow_WILEY CREEK NEAR FOSTER  OR_23785721</t>
  </si>
  <si>
    <t>C586+</t>
  </si>
  <si>
    <t>USGS 14185000_flow_SOUTH SANTIAM RIVER BELOW CASCADIA  OR_23785793</t>
  </si>
  <si>
    <t>C592</t>
  </si>
  <si>
    <t>C593</t>
  </si>
  <si>
    <t>C593+dhPESTcalibration</t>
  </si>
  <si>
    <t>DH 10/23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</si>
</sst>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1" fontId="0" fillId="0" borderId="0" xfId="0" applyNumberFormat="1"/>
    <xf numFmtId="0" fontId="0" fillId="0" borderId="0" xfId="0" applyAlignment="1"/>
    <xf numFmtId="0" fontId="0" fillId="10" borderId="0" xfId="0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167" fontId="0" fillId="3" borderId="0" xfId="0" applyNumberFormat="1" applyFill="1"/>
    <xf numFmtId="167" fontId="0" fillId="0" borderId="0" xfId="0" applyNumberFormat="1" applyFill="1"/>
    <xf numFmtId="168" fontId="0" fillId="10" borderId="0" xfId="0" applyNumberFormat="1" applyFill="1"/>
    <xf numFmtId="16" fontId="0" fillId="0" borderId="0" xfId="0" applyNumberFormat="1" applyFill="1"/>
    <xf numFmtId="169" fontId="0" fillId="0" borderId="0" xfId="0" applyNumberFormat="1" applyAlignment="1">
      <alignment wrapText="1"/>
    </xf>
    <xf numFmtId="169" fontId="0" fillId="10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168" fontId="0" fillId="0" borderId="0" xfId="0" applyNumberFormat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7"/>
  <sheetViews>
    <sheetView tabSelected="1" topLeftCell="D1" workbookViewId="0">
      <pane ySplit="3" topLeftCell="A10" activePane="bottomLeft" state="frozen"/>
      <selection pane="bottomLeft" activeCell="D11" sqref="D11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5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174</v>
      </c>
      <c r="C1" s="50"/>
      <c r="F1" s="57" t="s">
        <v>133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57" t="s">
        <v>60</v>
      </c>
      <c r="L3" s="19" t="s">
        <v>60</v>
      </c>
      <c r="Q3" s="17" t="s">
        <v>60</v>
      </c>
      <c r="V3" s="18" t="s">
        <v>60</v>
      </c>
      <c r="AA3" s="68" t="s">
        <v>61</v>
      </c>
      <c r="AB3" s="68"/>
      <c r="AC3" s="67" t="s">
        <v>62</v>
      </c>
      <c r="AD3" s="67"/>
      <c r="AE3" s="69" t="s">
        <v>50</v>
      </c>
      <c r="AF3" s="69"/>
      <c r="AG3" s="70" t="s">
        <v>63</v>
      </c>
      <c r="AH3" s="70"/>
      <c r="AI3" s="71" t="s">
        <v>48</v>
      </c>
      <c r="AJ3" s="71"/>
      <c r="AK3" s="67" t="s">
        <v>62</v>
      </c>
      <c r="AL3" s="67"/>
      <c r="AM3" s="69" t="s">
        <v>50</v>
      </c>
      <c r="AN3" s="69"/>
      <c r="AO3" s="70" t="s">
        <v>63</v>
      </c>
      <c r="AP3" s="70"/>
      <c r="AR3" s="32" t="s">
        <v>53</v>
      </c>
      <c r="AS3" s="68" t="s">
        <v>48</v>
      </c>
      <c r="AT3" s="68"/>
      <c r="AU3" s="74" t="s">
        <v>62</v>
      </c>
      <c r="AV3" s="74"/>
      <c r="AW3" s="73" t="s">
        <v>50</v>
      </c>
      <c r="AX3" s="73"/>
      <c r="AY3" s="70" t="s">
        <v>63</v>
      </c>
      <c r="AZ3" s="70"/>
      <c r="BA3" s="68" t="s">
        <v>48</v>
      </c>
      <c r="BB3" s="68"/>
      <c r="BC3" s="72" t="s">
        <v>62</v>
      </c>
      <c r="BD3" s="72"/>
      <c r="BE3" s="73" t="s">
        <v>50</v>
      </c>
      <c r="BF3" s="73"/>
      <c r="BG3" s="70" t="s">
        <v>63</v>
      </c>
      <c r="BH3" s="70"/>
      <c r="BI3">
        <f>MIN(BI5:BI31)</f>
        <v>0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57" t="s">
        <v>132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s="50" customFormat="1" x14ac:dyDescent="0.3">
      <c r="A5" s="53" t="s">
        <v>178</v>
      </c>
      <c r="B5" s="50">
        <v>23786019</v>
      </c>
      <c r="C5" s="56" t="s">
        <v>175</v>
      </c>
      <c r="D5" s="60" t="s">
        <v>179</v>
      </c>
      <c r="E5"/>
      <c r="F5" s="58">
        <v>-170</v>
      </c>
      <c r="G5" s="51">
        <v>0.79700000000000004</v>
      </c>
      <c r="H5" s="51" t="str">
        <f t="shared" ref="H5" si="0">IF(G5&gt;0.8,"VG",IF(G5&gt;0.7,"G",IF(G5&gt;0.45,"S","NS")))</f>
        <v>G</v>
      </c>
      <c r="I5" s="51" t="str">
        <f t="shared" ref="I5" si="1">AJ5</f>
        <v>S</v>
      </c>
      <c r="J5" s="51" t="str">
        <f t="shared" ref="J5" si="2">BB5</f>
        <v>G</v>
      </c>
      <c r="K5" s="51">
        <f t="shared" ref="K5" si="3">BT5</f>
        <v>0</v>
      </c>
      <c r="L5" s="52">
        <v>0.34920000000000001</v>
      </c>
      <c r="M5" s="51" t="str">
        <f t="shared" ref="M5" si="4">IF(ABS(L5)&lt;5%,"VG",IF(ABS(L5)&lt;10%,"G",IF(ABS(L5)&lt;15%,"S","NS")))</f>
        <v>NS</v>
      </c>
      <c r="N5" s="51" t="str">
        <f t="shared" ref="N5" si="5">AO5</f>
        <v>S</v>
      </c>
      <c r="O5" s="51" t="str">
        <f t="shared" ref="O5" si="6">BD5</f>
        <v>NS</v>
      </c>
      <c r="P5" s="51">
        <f t="shared" ref="P5" si="7">BY5</f>
        <v>0</v>
      </c>
      <c r="Q5" s="51">
        <v>0.43099999999999999</v>
      </c>
      <c r="R5" s="51" t="str">
        <f t="shared" ref="R5" si="8">IF(Q5&lt;=0.5,"VG",IF(Q5&lt;=0.6,"G",IF(Q5&lt;=0.7,"S","NS")))</f>
        <v>VG</v>
      </c>
      <c r="S5" s="51" t="str">
        <f t="shared" ref="S5" si="9">AN5</f>
        <v>S</v>
      </c>
      <c r="T5" s="51" t="str">
        <f t="shared" ref="T5" si="10">BF5</f>
        <v>G</v>
      </c>
      <c r="U5" s="51">
        <f t="shared" ref="U5" si="11">BX5</f>
        <v>0</v>
      </c>
      <c r="V5" s="51">
        <v>0.90610000000000002</v>
      </c>
      <c r="W5" s="51" t="str">
        <f t="shared" ref="W5" si="12">IF(V5&gt;0.85,"VG",IF(V5&gt;0.75,"G",IF(V5&gt;0.6,"S","NS")))</f>
        <v>VG</v>
      </c>
      <c r="X5" s="51" t="str">
        <f t="shared" ref="X5" si="13">AP5</f>
        <v>S</v>
      </c>
      <c r="Y5" s="51" t="str">
        <f t="shared" ref="Y5" si="14">BH5</f>
        <v>VG</v>
      </c>
      <c r="Z5" s="51">
        <f t="shared" ref="Z5" si="15">BZ5</f>
        <v>0</v>
      </c>
      <c r="AA5" s="33">
        <v>0.60014793272782696</v>
      </c>
      <c r="AB5" s="33">
        <v>0.62895628086103295</v>
      </c>
      <c r="AC5" s="42">
        <v>26.522742991621499</v>
      </c>
      <c r="AD5" s="42">
        <v>26.7350854211873</v>
      </c>
      <c r="AE5" s="43">
        <v>0.63233857012851402</v>
      </c>
      <c r="AF5" s="43">
        <v>0.60913358070210399</v>
      </c>
      <c r="AG5" s="35">
        <v>0.69837646362448202</v>
      </c>
      <c r="AH5" s="35">
        <v>0.72732780006646203</v>
      </c>
      <c r="AI5" s="36" t="s">
        <v>69</v>
      </c>
      <c r="AJ5" s="36" t="s">
        <v>69</v>
      </c>
      <c r="AK5" s="40" t="s">
        <v>177</v>
      </c>
      <c r="AL5" s="40" t="s">
        <v>177</v>
      </c>
      <c r="AM5" s="41" t="s">
        <v>69</v>
      </c>
      <c r="AN5" s="41" t="s">
        <v>69</v>
      </c>
      <c r="AO5" s="3" t="s">
        <v>69</v>
      </c>
      <c r="AP5" s="3" t="s">
        <v>69</v>
      </c>
      <c r="AQ5">
        <f>IF(AR5=W5,1,0)</f>
        <v>0</v>
      </c>
      <c r="AR5" t="s">
        <v>176</v>
      </c>
      <c r="AS5" s="35">
        <v>0.713977586369552</v>
      </c>
      <c r="AT5" s="35">
        <v>0.72883243744897697</v>
      </c>
      <c r="AU5" s="35">
        <v>31.3921498084033</v>
      </c>
      <c r="AV5" s="35">
        <v>30.208100843617299</v>
      </c>
      <c r="AW5" s="35">
        <v>0.53481063343060797</v>
      </c>
      <c r="AX5" s="35">
        <v>0.52073751790227596</v>
      </c>
      <c r="AY5" s="35">
        <v>0.89930645526755804</v>
      </c>
      <c r="AZ5" s="35">
        <v>0.90440074265773296</v>
      </c>
      <c r="BA5" t="s">
        <v>68</v>
      </c>
      <c r="BB5" t="s">
        <v>68</v>
      </c>
      <c r="BC5" t="s">
        <v>177</v>
      </c>
      <c r="BD5" t="s">
        <v>177</v>
      </c>
      <c r="BE5" t="s">
        <v>68</v>
      </c>
      <c r="BF5" t="s">
        <v>68</v>
      </c>
      <c r="BG5" t="s">
        <v>70</v>
      </c>
      <c r="BH5" t="s">
        <v>70</v>
      </c>
      <c r="BI5" s="55"/>
      <c r="BJ5" s="55"/>
      <c r="BK5" s="55"/>
      <c r="BN5" s="54"/>
      <c r="BO5" s="54"/>
      <c r="BP5" s="54"/>
      <c r="BQ5" s="54"/>
      <c r="BR5" s="54"/>
      <c r="BS5" s="54"/>
      <c r="BT5" s="54"/>
      <c r="BU5" s="54"/>
    </row>
    <row r="6" spans="1:78" s="50" customFormat="1" x14ac:dyDescent="0.3">
      <c r="A6" s="53" t="s">
        <v>178</v>
      </c>
      <c r="B6" s="50">
        <v>23786019</v>
      </c>
      <c r="C6" s="56" t="s">
        <v>175</v>
      </c>
      <c r="D6" s="60" t="s">
        <v>180</v>
      </c>
      <c r="E6"/>
      <c r="F6" s="58">
        <v>-93</v>
      </c>
      <c r="G6" s="51">
        <v>0.874</v>
      </c>
      <c r="H6" s="51" t="str">
        <f t="shared" ref="H6" si="16">IF(G6&gt;0.8,"VG",IF(G6&gt;0.7,"G",IF(G6&gt;0.45,"S","NS")))</f>
        <v>VG</v>
      </c>
      <c r="I6" s="51" t="str">
        <f t="shared" ref="I6" si="17">AJ6</f>
        <v>S</v>
      </c>
      <c r="J6" s="51" t="str">
        <f t="shared" ref="J6" si="18">BB6</f>
        <v>G</v>
      </c>
      <c r="K6" s="51">
        <f t="shared" ref="K6" si="19">BT6</f>
        <v>0</v>
      </c>
      <c r="L6" s="52">
        <v>0.1638</v>
      </c>
      <c r="M6" s="51" t="str">
        <f t="shared" ref="M6" si="20">IF(ABS(L6)&lt;5%,"VG",IF(ABS(L6)&lt;10%,"G",IF(ABS(L6)&lt;15%,"S","NS")))</f>
        <v>NS</v>
      </c>
      <c r="N6" s="51" t="str">
        <f t="shared" ref="N6" si="21">AO6</f>
        <v>S</v>
      </c>
      <c r="O6" s="51" t="str">
        <f t="shared" ref="O6" si="22">BD6</f>
        <v>NS</v>
      </c>
      <c r="P6" s="51">
        <f t="shared" ref="P6" si="23">BY6</f>
        <v>0</v>
      </c>
      <c r="Q6" s="51">
        <v>0.35</v>
      </c>
      <c r="R6" s="51" t="str">
        <f t="shared" ref="R6" si="24">IF(Q6&lt;=0.5,"VG",IF(Q6&lt;=0.6,"G",IF(Q6&lt;=0.7,"S","NS")))</f>
        <v>VG</v>
      </c>
      <c r="S6" s="51" t="str">
        <f t="shared" ref="S6" si="25">AN6</f>
        <v>S</v>
      </c>
      <c r="T6" s="51" t="str">
        <f t="shared" ref="T6" si="26">BF6</f>
        <v>G</v>
      </c>
      <c r="U6" s="51">
        <f t="shared" ref="U6" si="27">BX6</f>
        <v>0</v>
      </c>
      <c r="V6" s="51">
        <v>0.91890000000000005</v>
      </c>
      <c r="W6" s="51" t="str">
        <f t="shared" ref="W6" si="28">IF(V6&gt;0.85,"VG",IF(V6&gt;0.75,"G",IF(V6&gt;0.6,"S","NS")))</f>
        <v>VG</v>
      </c>
      <c r="X6" s="51" t="str">
        <f t="shared" ref="X6" si="29">AP6</f>
        <v>S</v>
      </c>
      <c r="Y6" s="51" t="str">
        <f t="shared" ref="Y6" si="30">BH6</f>
        <v>VG</v>
      </c>
      <c r="Z6" s="51">
        <f t="shared" ref="Z6" si="31">BZ6</f>
        <v>0</v>
      </c>
      <c r="AA6" s="33">
        <v>0.60014793272782696</v>
      </c>
      <c r="AB6" s="33">
        <v>0.62895628086103295</v>
      </c>
      <c r="AC6" s="42">
        <v>26.522742991621499</v>
      </c>
      <c r="AD6" s="42">
        <v>26.7350854211873</v>
      </c>
      <c r="AE6" s="43">
        <v>0.63233857012851402</v>
      </c>
      <c r="AF6" s="43">
        <v>0.60913358070210399</v>
      </c>
      <c r="AG6" s="35">
        <v>0.69837646362448202</v>
      </c>
      <c r="AH6" s="35">
        <v>0.72732780006646203</v>
      </c>
      <c r="AI6" s="36" t="s">
        <v>69</v>
      </c>
      <c r="AJ6" s="36" t="s">
        <v>69</v>
      </c>
      <c r="AK6" s="40" t="s">
        <v>177</v>
      </c>
      <c r="AL6" s="40" t="s">
        <v>177</v>
      </c>
      <c r="AM6" s="41" t="s">
        <v>69</v>
      </c>
      <c r="AN6" s="41" t="s">
        <v>69</v>
      </c>
      <c r="AO6" s="3" t="s">
        <v>69</v>
      </c>
      <c r="AP6" s="3" t="s">
        <v>69</v>
      </c>
      <c r="AQ6">
        <f>IF(AR6=W6,1,0)</f>
        <v>0</v>
      </c>
      <c r="AR6" t="s">
        <v>176</v>
      </c>
      <c r="AS6" s="35">
        <v>0.713977586369552</v>
      </c>
      <c r="AT6" s="35">
        <v>0.72883243744897697</v>
      </c>
      <c r="AU6" s="35">
        <v>31.3921498084033</v>
      </c>
      <c r="AV6" s="35">
        <v>30.208100843617299</v>
      </c>
      <c r="AW6" s="35">
        <v>0.53481063343060797</v>
      </c>
      <c r="AX6" s="35">
        <v>0.52073751790227596</v>
      </c>
      <c r="AY6" s="35">
        <v>0.89930645526755804</v>
      </c>
      <c r="AZ6" s="35">
        <v>0.90440074265773296</v>
      </c>
      <c r="BA6" t="s">
        <v>68</v>
      </c>
      <c r="BB6" t="s">
        <v>68</v>
      </c>
      <c r="BC6" t="s">
        <v>177</v>
      </c>
      <c r="BD6" t="s">
        <v>177</v>
      </c>
      <c r="BE6" t="s">
        <v>68</v>
      </c>
      <c r="BF6" t="s">
        <v>68</v>
      </c>
      <c r="BG6" t="s">
        <v>70</v>
      </c>
      <c r="BH6" t="s">
        <v>70</v>
      </c>
      <c r="BI6" s="55"/>
      <c r="BJ6" s="55"/>
      <c r="BK6" s="55"/>
      <c r="BN6" s="54"/>
      <c r="BO6" s="54"/>
      <c r="BP6" s="54"/>
      <c r="BQ6" s="54"/>
      <c r="BR6" s="54"/>
      <c r="BS6" s="54"/>
      <c r="BT6" s="54"/>
      <c r="BU6" s="54"/>
    </row>
    <row r="7" spans="1:78" s="50" customFormat="1" x14ac:dyDescent="0.3">
      <c r="A7" s="53"/>
      <c r="C7" s="56"/>
      <c r="D7" s="60"/>
      <c r="E7"/>
      <c r="F7" s="58"/>
      <c r="G7" s="51">
        <v>0.875</v>
      </c>
      <c r="H7" s="51"/>
      <c r="I7" s="51"/>
      <c r="J7" s="51"/>
      <c r="K7" s="51"/>
      <c r="L7" s="52">
        <v>0.15490000000000001</v>
      </c>
      <c r="M7" s="51"/>
      <c r="N7" s="51"/>
      <c r="O7" s="51"/>
      <c r="P7" s="51"/>
      <c r="Q7" s="51">
        <v>0.35</v>
      </c>
      <c r="R7" s="51"/>
      <c r="S7" s="51"/>
      <c r="T7" s="51"/>
      <c r="U7" s="51"/>
      <c r="V7" s="51">
        <v>0.91410000000000002</v>
      </c>
      <c r="W7" s="51"/>
      <c r="X7" s="51"/>
      <c r="Y7" s="51"/>
      <c r="Z7" s="51"/>
      <c r="AA7" s="33"/>
      <c r="AB7" s="33"/>
      <c r="AC7" s="42"/>
      <c r="AD7" s="42"/>
      <c r="AE7" s="43"/>
      <c r="AF7" s="43"/>
      <c r="AG7" s="35"/>
      <c r="AH7" s="35"/>
      <c r="AI7" s="36"/>
      <c r="AJ7" s="36"/>
      <c r="AK7" s="40"/>
      <c r="AL7" s="40"/>
      <c r="AM7" s="41"/>
      <c r="AN7" s="41"/>
      <c r="AO7" s="3"/>
      <c r="AP7" s="3"/>
      <c r="AQ7"/>
      <c r="AR7"/>
      <c r="AS7" s="35"/>
      <c r="AT7" s="35"/>
      <c r="AU7" s="35"/>
      <c r="AV7" s="35"/>
      <c r="AW7" s="35"/>
      <c r="AX7" s="35"/>
      <c r="AY7" s="35"/>
      <c r="AZ7" s="35"/>
      <c r="BA7"/>
      <c r="BB7"/>
      <c r="BC7"/>
      <c r="BD7"/>
      <c r="BE7"/>
      <c r="BF7"/>
      <c r="BG7"/>
      <c r="BH7"/>
      <c r="BI7" s="55"/>
      <c r="BJ7" s="55"/>
      <c r="BK7" s="55"/>
      <c r="BN7" s="54"/>
      <c r="BO7" s="54"/>
      <c r="BP7" s="54"/>
      <c r="BQ7" s="54"/>
      <c r="BR7" s="54"/>
      <c r="BS7" s="54"/>
      <c r="BT7" s="54"/>
      <c r="BU7" s="54"/>
    </row>
    <row r="8" spans="1:78" s="50" customFormat="1" x14ac:dyDescent="0.3">
      <c r="A8" s="53"/>
      <c r="C8" s="56"/>
      <c r="D8" s="60"/>
      <c r="E8"/>
      <c r="F8" s="58"/>
      <c r="G8" s="51"/>
      <c r="H8" s="51"/>
      <c r="I8" s="51"/>
      <c r="J8" s="51"/>
      <c r="K8" s="51"/>
      <c r="L8" s="52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33"/>
      <c r="AB8" s="33"/>
      <c r="AC8" s="42"/>
      <c r="AD8" s="42"/>
      <c r="AE8" s="43"/>
      <c r="AF8" s="43"/>
      <c r="AG8" s="35"/>
      <c r="AH8" s="35"/>
      <c r="AI8" s="36"/>
      <c r="AJ8" s="36"/>
      <c r="AK8" s="40"/>
      <c r="AL8" s="40"/>
      <c r="AM8" s="41"/>
      <c r="AN8" s="41"/>
      <c r="AO8" s="3"/>
      <c r="AP8" s="3"/>
      <c r="AQ8"/>
      <c r="AR8"/>
      <c r="AS8" s="35"/>
      <c r="AT8" s="35"/>
      <c r="AU8" s="35"/>
      <c r="AV8" s="35"/>
      <c r="AW8" s="35"/>
      <c r="AX8" s="35"/>
      <c r="AY8" s="35"/>
      <c r="AZ8" s="35"/>
      <c r="BA8"/>
      <c r="BB8"/>
      <c r="BC8"/>
      <c r="BD8"/>
      <c r="BE8"/>
      <c r="BF8"/>
      <c r="BG8"/>
      <c r="BH8"/>
      <c r="BI8" s="55"/>
      <c r="BJ8" s="55"/>
      <c r="BK8" s="55"/>
      <c r="BN8" s="54"/>
      <c r="BO8" s="54"/>
      <c r="BP8" s="54"/>
      <c r="BQ8" s="54"/>
      <c r="BR8" s="54"/>
      <c r="BS8" s="54"/>
      <c r="BT8" s="54"/>
      <c r="BU8" s="54"/>
    </row>
    <row r="9" spans="1:78" s="50" customFormat="1" x14ac:dyDescent="0.3">
      <c r="A9" s="53"/>
      <c r="C9" s="56" t="s">
        <v>181</v>
      </c>
      <c r="D9" s="60" t="s">
        <v>182</v>
      </c>
      <c r="E9"/>
      <c r="F9" s="58">
        <v>-92.57</v>
      </c>
      <c r="G9" s="51">
        <v>0.51100000000000001</v>
      </c>
      <c r="H9" s="51"/>
      <c r="I9" s="51"/>
      <c r="J9" s="51"/>
      <c r="K9" s="51"/>
      <c r="L9" s="52">
        <v>-0.31590000000000001</v>
      </c>
      <c r="M9" s="51"/>
      <c r="N9" s="51"/>
      <c r="O9" s="51"/>
      <c r="P9" s="51"/>
      <c r="Q9" s="51">
        <v>0.629</v>
      </c>
      <c r="R9" s="51"/>
      <c r="S9" s="51"/>
      <c r="T9" s="51"/>
      <c r="U9" s="51"/>
      <c r="V9" s="51">
        <v>0.91320000000000001</v>
      </c>
      <c r="W9" s="51"/>
      <c r="X9" s="51"/>
      <c r="Y9" s="51"/>
      <c r="Z9" s="51"/>
      <c r="AA9" s="33"/>
      <c r="AB9" s="33"/>
      <c r="AC9" s="42"/>
      <c r="AD9" s="42"/>
      <c r="AE9" s="43"/>
      <c r="AF9" s="43"/>
      <c r="AG9" s="35"/>
      <c r="AH9" s="35"/>
      <c r="AI9" s="36"/>
      <c r="AJ9" s="36"/>
      <c r="AK9" s="40"/>
      <c r="AL9" s="40"/>
      <c r="AM9" s="41"/>
      <c r="AN9" s="41"/>
      <c r="AO9" s="3"/>
      <c r="AP9" s="3"/>
      <c r="AQ9"/>
      <c r="AR9"/>
      <c r="AS9" s="35"/>
      <c r="AT9" s="35"/>
      <c r="AU9" s="35"/>
      <c r="AV9" s="35"/>
      <c r="AW9" s="35"/>
      <c r="AX9" s="35"/>
      <c r="AY9" s="35"/>
      <c r="AZ9" s="35"/>
      <c r="BA9"/>
      <c r="BB9"/>
      <c r="BC9"/>
      <c r="BD9"/>
      <c r="BE9"/>
      <c r="BF9"/>
      <c r="BG9"/>
      <c r="BH9"/>
      <c r="BI9" s="55"/>
      <c r="BJ9" s="55"/>
      <c r="BK9" s="55"/>
      <c r="BN9" s="54"/>
      <c r="BO9" s="54"/>
      <c r="BP9" s="54"/>
      <c r="BQ9" s="54"/>
      <c r="BR9" s="54"/>
      <c r="BS9" s="54"/>
      <c r="BT9" s="54"/>
      <c r="BU9" s="54"/>
    </row>
    <row r="10" spans="1:78" s="50" customFormat="1" x14ac:dyDescent="0.3">
      <c r="A10" s="53"/>
      <c r="C10" s="56" t="s">
        <v>181</v>
      </c>
      <c r="D10" s="60" t="s">
        <v>187</v>
      </c>
      <c r="E10"/>
      <c r="F10" s="58"/>
      <c r="G10" s="51">
        <v>0.95699999999999996</v>
      </c>
      <c r="H10" s="51"/>
      <c r="I10" s="51"/>
      <c r="J10" s="51"/>
      <c r="K10" s="51"/>
      <c r="L10" s="52">
        <v>-2.1700000000000001E-2</v>
      </c>
      <c r="M10" s="51"/>
      <c r="N10" s="51"/>
      <c r="O10" s="51"/>
      <c r="P10" s="51"/>
      <c r="Q10" s="51">
        <v>0.20799999999999999</v>
      </c>
      <c r="R10" s="51"/>
      <c r="S10" s="51"/>
      <c r="T10" s="51"/>
      <c r="U10" s="51"/>
      <c r="V10" s="51">
        <v>0.95799999999999996</v>
      </c>
      <c r="W10" s="51"/>
      <c r="X10" s="51"/>
      <c r="Y10" s="51"/>
      <c r="Z10" s="51"/>
      <c r="AA10" s="33"/>
      <c r="AB10" s="33"/>
      <c r="AC10" s="42"/>
      <c r="AD10" s="42"/>
      <c r="AE10" s="43"/>
      <c r="AF10" s="43"/>
      <c r="AG10" s="35"/>
      <c r="AH10" s="35"/>
      <c r="AI10" s="36"/>
      <c r="AJ10" s="36"/>
      <c r="AK10" s="40"/>
      <c r="AL10" s="40"/>
      <c r="AM10" s="41"/>
      <c r="AN10" s="41"/>
      <c r="AO10" s="3"/>
      <c r="AP10" s="3"/>
      <c r="AQ10"/>
      <c r="AR10"/>
      <c r="AS10" s="35"/>
      <c r="AT10" s="35"/>
      <c r="AU10" s="35"/>
      <c r="AV10" s="35"/>
      <c r="AW10" s="35"/>
      <c r="AX10" s="35"/>
      <c r="AY10" s="35"/>
      <c r="AZ10" s="35"/>
      <c r="BA10"/>
      <c r="BB10"/>
      <c r="BC10"/>
      <c r="BD10"/>
      <c r="BE10"/>
      <c r="BF10"/>
      <c r="BG10"/>
      <c r="BH10"/>
      <c r="BI10" s="55"/>
      <c r="BJ10" s="55"/>
      <c r="BK10" s="55"/>
      <c r="BN10" s="54"/>
      <c r="BO10" s="54"/>
      <c r="BP10" s="54"/>
      <c r="BQ10" s="54"/>
      <c r="BR10" s="54"/>
      <c r="BS10" s="54"/>
      <c r="BT10" s="54"/>
      <c r="BU10" s="54"/>
    </row>
    <row r="11" spans="1:78" s="50" customFormat="1" x14ac:dyDescent="0.3">
      <c r="A11" s="53"/>
      <c r="C11" s="56"/>
      <c r="D11" s="60"/>
      <c r="E11"/>
      <c r="F11" s="58"/>
      <c r="G11" s="51"/>
      <c r="H11" s="51"/>
      <c r="I11" s="51"/>
      <c r="J11" s="51"/>
      <c r="K11" s="51"/>
      <c r="L11" s="52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33"/>
      <c r="AB11" s="33"/>
      <c r="AC11" s="42"/>
      <c r="AD11" s="42"/>
      <c r="AE11" s="43"/>
      <c r="AF11" s="43"/>
      <c r="AG11" s="35"/>
      <c r="AH11" s="35"/>
      <c r="AI11" s="36"/>
      <c r="AJ11" s="36"/>
      <c r="AK11" s="40"/>
      <c r="AL11" s="40"/>
      <c r="AM11" s="41"/>
      <c r="AN11" s="41"/>
      <c r="AO11" s="3"/>
      <c r="AP11" s="3"/>
      <c r="AQ11"/>
      <c r="AR11"/>
      <c r="AS11" s="35"/>
      <c r="AT11" s="35"/>
      <c r="AU11" s="35"/>
      <c r="AV11" s="35"/>
      <c r="AW11" s="35"/>
      <c r="AX11" s="35"/>
      <c r="AY11" s="35"/>
      <c r="AZ11" s="35"/>
      <c r="BA11"/>
      <c r="BB11"/>
      <c r="BC11"/>
      <c r="BD11"/>
      <c r="BE11"/>
      <c r="BF11"/>
      <c r="BG11"/>
      <c r="BH11"/>
      <c r="BI11" s="55"/>
      <c r="BJ11" s="55"/>
      <c r="BK11" s="55"/>
      <c r="BN11" s="54"/>
      <c r="BO11" s="54"/>
      <c r="BP11" s="54"/>
      <c r="BQ11" s="54"/>
      <c r="BR11" s="54"/>
      <c r="BS11" s="54"/>
      <c r="BT11" s="54"/>
      <c r="BU11" s="54"/>
    </row>
    <row r="12" spans="1:78" s="50" customFormat="1" x14ac:dyDescent="0.3">
      <c r="A12" s="53"/>
      <c r="C12" s="56" t="s">
        <v>183</v>
      </c>
      <c r="D12" s="60" t="s">
        <v>184</v>
      </c>
      <c r="E12"/>
      <c r="F12" s="58">
        <v>-92.7</v>
      </c>
      <c r="G12" s="51">
        <v>0.83799999999999997</v>
      </c>
      <c r="H12" s="51" t="str">
        <f t="shared" ref="H12" si="32">IF(G12&gt;0.8,"VG",IF(G12&gt;0.7,"G",IF(G12&gt;0.45,"S","NS")))</f>
        <v>VG</v>
      </c>
      <c r="I12" s="51">
        <f t="shared" ref="I12" si="33">AJ12</f>
        <v>0</v>
      </c>
      <c r="J12" s="51">
        <f t="shared" ref="J12" si="34">BB12</f>
        <v>0</v>
      </c>
      <c r="K12" s="51">
        <f t="shared" ref="K12" si="35">BT12</f>
        <v>0</v>
      </c>
      <c r="L12" s="52">
        <v>0.12759999999999999</v>
      </c>
      <c r="M12" s="51" t="str">
        <f t="shared" ref="M12" si="36">IF(ABS(L12)&lt;5%,"VG",IF(ABS(L12)&lt;10%,"G",IF(ABS(L12)&lt;15%,"S","NS")))</f>
        <v>S</v>
      </c>
      <c r="N12" s="51">
        <f t="shared" ref="N12" si="37">AO12</f>
        <v>0</v>
      </c>
      <c r="O12" s="51">
        <f t="shared" ref="O12" si="38">BD12</f>
        <v>0</v>
      </c>
      <c r="P12" s="51">
        <f t="shared" ref="P12" si="39">BY12</f>
        <v>0</v>
      </c>
      <c r="Q12" s="51">
        <v>0.39900000000000002</v>
      </c>
      <c r="R12" s="51" t="str">
        <f t="shared" ref="R12" si="40">IF(Q12&lt;=0.5,"VG",IF(Q12&lt;=0.6,"G",IF(Q12&lt;=0.7,"S","NS")))</f>
        <v>VG</v>
      </c>
      <c r="S12" s="51">
        <f t="shared" ref="S12" si="41">AN12</f>
        <v>0</v>
      </c>
      <c r="T12" s="51">
        <f t="shared" ref="T12" si="42">BF12</f>
        <v>0</v>
      </c>
      <c r="U12" s="51">
        <f t="shared" ref="U12" si="43">BX12</f>
        <v>0</v>
      </c>
      <c r="V12" s="51">
        <v>0.86119999999999997</v>
      </c>
      <c r="W12" s="51" t="str">
        <f t="shared" ref="W12" si="44">IF(V12&gt;0.85,"VG",IF(V12&gt;0.75,"G",IF(V12&gt;0.6,"S","NS")))</f>
        <v>VG</v>
      </c>
      <c r="X12" s="51">
        <f t="shared" ref="X12" si="45">AP12</f>
        <v>0</v>
      </c>
      <c r="Y12" s="51">
        <f t="shared" ref="Y12" si="46">BH12</f>
        <v>0</v>
      </c>
      <c r="Z12" s="51">
        <f t="shared" ref="Z12" si="47">BZ12</f>
        <v>0</v>
      </c>
      <c r="AA12" s="33"/>
      <c r="AB12" s="33"/>
      <c r="AC12" s="42"/>
      <c r="AD12" s="42"/>
      <c r="AE12" s="43"/>
      <c r="AF12" s="43"/>
      <c r="AG12" s="35"/>
      <c r="AH12" s="35"/>
      <c r="AI12" s="36"/>
      <c r="AJ12" s="36"/>
      <c r="AK12" s="40"/>
      <c r="AL12" s="40"/>
      <c r="AM12" s="41"/>
      <c r="AN12" s="41"/>
      <c r="AO12" s="3"/>
      <c r="AP12" s="3"/>
      <c r="AQ12"/>
      <c r="AR12"/>
      <c r="AS12" s="35"/>
      <c r="AT12" s="35"/>
      <c r="AU12" s="35"/>
      <c r="AV12" s="35"/>
      <c r="AW12" s="35"/>
      <c r="AX12" s="35"/>
      <c r="AY12" s="35"/>
      <c r="AZ12" s="35"/>
      <c r="BA12"/>
      <c r="BB12"/>
      <c r="BC12"/>
      <c r="BD12"/>
      <c r="BE12"/>
      <c r="BF12"/>
      <c r="BG12"/>
      <c r="BH12"/>
      <c r="BI12" s="55"/>
      <c r="BJ12" s="55"/>
      <c r="BK12" s="55"/>
      <c r="BN12" s="54"/>
      <c r="BO12" s="54"/>
      <c r="BP12" s="54"/>
      <c r="BQ12" s="54"/>
      <c r="BR12" s="54"/>
      <c r="BS12" s="54"/>
      <c r="BT12" s="54"/>
      <c r="BU12" s="54"/>
    </row>
    <row r="13" spans="1:78" s="50" customFormat="1" x14ac:dyDescent="0.3">
      <c r="A13" s="53"/>
      <c r="C13" s="56" t="s">
        <v>183</v>
      </c>
      <c r="D13" s="60" t="s">
        <v>185</v>
      </c>
      <c r="E13"/>
      <c r="F13" s="58">
        <v>-24.36</v>
      </c>
      <c r="G13" s="66">
        <v>0.91800000000000004</v>
      </c>
      <c r="H13" s="51" t="str">
        <f t="shared" ref="H13" si="48">IF(G13&gt;0.8,"VG",IF(G13&gt;0.7,"G",IF(G13&gt;0.45,"S","NS")))</f>
        <v>VG</v>
      </c>
      <c r="I13" s="51">
        <f t="shared" ref="I13" si="49">AJ13</f>
        <v>0</v>
      </c>
      <c r="J13" s="51">
        <f t="shared" ref="J13" si="50">BB13</f>
        <v>0</v>
      </c>
      <c r="K13" s="51">
        <f t="shared" ref="K13" si="51">BT13</f>
        <v>0</v>
      </c>
      <c r="L13" s="52">
        <v>3.0599999999999999E-2</v>
      </c>
      <c r="M13" s="51" t="str">
        <f t="shared" ref="M13" si="52">IF(ABS(L13)&lt;5%,"VG",IF(ABS(L13)&lt;10%,"G",IF(ABS(L13)&lt;15%,"S","NS")))</f>
        <v>VG</v>
      </c>
      <c r="N13" s="51">
        <f t="shared" ref="N13" si="53">AO13</f>
        <v>0</v>
      </c>
      <c r="O13" s="51">
        <f t="shared" ref="O13" si="54">BD13</f>
        <v>0</v>
      </c>
      <c r="P13" s="51">
        <f t="shared" ref="P13" si="55">BY13</f>
        <v>0</v>
      </c>
      <c r="Q13" s="66">
        <v>0.28699999999999998</v>
      </c>
      <c r="R13" s="51" t="str">
        <f t="shared" ref="R13" si="56">IF(Q13&lt;=0.5,"VG",IF(Q13&lt;=0.6,"G",IF(Q13&lt;=0.7,"S","NS")))</f>
        <v>VG</v>
      </c>
      <c r="S13" s="51">
        <f t="shared" ref="S13" si="57">AN13</f>
        <v>0</v>
      </c>
      <c r="T13" s="51">
        <f t="shared" ref="T13" si="58">BF13</f>
        <v>0</v>
      </c>
      <c r="U13" s="51">
        <f t="shared" ref="U13" si="59">BX13</f>
        <v>0</v>
      </c>
      <c r="V13" s="66">
        <v>0.91900000000000004</v>
      </c>
      <c r="W13" s="51" t="str">
        <f t="shared" ref="W13" si="60">IF(V13&gt;0.85,"VG",IF(V13&gt;0.75,"G",IF(V13&gt;0.6,"S","NS")))</f>
        <v>VG</v>
      </c>
      <c r="X13" s="51">
        <f t="shared" ref="X13" si="61">AP13</f>
        <v>0</v>
      </c>
      <c r="Y13" s="51">
        <f t="shared" ref="Y13" si="62">BH13</f>
        <v>0</v>
      </c>
      <c r="Z13" s="51">
        <f t="shared" ref="Z13" si="63">BZ13</f>
        <v>0</v>
      </c>
      <c r="AA13" s="33"/>
      <c r="AB13" s="33"/>
      <c r="AC13" s="42"/>
      <c r="AD13" s="42"/>
      <c r="AE13" s="43"/>
      <c r="AF13" s="43"/>
      <c r="AG13" s="35"/>
      <c r="AH13" s="35"/>
      <c r="AI13" s="36"/>
      <c r="AJ13" s="36"/>
      <c r="AK13" s="40"/>
      <c r="AL13" s="40"/>
      <c r="AM13" s="41"/>
      <c r="AN13" s="41"/>
      <c r="AO13" s="3"/>
      <c r="AP13" s="3"/>
      <c r="AQ13"/>
      <c r="AR13"/>
      <c r="AS13" s="35"/>
      <c r="AT13" s="35"/>
      <c r="AU13" s="35"/>
      <c r="AV13" s="35"/>
      <c r="AW13" s="35"/>
      <c r="AX13" s="35"/>
      <c r="AY13" s="35"/>
      <c r="AZ13" s="35"/>
      <c r="BA13"/>
      <c r="BB13"/>
      <c r="BC13"/>
      <c r="BD13"/>
      <c r="BE13"/>
      <c r="BF13"/>
      <c r="BG13"/>
      <c r="BH13"/>
      <c r="BI13" s="55"/>
      <c r="BJ13" s="55"/>
      <c r="BK13" s="55"/>
      <c r="BN13" s="54"/>
      <c r="BO13" s="54"/>
      <c r="BP13" s="54"/>
      <c r="BQ13" s="54"/>
      <c r="BR13" s="54"/>
      <c r="BS13" s="54"/>
      <c r="BT13" s="54"/>
      <c r="BU13" s="54"/>
    </row>
    <row r="14" spans="1:78" s="50" customFormat="1" x14ac:dyDescent="0.3">
      <c r="A14" s="53"/>
      <c r="C14" s="56" t="s">
        <v>183</v>
      </c>
      <c r="D14" s="60" t="s">
        <v>186</v>
      </c>
      <c r="E14"/>
      <c r="F14" s="58">
        <v>-27.323</v>
      </c>
      <c r="G14" s="66">
        <v>0.91700000000000004</v>
      </c>
      <c r="H14" s="51" t="str">
        <f t="shared" ref="H14" si="64">IF(G14&gt;0.8,"VG",IF(G14&gt;0.7,"G",IF(G14&gt;0.45,"S","NS")))</f>
        <v>VG</v>
      </c>
      <c r="I14" s="51">
        <f t="shared" ref="I14" si="65">AJ14</f>
        <v>0</v>
      </c>
      <c r="J14" s="51">
        <f t="shared" ref="J14" si="66">BB14</f>
        <v>0</v>
      </c>
      <c r="K14" s="51">
        <f t="shared" ref="K14" si="67">BT14</f>
        <v>0</v>
      </c>
      <c r="L14" s="52">
        <v>3.4500000000000003E-2</v>
      </c>
      <c r="M14" s="51" t="str">
        <f t="shared" ref="M14" si="68">IF(ABS(L14)&lt;5%,"VG",IF(ABS(L14)&lt;10%,"G",IF(ABS(L14)&lt;15%,"S","NS")))</f>
        <v>VG</v>
      </c>
      <c r="N14" s="51">
        <f t="shared" ref="N14" si="69">AO14</f>
        <v>0</v>
      </c>
      <c r="O14" s="51">
        <f t="shared" ref="O14" si="70">BD14</f>
        <v>0</v>
      </c>
      <c r="P14" s="51">
        <f t="shared" ref="P14" si="71">BY14</f>
        <v>0</v>
      </c>
      <c r="Q14" s="66">
        <v>0.28799999999999998</v>
      </c>
      <c r="R14" s="51" t="str">
        <f t="shared" ref="R14" si="72">IF(Q14&lt;=0.5,"VG",IF(Q14&lt;=0.6,"G",IF(Q14&lt;=0.7,"S","NS")))</f>
        <v>VG</v>
      </c>
      <c r="S14" s="51">
        <f t="shared" ref="S14" si="73">AN14</f>
        <v>0</v>
      </c>
      <c r="T14" s="51">
        <f t="shared" ref="T14" si="74">BF14</f>
        <v>0</v>
      </c>
      <c r="U14" s="51">
        <f t="shared" ref="U14" si="75">BX14</f>
        <v>0</v>
      </c>
      <c r="V14" s="66">
        <v>0.91820000000000002</v>
      </c>
      <c r="W14" s="51" t="str">
        <f t="shared" ref="W14" si="76">IF(V14&gt;0.85,"VG",IF(V14&gt;0.75,"G",IF(V14&gt;0.6,"S","NS")))</f>
        <v>VG</v>
      </c>
      <c r="X14" s="51">
        <f t="shared" ref="X14" si="77">AP14</f>
        <v>0</v>
      </c>
      <c r="Y14" s="51">
        <f t="shared" ref="Y14" si="78">BH14</f>
        <v>0</v>
      </c>
      <c r="Z14" s="51">
        <f t="shared" ref="Z14" si="79">BZ14</f>
        <v>0</v>
      </c>
      <c r="AA14" s="33"/>
      <c r="AB14" s="33"/>
      <c r="AC14" s="42"/>
      <c r="AD14" s="42"/>
      <c r="AE14" s="43"/>
      <c r="AF14" s="43"/>
      <c r="AG14" s="35"/>
      <c r="AH14" s="35"/>
      <c r="AI14" s="36"/>
      <c r="AJ14" s="36"/>
      <c r="AK14" s="40"/>
      <c r="AL14" s="40"/>
      <c r="AM14" s="41"/>
      <c r="AN14" s="41"/>
      <c r="AO14" s="3"/>
      <c r="AP14" s="3"/>
      <c r="AQ14"/>
      <c r="AR14"/>
      <c r="AS14" s="35"/>
      <c r="AT14" s="35"/>
      <c r="AU14" s="35"/>
      <c r="AV14" s="35"/>
      <c r="AW14" s="35"/>
      <c r="AX14" s="35"/>
      <c r="AY14" s="35"/>
      <c r="AZ14" s="35"/>
      <c r="BA14"/>
      <c r="BB14"/>
      <c r="BC14"/>
      <c r="BD14"/>
      <c r="BE14"/>
      <c r="BF14"/>
      <c r="BG14"/>
      <c r="BH14"/>
      <c r="BI14" s="55"/>
      <c r="BJ14" s="55"/>
      <c r="BK14" s="55"/>
      <c r="BN14" s="54"/>
      <c r="BO14" s="54"/>
      <c r="BP14" s="54"/>
      <c r="BQ14" s="54"/>
      <c r="BR14" s="54"/>
      <c r="BS14" s="54"/>
      <c r="BT14" s="54"/>
      <c r="BU14" s="54"/>
    </row>
    <row r="15" spans="1:78" s="50" customFormat="1" x14ac:dyDescent="0.3">
      <c r="A15" s="53"/>
      <c r="C15" s="56"/>
      <c r="D15" s="60"/>
      <c r="E15"/>
      <c r="F15" s="58"/>
      <c r="G15" s="51"/>
      <c r="H15" s="51"/>
      <c r="I15" s="51"/>
      <c r="J15" s="51"/>
      <c r="K15" s="51"/>
      <c r="L15" s="52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33"/>
      <c r="AB15" s="33"/>
      <c r="AC15" s="42"/>
      <c r="AD15" s="42"/>
      <c r="AE15" s="43"/>
      <c r="AF15" s="43"/>
      <c r="AG15" s="35"/>
      <c r="AH15" s="35"/>
      <c r="AI15" s="36"/>
      <c r="AJ15" s="36"/>
      <c r="AK15" s="40"/>
      <c r="AL15" s="40"/>
      <c r="AM15" s="41"/>
      <c r="AN15" s="41"/>
      <c r="AO15" s="3"/>
      <c r="AP15" s="3"/>
      <c r="AQ15"/>
      <c r="AR15"/>
      <c r="AS15" s="35"/>
      <c r="AT15" s="35"/>
      <c r="AU15" s="35"/>
      <c r="AV15" s="35"/>
      <c r="AW15" s="35"/>
      <c r="AX15" s="35"/>
      <c r="AY15" s="35"/>
      <c r="AZ15" s="35"/>
      <c r="BA15"/>
      <c r="BB15"/>
      <c r="BC15"/>
      <c r="BD15"/>
      <c r="BE15"/>
      <c r="BF15"/>
      <c r="BG15"/>
      <c r="BH15"/>
      <c r="BI15" s="55"/>
      <c r="BJ15" s="55"/>
      <c r="BK15" s="55"/>
      <c r="BN15" s="54"/>
      <c r="BO15" s="54"/>
      <c r="BP15" s="54"/>
      <c r="BQ15" s="54"/>
      <c r="BR15" s="54"/>
      <c r="BS15" s="54"/>
      <c r="BT15" s="54"/>
      <c r="BU15" s="54"/>
    </row>
    <row r="16" spans="1:78" x14ac:dyDescent="0.3">
      <c r="A16" s="32" t="s">
        <v>56</v>
      </c>
    </row>
    <row r="17" spans="1:78" x14ac:dyDescent="0.3">
      <c r="A17" s="3" t="s">
        <v>16</v>
      </c>
      <c r="B17" s="3" t="s">
        <v>55</v>
      </c>
      <c r="G17" s="16" t="s">
        <v>48</v>
      </c>
      <c r="L17" s="19" t="s">
        <v>49</v>
      </c>
      <c r="Q17" s="17" t="s">
        <v>50</v>
      </c>
      <c r="V17" s="18" t="s">
        <v>51</v>
      </c>
      <c r="AA17" s="36" t="s">
        <v>64</v>
      </c>
      <c r="AB17" s="36" t="s">
        <v>65</v>
      </c>
      <c r="AC17" s="37" t="s">
        <v>64</v>
      </c>
      <c r="AD17" s="37" t="s">
        <v>65</v>
      </c>
      <c r="AE17" s="38" t="s">
        <v>64</v>
      </c>
      <c r="AF17" s="38" t="s">
        <v>65</v>
      </c>
      <c r="AG17" s="3" t="s">
        <v>64</v>
      </c>
      <c r="AH17" s="3" t="s">
        <v>65</v>
      </c>
      <c r="AI17" s="39" t="s">
        <v>64</v>
      </c>
      <c r="AJ17" s="39" t="s">
        <v>65</v>
      </c>
      <c r="AK17" s="37" t="s">
        <v>64</v>
      </c>
      <c r="AL17" s="37" t="s">
        <v>65</v>
      </c>
      <c r="AM17" s="38" t="s">
        <v>64</v>
      </c>
      <c r="AN17" s="38" t="s">
        <v>65</v>
      </c>
      <c r="AO17" s="3" t="s">
        <v>64</v>
      </c>
      <c r="AP17" s="3" t="s">
        <v>65</v>
      </c>
      <c r="AS17" s="36" t="s">
        <v>66</v>
      </c>
      <c r="AT17" s="36" t="s">
        <v>67</v>
      </c>
      <c r="AU17" s="40" t="s">
        <v>66</v>
      </c>
      <c r="AV17" s="40" t="s">
        <v>67</v>
      </c>
      <c r="AW17" s="41" t="s">
        <v>66</v>
      </c>
      <c r="AX17" s="41" t="s">
        <v>67</v>
      </c>
      <c r="AY17" s="3" t="s">
        <v>66</v>
      </c>
      <c r="AZ17" s="3" t="s">
        <v>67</v>
      </c>
      <c r="BA17" s="36" t="s">
        <v>66</v>
      </c>
      <c r="BB17" s="36" t="s">
        <v>67</v>
      </c>
      <c r="BC17" s="40" t="s">
        <v>66</v>
      </c>
      <c r="BD17" s="40" t="s">
        <v>67</v>
      </c>
      <c r="BE17" s="41" t="s">
        <v>66</v>
      </c>
      <c r="BF17" s="41" t="s">
        <v>67</v>
      </c>
      <c r="BG17" s="3" t="s">
        <v>66</v>
      </c>
      <c r="BH17" s="3" t="s">
        <v>67</v>
      </c>
      <c r="BK17" s="35" t="s">
        <v>66</v>
      </c>
      <c r="BL17" s="35" t="s">
        <v>67</v>
      </c>
      <c r="BM17" s="35" t="s">
        <v>66</v>
      </c>
      <c r="BN17" s="35" t="s">
        <v>67</v>
      </c>
      <c r="BO17" s="35" t="s">
        <v>66</v>
      </c>
      <c r="BP17" s="35" t="s">
        <v>67</v>
      </c>
      <c r="BQ17" s="35" t="s">
        <v>66</v>
      </c>
      <c r="BR17" s="35" t="s">
        <v>67</v>
      </c>
      <c r="BS17" t="s">
        <v>66</v>
      </c>
      <c r="BT17" t="s">
        <v>67</v>
      </c>
      <c r="BU17" t="s">
        <v>66</v>
      </c>
      <c r="BV17" t="s">
        <v>67</v>
      </c>
      <c r="BW17" t="s">
        <v>66</v>
      </c>
      <c r="BX17" t="s">
        <v>67</v>
      </c>
      <c r="BY17" t="s">
        <v>66</v>
      </c>
      <c r="BZ17" t="s">
        <v>67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63" customWidth="1"/>
    <col min="9" max="9" width="12.33203125" customWidth="1"/>
    <col min="10" max="10" width="13.6640625" customWidth="1"/>
    <col min="14" max="14" width="8.6640625" customWidth="1"/>
    <col min="15" max="15" width="11.44140625" style="65" customWidth="1"/>
    <col min="16" max="16" width="53.33203125" customWidth="1"/>
  </cols>
  <sheetData>
    <row r="1" spans="1:17" ht="57.6" x14ac:dyDescent="0.3">
      <c r="A1" t="s">
        <v>134</v>
      </c>
      <c r="B1" t="s">
        <v>135</v>
      </c>
      <c r="C1" t="s">
        <v>161</v>
      </c>
      <c r="D1" t="s">
        <v>157</v>
      </c>
      <c r="E1" t="s">
        <v>162</v>
      </c>
      <c r="F1" t="s">
        <v>168</v>
      </c>
      <c r="G1" s="61" t="s">
        <v>171</v>
      </c>
      <c r="H1" s="61" t="s">
        <v>172</v>
      </c>
      <c r="I1" t="s">
        <v>155</v>
      </c>
      <c r="J1" t="s">
        <v>136</v>
      </c>
      <c r="K1" s="14" t="s">
        <v>151</v>
      </c>
      <c r="L1" t="s">
        <v>137</v>
      </c>
      <c r="M1" t="s">
        <v>138</v>
      </c>
      <c r="N1" s="14" t="s">
        <v>170</v>
      </c>
      <c r="O1" s="64" t="s">
        <v>169</v>
      </c>
      <c r="P1" t="s">
        <v>139</v>
      </c>
      <c r="Q1" t="s">
        <v>156</v>
      </c>
    </row>
    <row r="2" spans="1:17" s="48" customFormat="1" x14ac:dyDescent="0.3">
      <c r="A2" s="48">
        <v>14158500</v>
      </c>
      <c r="B2" s="48">
        <v>23773373</v>
      </c>
      <c r="D2" s="48">
        <v>3069</v>
      </c>
      <c r="E2" s="48" t="s">
        <v>163</v>
      </c>
      <c r="F2" s="48">
        <v>508</v>
      </c>
      <c r="G2" s="62">
        <v>88119000</v>
      </c>
      <c r="H2" s="49">
        <f>G2/2589988</f>
        <v>34.022937558011854</v>
      </c>
      <c r="I2" s="48" t="s">
        <v>148</v>
      </c>
      <c r="J2" s="48" t="s">
        <v>149</v>
      </c>
      <c r="K2" s="48">
        <v>580131</v>
      </c>
      <c r="L2" s="48">
        <v>4912257</v>
      </c>
      <c r="M2" s="48" t="s">
        <v>150</v>
      </c>
      <c r="N2" s="48">
        <v>92.4</v>
      </c>
      <c r="O2" s="59">
        <f>(N2*2589988)/G2</f>
        <v>2.7158148776086883</v>
      </c>
      <c r="P2" s="48" t="s">
        <v>2</v>
      </c>
    </row>
    <row r="3" spans="1:17" s="48" customFormat="1" x14ac:dyDescent="0.3">
      <c r="A3" s="48">
        <v>14158790</v>
      </c>
      <c r="B3" s="48">
        <v>23773393</v>
      </c>
      <c r="C3" s="48">
        <v>52940</v>
      </c>
      <c r="D3" s="48">
        <v>3036</v>
      </c>
      <c r="E3" s="48" t="s">
        <v>164</v>
      </c>
      <c r="F3" s="48">
        <v>229</v>
      </c>
      <c r="G3" s="62">
        <v>42488300</v>
      </c>
      <c r="H3" s="49">
        <f t="shared" ref="H3:H7" si="0">G3/2589988</f>
        <v>16.404825041660423</v>
      </c>
      <c r="I3" s="48" t="s">
        <v>140</v>
      </c>
      <c r="J3" s="48" t="s">
        <v>141</v>
      </c>
      <c r="K3" s="48">
        <v>576070</v>
      </c>
      <c r="L3" s="48">
        <v>4909277</v>
      </c>
      <c r="M3" s="48" t="s">
        <v>142</v>
      </c>
      <c r="N3" s="48">
        <v>15.6</v>
      </c>
      <c r="O3" s="59">
        <f t="shared" ref="O3:O7" si="1">(N3*2589988)/G3</f>
        <v>0.95093973635094831</v>
      </c>
      <c r="P3" s="46" t="s">
        <v>3</v>
      </c>
    </row>
    <row r="4" spans="1:17" s="48" customFormat="1" x14ac:dyDescent="0.3">
      <c r="A4" s="48">
        <v>14159200</v>
      </c>
      <c r="B4" s="48">
        <v>23773037</v>
      </c>
      <c r="C4" s="48">
        <v>30677</v>
      </c>
      <c r="D4" s="48">
        <v>1785</v>
      </c>
      <c r="E4" s="48" t="s">
        <v>165</v>
      </c>
      <c r="F4" s="48">
        <v>2229</v>
      </c>
      <c r="G4" s="62">
        <v>404283000</v>
      </c>
      <c r="H4" s="49">
        <f t="shared" si="0"/>
        <v>156.09454561179433</v>
      </c>
      <c r="I4" s="48" t="s">
        <v>143</v>
      </c>
      <c r="J4" s="48" t="s">
        <v>144</v>
      </c>
      <c r="K4" s="48">
        <v>562755</v>
      </c>
      <c r="L4" s="48">
        <v>4877200</v>
      </c>
      <c r="M4" s="48" t="s">
        <v>145</v>
      </c>
      <c r="N4" s="48">
        <v>160</v>
      </c>
      <c r="O4" s="59">
        <f t="shared" si="1"/>
        <v>1.0250198004862929</v>
      </c>
      <c r="P4" s="48" t="s">
        <v>5</v>
      </c>
      <c r="Q4" s="48" t="s">
        <v>158</v>
      </c>
    </row>
    <row r="5" spans="1:17" s="48" customFormat="1" x14ac:dyDescent="0.3">
      <c r="A5" s="48">
        <v>14161500</v>
      </c>
      <c r="B5" s="48">
        <v>23773411</v>
      </c>
      <c r="C5" s="48">
        <v>45726</v>
      </c>
      <c r="D5" s="48">
        <v>2564</v>
      </c>
      <c r="E5" s="48" t="s">
        <v>166</v>
      </c>
      <c r="F5" s="48">
        <v>236</v>
      </c>
      <c r="G5" s="62">
        <v>63516000</v>
      </c>
      <c r="H5" s="49">
        <f t="shared" si="0"/>
        <v>24.523665746713885</v>
      </c>
      <c r="I5" s="48" t="s">
        <v>146</v>
      </c>
      <c r="J5" s="48" t="s">
        <v>147</v>
      </c>
      <c r="K5" s="48">
        <v>559476</v>
      </c>
      <c r="L5" s="48">
        <v>4895217</v>
      </c>
      <c r="M5" s="48" t="s">
        <v>153</v>
      </c>
      <c r="N5" s="48">
        <v>24.1</v>
      </c>
      <c r="O5" s="59">
        <f t="shared" si="1"/>
        <v>0.98272420807355632</v>
      </c>
      <c r="P5" s="48" t="s">
        <v>9</v>
      </c>
    </row>
    <row r="6" spans="1:17" s="48" customFormat="1" x14ac:dyDescent="0.3">
      <c r="A6" s="48">
        <v>14162200</v>
      </c>
      <c r="B6" s="48">
        <v>23773405</v>
      </c>
      <c r="D6" s="48">
        <v>2400</v>
      </c>
      <c r="E6" s="48" t="s">
        <v>173</v>
      </c>
      <c r="F6" s="48">
        <v>763</v>
      </c>
      <c r="G6" s="62">
        <v>164367000</v>
      </c>
      <c r="H6" s="49">
        <f t="shared" si="0"/>
        <v>63.462456196708246</v>
      </c>
      <c r="I6" s="48">
        <v>44.162348190000003</v>
      </c>
      <c r="J6" s="48">
        <v>-122.3331192</v>
      </c>
      <c r="K6" s="48">
        <v>553322</v>
      </c>
      <c r="L6" s="48">
        <v>4889905</v>
      </c>
      <c r="M6" s="48" t="s">
        <v>152</v>
      </c>
      <c r="N6" s="48">
        <v>87.7</v>
      </c>
      <c r="O6" s="59">
        <f>N6/(H5+H6)</f>
        <v>0.99674810143801862</v>
      </c>
      <c r="P6" s="48" t="s">
        <v>10</v>
      </c>
      <c r="Q6" s="48" t="s">
        <v>154</v>
      </c>
    </row>
    <row r="7" spans="1:17" x14ac:dyDescent="0.3">
      <c r="A7" s="47">
        <v>14165000</v>
      </c>
      <c r="B7" s="48">
        <v>23773513</v>
      </c>
      <c r="C7" s="48">
        <v>34180</v>
      </c>
      <c r="D7" s="48">
        <v>2021</v>
      </c>
      <c r="E7" s="48" t="s">
        <v>167</v>
      </c>
      <c r="F7" s="48">
        <v>2088</v>
      </c>
      <c r="G7" s="62">
        <v>463631000</v>
      </c>
      <c r="H7" s="49">
        <f t="shared" si="0"/>
        <v>179.00893749314668</v>
      </c>
      <c r="I7" s="48" t="s">
        <v>159</v>
      </c>
      <c r="J7" s="48" t="s">
        <v>160</v>
      </c>
      <c r="K7" s="48">
        <v>503513</v>
      </c>
      <c r="L7" s="48">
        <v>4881993</v>
      </c>
      <c r="M7" s="48">
        <v>442.47</v>
      </c>
      <c r="N7" s="48">
        <v>177</v>
      </c>
      <c r="O7" s="59">
        <f t="shared" si="1"/>
        <v>0.98877744585672656</v>
      </c>
      <c r="P7" s="4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4"/>
    <col min="15" max="15" width="8.88671875" style="44"/>
    <col min="16" max="16" width="11" bestFit="1" customWidth="1"/>
    <col min="27" max="27" width="9.109375" style="44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72</v>
      </c>
      <c r="B2" s="14" t="s">
        <v>73</v>
      </c>
      <c r="C2" s="44">
        <v>2010</v>
      </c>
      <c r="D2" s="44">
        <f>C2+1</f>
        <v>2011</v>
      </c>
      <c r="E2" s="44">
        <f t="shared" ref="E2:K2" si="0">D2+1</f>
        <v>2012</v>
      </c>
      <c r="F2" s="44">
        <f t="shared" si="0"/>
        <v>2013</v>
      </c>
      <c r="G2" s="44">
        <f t="shared" si="0"/>
        <v>2014</v>
      </c>
      <c r="H2" s="44">
        <f t="shared" si="0"/>
        <v>2015</v>
      </c>
      <c r="I2" s="44">
        <f t="shared" si="0"/>
        <v>2016</v>
      </c>
      <c r="J2" s="44">
        <f t="shared" si="0"/>
        <v>2017</v>
      </c>
      <c r="K2" s="44">
        <f t="shared" si="0"/>
        <v>2018</v>
      </c>
      <c r="L2" t="s">
        <v>129</v>
      </c>
      <c r="M2" t="s">
        <v>130</v>
      </c>
      <c r="N2" s="14" t="s">
        <v>124</v>
      </c>
      <c r="O2" s="44" t="s">
        <v>106</v>
      </c>
      <c r="P2" t="s">
        <v>131</v>
      </c>
      <c r="Q2" s="14" t="s">
        <v>76</v>
      </c>
      <c r="R2" s="14" t="s">
        <v>72</v>
      </c>
      <c r="S2" s="14" t="s">
        <v>73</v>
      </c>
      <c r="T2" s="45" t="s">
        <v>77</v>
      </c>
      <c r="W2" s="3" t="s">
        <v>71</v>
      </c>
      <c r="X2" t="s">
        <v>107</v>
      </c>
      <c r="Y2" t="s">
        <v>105</v>
      </c>
      <c r="Z2" s="14" t="s">
        <v>125</v>
      </c>
      <c r="AA2" s="44" t="s">
        <v>47</v>
      </c>
      <c r="AB2" t="s">
        <v>126</v>
      </c>
      <c r="AC2" s="44" t="s">
        <v>47</v>
      </c>
      <c r="AD2" t="s">
        <v>127</v>
      </c>
      <c r="AE2" t="s">
        <v>128</v>
      </c>
    </row>
    <row r="3" spans="1:31" x14ac:dyDescent="0.3">
      <c r="A3">
        <v>1</v>
      </c>
      <c r="B3">
        <v>31</v>
      </c>
      <c r="C3" s="44">
        <f>FLOW_Monthly_McKenzie_flow_skil!E2</f>
        <v>1368.7196039999999</v>
      </c>
      <c r="D3" s="44">
        <f>FLOW_Monthly_McKenzie_flow_skil!E14</f>
        <v>1669.506836</v>
      </c>
      <c r="E3" s="44">
        <f>FLOW_Monthly_McKenzie_flow_skil!E26</f>
        <v>1361.7764890000001</v>
      </c>
      <c r="F3" s="44">
        <f>FLOW_Monthly_McKenzie_flow_skil!E38</f>
        <v>876.71698000000004</v>
      </c>
      <c r="G3" s="44">
        <f>FLOW_Monthly_McKenzie_flow_skil!E50</f>
        <v>980.75329599999998</v>
      </c>
      <c r="H3" s="44">
        <f>FLOW_Monthly_McKenzie_flow_skil!E62</f>
        <v>1131.00647</v>
      </c>
      <c r="I3" s="44">
        <f>FLOW_Monthly_McKenzie_flow_skil!E74</f>
        <v>1648.5257570000001</v>
      </c>
      <c r="J3" s="44">
        <f>FLOW_Monthly_McKenzie_flow_skil!E86</f>
        <v>752.48681599999998</v>
      </c>
      <c r="K3" s="44">
        <f>FLOW_Monthly_McKenzie_flow_skil!E98</f>
        <v>1474.3743899999999</v>
      </c>
      <c r="L3" s="44">
        <f>AVERAGE(C3:K3)</f>
        <v>1251.5407375555556</v>
      </c>
      <c r="M3" s="44">
        <f>L18</f>
        <v>1210.8744644444444</v>
      </c>
      <c r="N3" s="44">
        <f>M3-L3</f>
        <v>-40.666273111111195</v>
      </c>
      <c r="O3" s="44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4">
        <f>N$3</f>
        <v>-40.666273111111195</v>
      </c>
      <c r="V3" s="44">
        <f>T3+U3</f>
        <v>164.8970508888888</v>
      </c>
      <c r="W3" s="44">
        <v>547.22454800000003</v>
      </c>
      <c r="X3" s="44">
        <v>547.28594999999996</v>
      </c>
      <c r="Y3" s="44">
        <v>520.81432433333327</v>
      </c>
      <c r="AA3" s="44">
        <v>0</v>
      </c>
      <c r="AB3" s="44">
        <f>AB4-(AB5-AB4)/(AA5-AA4)*(AA4-AA3)</f>
        <v>-73.369269222222329</v>
      </c>
      <c r="AC3" s="44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4">
        <f>FLOW_Monthly_McKenzie_flow_skil!E3</f>
        <v>969.84283400000004</v>
      </c>
      <c r="D4" s="44">
        <f>FLOW_Monthly_McKenzie_flow_skil!E15</f>
        <v>989.50347899999997</v>
      </c>
      <c r="E4" s="44">
        <f>FLOW_Monthly_McKenzie_flow_skil!E27</f>
        <v>1337.739624</v>
      </c>
      <c r="F4" s="44">
        <f>FLOW_Monthly_McKenzie_flow_skil!E39</f>
        <v>970.42480499999999</v>
      </c>
      <c r="G4" s="44">
        <f>FLOW_Monthly_McKenzie_flow_skil!E51</f>
        <v>1704.9420170000001</v>
      </c>
      <c r="H4" s="44">
        <f>FLOW_Monthly_McKenzie_flow_skil!E63</f>
        <v>1094.0410159999999</v>
      </c>
      <c r="I4" s="44">
        <f>FLOW_Monthly_McKenzie_flow_skil!E75</f>
        <v>1677.3801269999999</v>
      </c>
      <c r="J4" s="44">
        <f>FLOW_Monthly_McKenzie_flow_skil!E87</f>
        <v>1447.059692</v>
      </c>
      <c r="K4" s="44">
        <f>FLOW_Monthly_McKenzie_flow_skil!E99</f>
        <v>995.47119099999998</v>
      </c>
      <c r="L4" s="44">
        <f t="shared" ref="L4:L14" si="1">AVERAGE(C4:K4)</f>
        <v>1242.933865</v>
      </c>
      <c r="M4" s="44">
        <f t="shared" ref="M4:M14" si="2">L19</f>
        <v>1267.673584111111</v>
      </c>
      <c r="N4" s="44">
        <f t="shared" ref="N4:N14" si="3">M4-L4</f>
        <v>24.739719111111071</v>
      </c>
      <c r="O4" s="44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4">
        <f>N$4</f>
        <v>24.739719111111071</v>
      </c>
      <c r="V4" s="44">
        <f t="shared" ref="V4:V67" si="6">T4+U4</f>
        <v>116.28510611111108</v>
      </c>
      <c r="W4" s="44">
        <v>434.62335200000001</v>
      </c>
      <c r="X4" s="44">
        <v>434.68505900000002</v>
      </c>
      <c r="Y4" s="44">
        <v>566.93237655555561</v>
      </c>
      <c r="Z4" s="44">
        <v>31</v>
      </c>
      <c r="AA4" s="44">
        <v>15</v>
      </c>
      <c r="AB4" s="44">
        <f>N3</f>
        <v>-40.666273111111195</v>
      </c>
      <c r="AC4" s="44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4">
        <f>FLOW_Monthly_McKenzie_flow_skil!E4</f>
        <v>897.10913100000005</v>
      </c>
      <c r="D5" s="44">
        <f>FLOW_Monthly_McKenzie_flow_skil!E16</f>
        <v>1374.0816649999999</v>
      </c>
      <c r="E5" s="44">
        <f>FLOW_Monthly_McKenzie_flow_skil!E28</f>
        <v>1549.9884030000001</v>
      </c>
      <c r="F5" s="44">
        <f>FLOW_Monthly_McKenzie_flow_skil!E40</f>
        <v>1383.428711</v>
      </c>
      <c r="G5" s="44">
        <f>FLOW_Monthly_McKenzie_flow_skil!E52</f>
        <v>2180.1511230000001</v>
      </c>
      <c r="H5" s="44">
        <f>FLOW_Monthly_McKenzie_flow_skil!E64</f>
        <v>815.21929899999998</v>
      </c>
      <c r="I5" s="44">
        <f>FLOW_Monthly_McKenzie_flow_skil!E76</f>
        <v>1541.3164059999999</v>
      </c>
      <c r="J5" s="44">
        <f>FLOW_Monthly_McKenzie_flow_skil!E88</f>
        <v>2883.140625</v>
      </c>
      <c r="K5" s="44">
        <f>FLOW_Monthly_McKenzie_flow_skil!E100</f>
        <v>1366.1594239999999</v>
      </c>
      <c r="L5" s="44">
        <f t="shared" si="1"/>
        <v>1554.5105318888889</v>
      </c>
      <c r="M5" s="44">
        <f t="shared" si="2"/>
        <v>1306.6216973333335</v>
      </c>
      <c r="N5" s="44">
        <f t="shared" si="3"/>
        <v>-247.88883455555538</v>
      </c>
      <c r="O5" s="44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4">
        <f>N$5</f>
        <v>-247.88883455555538</v>
      </c>
      <c r="V5" s="44">
        <f t="shared" si="6"/>
        <v>-174.67829355555537</v>
      </c>
      <c r="W5" s="44">
        <v>416.05456500000003</v>
      </c>
      <c r="X5" s="44">
        <v>416.11630200000002</v>
      </c>
      <c r="Y5" s="44">
        <v>579.49046488888882</v>
      </c>
      <c r="Z5" s="44">
        <v>28</v>
      </c>
      <c r="AA5" s="44">
        <f>ROUNDUP(AA4+(Z4+Z5)/2,0)</f>
        <v>45</v>
      </c>
      <c r="AB5" s="44">
        <f t="shared" ref="AB5:AB15" si="9">N4</f>
        <v>24.739719111111071</v>
      </c>
      <c r="AC5" s="44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4">
        <f>FLOW_Monthly_McKenzie_flow_skil!E5</f>
        <v>1151.2554929999999</v>
      </c>
      <c r="D6" s="44">
        <f>FLOW_Monthly_McKenzie_flow_skil!E17</f>
        <v>1494.4273679999999</v>
      </c>
      <c r="E6" s="44">
        <f>FLOW_Monthly_McKenzie_flow_skil!E29</f>
        <v>1982.045654</v>
      </c>
      <c r="F6" s="44">
        <f>FLOW_Monthly_McKenzie_flow_skil!E41</f>
        <v>1471.0379640000001</v>
      </c>
      <c r="G6" s="44">
        <f>FLOW_Monthly_McKenzie_flow_skil!E53</f>
        <v>1137.782837</v>
      </c>
      <c r="H6" s="44">
        <f>FLOW_Monthly_McKenzie_flow_skil!E65</f>
        <v>858.29626499999995</v>
      </c>
      <c r="I6" s="44">
        <f>FLOW_Monthly_McKenzie_flow_skil!E77</f>
        <v>841.99292000000003</v>
      </c>
      <c r="J6" s="44">
        <f>FLOW_Monthly_McKenzie_flow_skil!E89</f>
        <v>1621.147217</v>
      </c>
      <c r="K6" s="44">
        <f>FLOW_Monthly_McKenzie_flow_skil!E101</f>
        <v>1248.4136960000001</v>
      </c>
      <c r="L6" s="44">
        <f t="shared" si="1"/>
        <v>1311.822157111111</v>
      </c>
      <c r="M6" s="44">
        <f t="shared" si="2"/>
        <v>1428.1639811111113</v>
      </c>
      <c r="N6" s="44">
        <f t="shared" si="3"/>
        <v>116.34182400000032</v>
      </c>
      <c r="O6" s="44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4">
        <f>N$6</f>
        <v>116.34182400000032</v>
      </c>
      <c r="V6" s="44">
        <f t="shared" si="6"/>
        <v>256.49236700000029</v>
      </c>
      <c r="W6" s="44">
        <v>483.06072999999998</v>
      </c>
      <c r="X6" s="44">
        <v>483.12240600000001</v>
      </c>
      <c r="Y6" s="44">
        <v>694.16603266666664</v>
      </c>
      <c r="Z6" s="44">
        <v>31</v>
      </c>
      <c r="AA6" s="44">
        <v>74</v>
      </c>
      <c r="AB6" s="44">
        <f t="shared" si="9"/>
        <v>-247.88883455555538</v>
      </c>
      <c r="AC6" s="44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4">
        <f>FLOW_Monthly_McKenzie_flow_skil!E6</f>
        <v>955.62152100000003</v>
      </c>
      <c r="D7" s="44">
        <f>FLOW_Monthly_McKenzie_flow_skil!E18</f>
        <v>1428.2030030000001</v>
      </c>
      <c r="E7" s="44">
        <f>FLOW_Monthly_McKenzie_flow_skil!E30</f>
        <v>936.96868900000004</v>
      </c>
      <c r="F7" s="44">
        <f>FLOW_Monthly_McKenzie_flow_skil!E42</f>
        <v>797.25140399999998</v>
      </c>
      <c r="G7" s="44">
        <f>FLOW_Monthly_McKenzie_flow_skil!E54</f>
        <v>990.07769800000005</v>
      </c>
      <c r="H7" s="44">
        <f>FLOW_Monthly_McKenzie_flow_skil!E66</f>
        <v>761.61505099999999</v>
      </c>
      <c r="I7" s="44">
        <f>FLOW_Monthly_McKenzie_flow_skil!E78</f>
        <v>777.41711399999997</v>
      </c>
      <c r="J7" s="44">
        <f>FLOW_Monthly_McKenzie_flow_skil!E90</f>
        <v>871.32257100000004</v>
      </c>
      <c r="K7" s="44">
        <f>FLOW_Monthly_McKenzie_flow_skil!E102</f>
        <v>783.728027</v>
      </c>
      <c r="L7" s="44">
        <f t="shared" si="1"/>
        <v>922.46723088888882</v>
      </c>
      <c r="M7" s="44">
        <f t="shared" si="2"/>
        <v>1281.8202582222225</v>
      </c>
      <c r="N7" s="44">
        <f t="shared" si="3"/>
        <v>359.35302733333367</v>
      </c>
      <c r="O7" s="44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4">
        <f>N$7</f>
        <v>359.35302733333367</v>
      </c>
      <c r="V7" s="44">
        <f t="shared" si="6"/>
        <v>453.80789233333365</v>
      </c>
      <c r="W7" s="44">
        <v>437.352844</v>
      </c>
      <c r="X7" s="44">
        <v>437.41451999999998</v>
      </c>
      <c r="Y7" s="44">
        <v>640.71844144444447</v>
      </c>
      <c r="Z7" s="44">
        <v>30</v>
      </c>
      <c r="AA7" s="44">
        <f t="shared" ref="AA7:AA14" si="10">ROUNDUP(AA6+(Z6+Z7)/2,0)</f>
        <v>105</v>
      </c>
      <c r="AB7" s="44">
        <f t="shared" si="9"/>
        <v>116.34182400000032</v>
      </c>
      <c r="AC7" s="44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4">
        <f>FLOW_Monthly_McKenzie_flow_skil!E7</f>
        <v>1115.6015629999999</v>
      </c>
      <c r="D8" s="44">
        <f>FLOW_Monthly_McKenzie_flow_skil!E19</f>
        <v>852.80706799999996</v>
      </c>
      <c r="E8" s="44">
        <f>FLOW_Monthly_McKenzie_flow_skil!E31</f>
        <v>829.90808100000004</v>
      </c>
      <c r="F8" s="44">
        <f>FLOW_Monthly_McKenzie_flow_skil!E43</f>
        <v>775.68158000000005</v>
      </c>
      <c r="G8" s="44">
        <f>FLOW_Monthly_McKenzie_flow_skil!E55</f>
        <v>766.18859899999995</v>
      </c>
      <c r="H8" s="44">
        <f>FLOW_Monthly_McKenzie_flow_skil!E67</f>
        <v>741.68127400000003</v>
      </c>
      <c r="I8" s="44">
        <f>FLOW_Monthly_McKenzie_flow_skil!E79</f>
        <v>750.14514199999996</v>
      </c>
      <c r="J8" s="44">
        <f>FLOW_Monthly_McKenzie_flow_skil!E91</f>
        <v>768.45581100000004</v>
      </c>
      <c r="K8" s="44">
        <f>FLOW_Monthly_McKenzie_flow_skil!E103</f>
        <v>752.54193099999998</v>
      </c>
      <c r="L8" s="44">
        <f t="shared" si="1"/>
        <v>817.00122766666664</v>
      </c>
      <c r="M8" s="44">
        <f t="shared" si="2"/>
        <v>1049.6634453333331</v>
      </c>
      <c r="N8" s="44">
        <f t="shared" si="3"/>
        <v>232.66221766666649</v>
      </c>
      <c r="O8" s="44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4">
        <f>N$8</f>
        <v>232.66221766666649</v>
      </c>
      <c r="V8" s="44">
        <f t="shared" si="6"/>
        <v>362.4732066666665</v>
      </c>
      <c r="W8" s="44">
        <v>472.92962599999998</v>
      </c>
      <c r="X8" s="44">
        <v>472.99154700000003</v>
      </c>
      <c r="Y8" s="44">
        <v>505.99269611111117</v>
      </c>
      <c r="Z8" s="44">
        <v>31</v>
      </c>
      <c r="AA8" s="44">
        <v>135</v>
      </c>
      <c r="AB8" s="44">
        <f t="shared" si="9"/>
        <v>359.35302733333367</v>
      </c>
      <c r="AC8" s="44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4">
        <f>FLOW_Monthly_McKenzie_flow_skil!E8</f>
        <v>746.36810300000002</v>
      </c>
      <c r="D9" s="44">
        <f>FLOW_Monthly_McKenzie_flow_skil!E20</f>
        <v>753.953125</v>
      </c>
      <c r="E9" s="44">
        <f>FLOW_Monthly_McKenzie_flow_skil!E32</f>
        <v>764.285889</v>
      </c>
      <c r="F9" s="44">
        <f>FLOW_Monthly_McKenzie_flow_skil!E44</f>
        <v>748.08380099999999</v>
      </c>
      <c r="G9" s="44">
        <f>FLOW_Monthly_McKenzie_flow_skil!E56</f>
        <v>747.24462900000003</v>
      </c>
      <c r="H9" s="44">
        <f>FLOW_Monthly_McKenzie_flow_skil!E68</f>
        <v>734.51843299999996</v>
      </c>
      <c r="I9" s="44">
        <f>FLOW_Monthly_McKenzie_flow_skil!E80</f>
        <v>741.78949</v>
      </c>
      <c r="J9" s="44">
        <f>FLOW_Monthly_McKenzie_flow_skil!E92</f>
        <v>754.84057600000006</v>
      </c>
      <c r="K9" s="44">
        <f>FLOW_Monthly_McKenzie_flow_skil!E104</f>
        <v>745.92132600000002</v>
      </c>
      <c r="L9" s="44">
        <f t="shared" si="1"/>
        <v>748.55615244444436</v>
      </c>
      <c r="M9" s="44">
        <f t="shared" si="2"/>
        <v>831.01367866666669</v>
      </c>
      <c r="N9" s="44">
        <f t="shared" si="3"/>
        <v>82.457526222222327</v>
      </c>
      <c r="O9" s="44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4">
        <f>N$9</f>
        <v>82.457526222222327</v>
      </c>
      <c r="V9" s="44">
        <f t="shared" si="6"/>
        <v>113.96490922222233</v>
      </c>
      <c r="W9" s="44">
        <v>374.37524400000001</v>
      </c>
      <c r="X9" s="44">
        <v>374.437073</v>
      </c>
      <c r="Y9" s="44">
        <v>356.19446988888893</v>
      </c>
      <c r="Z9" s="44">
        <v>30</v>
      </c>
      <c r="AA9" s="44">
        <f t="shared" si="10"/>
        <v>166</v>
      </c>
      <c r="AB9" s="44">
        <f t="shared" si="9"/>
        <v>232.66221766666649</v>
      </c>
      <c r="AC9" s="44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4">
        <f>FLOW_Monthly_McKenzie_flow_skil!E9</f>
        <v>733.83654799999999</v>
      </c>
      <c r="D10" s="44">
        <f>FLOW_Monthly_McKenzie_flow_skil!E21</f>
        <v>743.61834699999997</v>
      </c>
      <c r="E10" s="44">
        <f>FLOW_Monthly_McKenzie_flow_skil!E33</f>
        <v>745.38781700000004</v>
      </c>
      <c r="F10" s="44">
        <f>FLOW_Monthly_McKenzie_flow_skil!E45</f>
        <v>739.84362799999997</v>
      </c>
      <c r="G10" s="44">
        <f>FLOW_Monthly_McKenzie_flow_skil!E57</f>
        <v>740.38995399999999</v>
      </c>
      <c r="H10" s="44">
        <f>FLOW_Monthly_McKenzie_flow_skil!E69</f>
        <v>731.025757</v>
      </c>
      <c r="I10" s="44">
        <f>FLOW_Monthly_McKenzie_flow_skil!E81</f>
        <v>737.23821999999996</v>
      </c>
      <c r="J10" s="44">
        <f>FLOW_Monthly_McKenzie_flow_skil!E93</f>
        <v>749.98272699999995</v>
      </c>
      <c r="K10" s="44">
        <f>FLOW_Monthly_McKenzie_flow_skil!E105</f>
        <v>742.032104</v>
      </c>
      <c r="L10" s="44">
        <f t="shared" si="1"/>
        <v>740.37278911111105</v>
      </c>
      <c r="M10" s="44">
        <f t="shared" si="2"/>
        <v>744.07870822222219</v>
      </c>
      <c r="N10" s="44">
        <f t="shared" si="3"/>
        <v>3.7059191111111431</v>
      </c>
      <c r="O10" s="44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4">
        <f>N$10</f>
        <v>3.7059191111111431</v>
      </c>
      <c r="V10" s="44">
        <f t="shared" si="6"/>
        <v>31.976343111111142</v>
      </c>
      <c r="W10" s="44">
        <v>371.11901899999998</v>
      </c>
      <c r="X10" s="44">
        <v>371.18069500000001</v>
      </c>
      <c r="Y10" s="44">
        <v>276.36424433333332</v>
      </c>
      <c r="Z10" s="44">
        <v>31</v>
      </c>
      <c r="AA10" s="44">
        <v>196</v>
      </c>
      <c r="AB10" s="44">
        <f t="shared" si="9"/>
        <v>82.457526222222327</v>
      </c>
      <c r="AC10" s="44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4">
        <f>FLOW_Monthly_McKenzie_flow_skil!E10</f>
        <v>731.24408000000005</v>
      </c>
      <c r="D11" s="44">
        <f>FLOW_Monthly_McKenzie_flow_skil!E22</f>
        <v>739.70043899999996</v>
      </c>
      <c r="E11" s="44">
        <f>FLOW_Monthly_McKenzie_flow_skil!E34</f>
        <v>740.85882600000002</v>
      </c>
      <c r="F11" s="44">
        <f>FLOW_Monthly_McKenzie_flow_skil!E46</f>
        <v>737.92083700000001</v>
      </c>
      <c r="G11" s="44">
        <f>FLOW_Monthly_McKenzie_flow_skil!E58</f>
        <v>736.84869400000002</v>
      </c>
      <c r="H11" s="44">
        <f>FLOW_Monthly_McKenzie_flow_skil!E70</f>
        <v>728.020264</v>
      </c>
      <c r="I11" s="44">
        <f>FLOW_Monthly_McKenzie_flow_skil!E82</f>
        <v>733.96752900000001</v>
      </c>
      <c r="J11" s="44">
        <f>FLOW_Monthly_McKenzie_flow_skil!E94</f>
        <v>752.10510299999999</v>
      </c>
      <c r="K11" s="44">
        <f>FLOW_Monthly_McKenzie_flow_skil!E106</f>
        <v>738.645081</v>
      </c>
      <c r="L11" s="44">
        <f t="shared" si="1"/>
        <v>737.70120588888892</v>
      </c>
      <c r="M11" s="44">
        <f t="shared" si="2"/>
        <v>684.86558022222232</v>
      </c>
      <c r="N11" s="44">
        <f t="shared" si="3"/>
        <v>-52.835625666666601</v>
      </c>
      <c r="O11" s="44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4">
        <f>N$11</f>
        <v>-52.835625666666601</v>
      </c>
      <c r="V11" s="44">
        <f t="shared" si="6"/>
        <v>-25.293286666666603</v>
      </c>
      <c r="W11" s="44">
        <v>370.38867199999999</v>
      </c>
      <c r="X11" s="44">
        <v>370.45031699999998</v>
      </c>
      <c r="Y11" s="44">
        <v>233.44447666666662</v>
      </c>
      <c r="Z11" s="44">
        <v>31</v>
      </c>
      <c r="AA11" s="44">
        <f t="shared" si="10"/>
        <v>227</v>
      </c>
      <c r="AB11" s="44">
        <f t="shared" si="9"/>
        <v>3.7059191111111431</v>
      </c>
      <c r="AC11" s="44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4">
        <f>FLOW_Monthly_McKenzie_flow_skil!E11</f>
        <v>749.13867200000004</v>
      </c>
      <c r="D12" s="44">
        <f>FLOW_Monthly_McKenzie_flow_skil!E23</f>
        <v>738.50256300000001</v>
      </c>
      <c r="E12" s="44">
        <f>FLOW_Monthly_McKenzie_flow_skil!E35</f>
        <v>866.62133800000004</v>
      </c>
      <c r="F12" s="44">
        <f>FLOW_Monthly_McKenzie_flow_skil!E47</f>
        <v>835.55407700000001</v>
      </c>
      <c r="G12" s="44">
        <f>FLOW_Monthly_McKenzie_flow_skil!E59</f>
        <v>789.48297100000002</v>
      </c>
      <c r="H12" s="44">
        <f>FLOW_Monthly_McKenzie_flow_skil!E71</f>
        <v>725.12347399999999</v>
      </c>
      <c r="I12" s="44">
        <f>FLOW_Monthly_McKenzie_flow_skil!E83</f>
        <v>1530.987061</v>
      </c>
      <c r="J12" s="44">
        <f>FLOW_Monthly_McKenzie_flow_skil!E95</f>
        <v>984.75817900000004</v>
      </c>
      <c r="K12" s="44">
        <f>FLOW_Monthly_McKenzie_flow_skil!E107</f>
        <v>735.65106200000002</v>
      </c>
      <c r="L12" s="44">
        <f t="shared" si="1"/>
        <v>883.97993300000007</v>
      </c>
      <c r="M12" s="44">
        <f t="shared" si="2"/>
        <v>748.73847799999999</v>
      </c>
      <c r="N12" s="44">
        <f t="shared" si="3"/>
        <v>-135.24145500000009</v>
      </c>
      <c r="O12" s="44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4">
        <f>N$12</f>
        <v>-135.24145500000009</v>
      </c>
      <c r="V12" s="44">
        <f t="shared" si="6"/>
        <v>-101.39628600000009</v>
      </c>
      <c r="W12" s="44">
        <v>376.86795000000001</v>
      </c>
      <c r="X12" s="44">
        <v>376.92962599999998</v>
      </c>
      <c r="Y12" s="44">
        <v>252.1563601111111</v>
      </c>
      <c r="Z12" s="44">
        <v>30</v>
      </c>
      <c r="AA12" s="44">
        <f t="shared" si="10"/>
        <v>258</v>
      </c>
      <c r="AB12" s="44">
        <f t="shared" si="9"/>
        <v>-52.835625666666601</v>
      </c>
      <c r="AC12" s="44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4">
        <f>FLOW_Monthly_McKenzie_flow_skil!E12</f>
        <v>1035.3767089999999</v>
      </c>
      <c r="D13" s="44">
        <f>FLOW_Monthly_McKenzie_flow_skil!E24</f>
        <v>796.83032200000002</v>
      </c>
      <c r="E13" s="44">
        <f>FLOW_Monthly_McKenzie_flow_skil!E36</f>
        <v>1560.9438479999999</v>
      </c>
      <c r="F13" s="44">
        <f>FLOW_Monthly_McKenzie_flow_skil!E48</f>
        <v>909.44476299999997</v>
      </c>
      <c r="G13" s="44">
        <f>FLOW_Monthly_McKenzie_flow_skil!E60</f>
        <v>1601.2242429999999</v>
      </c>
      <c r="H13" s="44">
        <f>FLOW_Monthly_McKenzie_flow_skil!E72</f>
        <v>1128.6264650000001</v>
      </c>
      <c r="I13" s="44">
        <f>FLOW_Monthly_McKenzie_flow_skil!E84</f>
        <v>1218.233643</v>
      </c>
      <c r="J13" s="44">
        <f>FLOW_Monthly_McKenzie_flow_skil!E96</f>
        <v>1598.622803</v>
      </c>
      <c r="K13" s="44">
        <f>FLOW_Monthly_McKenzie_flow_skil!E108</f>
        <v>780.49585000000002</v>
      </c>
      <c r="L13" s="44">
        <f t="shared" si="1"/>
        <v>1181.0887384444443</v>
      </c>
      <c r="M13" s="44">
        <f t="shared" si="2"/>
        <v>930.05717644444439</v>
      </c>
      <c r="N13" s="44">
        <f t="shared" si="3"/>
        <v>-251.03156199999989</v>
      </c>
      <c r="O13" s="44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4">
        <f>N$13</f>
        <v>-251.03156199999989</v>
      </c>
      <c r="V13" s="44">
        <f t="shared" si="6"/>
        <v>-137.0316839999999</v>
      </c>
      <c r="W13" s="44">
        <v>456.67068499999999</v>
      </c>
      <c r="X13" s="44">
        <v>456.73236100000003</v>
      </c>
      <c r="Y13" s="44">
        <v>365.31071122222221</v>
      </c>
      <c r="Z13" s="44">
        <v>31</v>
      </c>
      <c r="AA13" s="44">
        <v>288</v>
      </c>
      <c r="AB13" s="44">
        <f t="shared" si="9"/>
        <v>-135.24145500000009</v>
      </c>
      <c r="AC13" s="44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4">
        <f>FLOW_Monthly_McKenzie_flow_skil!E13</f>
        <v>1503.7150879999999</v>
      </c>
      <c r="D14" s="44">
        <f>FLOW_Monthly_McKenzie_flow_skil!E25</f>
        <v>1029.159058</v>
      </c>
      <c r="E14" s="44">
        <f>FLOW_Monthly_McKenzie_flow_skil!E37</f>
        <v>1407.31897</v>
      </c>
      <c r="F14" s="44">
        <f>FLOW_Monthly_McKenzie_flow_skil!E49</f>
        <v>897.52770999999996</v>
      </c>
      <c r="G14" s="44">
        <f>FLOW_Monthly_McKenzie_flow_skil!E61</f>
        <v>1736.139038</v>
      </c>
      <c r="H14" s="44">
        <f>FLOW_Monthly_McKenzie_flow_skil!E73</f>
        <v>1764.299438</v>
      </c>
      <c r="I14" s="44">
        <f>FLOW_Monthly_McKenzie_flow_skil!E85</f>
        <v>894.32031300000006</v>
      </c>
      <c r="J14" s="44">
        <f>FLOW_Monthly_McKenzie_flow_skil!E97</f>
        <v>834.39050299999997</v>
      </c>
      <c r="K14" s="44">
        <f>FLOW_Monthly_McKenzie_flow_skil!E109</f>
        <v>1348.8271480000001</v>
      </c>
      <c r="L14" s="44">
        <f t="shared" si="1"/>
        <v>1268.4108073333334</v>
      </c>
      <c r="M14" s="44">
        <f t="shared" si="2"/>
        <v>1184.9973821111114</v>
      </c>
      <c r="N14" s="44">
        <f t="shared" si="3"/>
        <v>-83.413425222222031</v>
      </c>
      <c r="O14" s="44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4">
        <f>N$14</f>
        <v>-83.413425222222031</v>
      </c>
      <c r="V14" s="44">
        <f t="shared" si="6"/>
        <v>182.45702777777797</v>
      </c>
      <c r="W14" s="44">
        <v>608.86352499999998</v>
      </c>
      <c r="X14" s="44">
        <v>608.92523200000005</v>
      </c>
      <c r="Y14" s="44">
        <v>518.40359833333321</v>
      </c>
      <c r="Z14" s="44">
        <v>30</v>
      </c>
      <c r="AA14" s="44">
        <f t="shared" si="10"/>
        <v>319</v>
      </c>
      <c r="AB14" s="44">
        <f t="shared" si="9"/>
        <v>-251.03156199999989</v>
      </c>
      <c r="AC14" s="44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4">
        <f>AVERAGE(L3:L14)</f>
        <v>1055.0321146944445</v>
      </c>
      <c r="M15" s="44">
        <f>AVERAGE(M3:M14)</f>
        <v>1055.714036185185</v>
      </c>
      <c r="N15" s="44">
        <f>M15-L15</f>
        <v>0.68192149074047848</v>
      </c>
      <c r="O15" s="44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4">
        <f>N$3</f>
        <v>-40.666273111111195</v>
      </c>
      <c r="V15" s="44">
        <f t="shared" si="6"/>
        <v>243.4229298888888</v>
      </c>
      <c r="Y15" s="44"/>
      <c r="Z15" s="44">
        <v>31</v>
      </c>
      <c r="AA15" s="44">
        <v>349</v>
      </c>
      <c r="AB15" s="44">
        <f t="shared" si="9"/>
        <v>-83.413425222222031</v>
      </c>
      <c r="AC15" s="44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74</v>
      </c>
      <c r="Q16">
        <v>2011</v>
      </c>
      <c r="R16">
        <v>2</v>
      </c>
      <c r="S16">
        <v>28</v>
      </c>
      <c r="T16">
        <v>91.963341</v>
      </c>
      <c r="U16" s="44">
        <f>N$4</f>
        <v>24.739719111111071</v>
      </c>
      <c r="V16" s="44">
        <f t="shared" si="6"/>
        <v>116.70306011111107</v>
      </c>
      <c r="AA16" s="44">
        <v>364</v>
      </c>
      <c r="AB16" s="44">
        <f>AB15+(AB17-AB15)/(AA17-AA15)*(AA16-AA15)</f>
        <v>113.72210311111121</v>
      </c>
      <c r="AC16" s="44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72</v>
      </c>
      <c r="B17" s="14" t="s">
        <v>73</v>
      </c>
      <c r="C17" s="44">
        <v>2010</v>
      </c>
      <c r="D17" s="44">
        <f>C17+1</f>
        <v>2011</v>
      </c>
      <c r="E17" s="44">
        <f t="shared" ref="E17:K17" si="11">D17+1</f>
        <v>2012</v>
      </c>
      <c r="F17" s="44">
        <f t="shared" si="11"/>
        <v>2013</v>
      </c>
      <c r="G17" s="44">
        <f t="shared" si="11"/>
        <v>2014</v>
      </c>
      <c r="H17" s="44">
        <f t="shared" si="11"/>
        <v>2015</v>
      </c>
      <c r="I17" s="44">
        <f t="shared" si="11"/>
        <v>2016</v>
      </c>
      <c r="J17" s="44">
        <f t="shared" si="11"/>
        <v>2017</v>
      </c>
      <c r="K17" s="44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4">
        <f>N$5</f>
        <v>-247.88883455555538</v>
      </c>
      <c r="V17" s="44">
        <f t="shared" si="6"/>
        <v>-25.582041555555378</v>
      </c>
      <c r="AA17" s="44">
        <v>380</v>
      </c>
      <c r="AB17">
        <v>324</v>
      </c>
      <c r="AC17" s="44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4">
        <f>FLOW_Monthly_McKenzie_flow_skil!F2</f>
        <v>1351.4923100000001</v>
      </c>
      <c r="D18" s="44">
        <f>FLOW_Monthly_McKenzie_flow_skil!F14</f>
        <v>1561.7685550000001</v>
      </c>
      <c r="E18" s="44">
        <f>FLOW_Monthly_McKenzie_flow_skil!F26</f>
        <v>1595.6573490000001</v>
      </c>
      <c r="F18" s="44">
        <f>FLOW_Monthly_McKenzie_flow_skil!F38</f>
        <v>1025.7650149999999</v>
      </c>
      <c r="G18" s="44">
        <f>FLOW_Monthly_McKenzie_flow_skil!F50</f>
        <v>861.99066200000004</v>
      </c>
      <c r="H18" s="44">
        <f>FLOW_Monthly_McKenzie_flow_skil!F62</f>
        <v>1260.665405</v>
      </c>
      <c r="I18" s="44">
        <f>FLOW_Monthly_McKenzie_flow_skil!F74</f>
        <v>1099.654419</v>
      </c>
      <c r="J18" s="44">
        <f>FLOW_Monthly_McKenzie_flow_skil!F86</f>
        <v>924.10693400000002</v>
      </c>
      <c r="K18" s="44">
        <f>FLOW_Monthly_McKenzie_flow_skil!F98</f>
        <v>1216.7695309999999</v>
      </c>
      <c r="L18" s="44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4">
        <f>N$6</f>
        <v>116.34182400000032</v>
      </c>
      <c r="V18" s="44">
        <f t="shared" si="6"/>
        <v>353.27695900000032</v>
      </c>
      <c r="AA18" s="44">
        <f>AA5+365</f>
        <v>410</v>
      </c>
      <c r="AB18" s="18">
        <f t="shared" ref="AB18:AB29" si="12">AB5</f>
        <v>24.739719111111071</v>
      </c>
      <c r="AC18" s="44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4">
        <f>FLOW_Monthly_McKenzie_flow_skil!F3</f>
        <v>1035.700562</v>
      </c>
      <c r="D19" s="44">
        <f>FLOW_Monthly_McKenzie_flow_skil!F15</f>
        <v>1148.4418949999999</v>
      </c>
      <c r="E19" s="44">
        <f>FLOW_Monthly_McKenzie_flow_skil!F27</f>
        <v>1422.75</v>
      </c>
      <c r="F19" s="44">
        <f>FLOW_Monthly_McKenzie_flow_skil!F39</f>
        <v>992.23205600000006</v>
      </c>
      <c r="G19" s="44">
        <f>FLOW_Monthly_McKenzie_flow_skil!F51</f>
        <v>1630.7633060000001</v>
      </c>
      <c r="H19" s="44">
        <f>FLOW_Monthly_McKenzie_flow_skil!F63</f>
        <v>1210.1175539999999</v>
      </c>
      <c r="I19" s="44">
        <f>FLOW_Monthly_McKenzie_flow_skil!F75</f>
        <v>1394.8095699999999</v>
      </c>
      <c r="J19" s="44">
        <f>FLOW_Monthly_McKenzie_flow_skil!F87</f>
        <v>1413.880981</v>
      </c>
      <c r="K19" s="44">
        <f>FLOW_Monthly_McKenzie_flow_skil!F99</f>
        <v>1160.3663329999999</v>
      </c>
      <c r="L19" s="44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4">
        <f>N$7</f>
        <v>359.35302733333367</v>
      </c>
      <c r="V19" s="44">
        <f t="shared" si="6"/>
        <v>524.52874733333374</v>
      </c>
      <c r="AA19" s="44">
        <f t="shared" ref="AA19:AC29" si="14">AA6+365</f>
        <v>439</v>
      </c>
      <c r="AB19" s="18">
        <f t="shared" si="12"/>
        <v>-247.88883455555538</v>
      </c>
      <c r="AC19" s="44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4">
        <f>FLOW_Monthly_McKenzie_flow_skil!F4</f>
        <v>991.09222399999999</v>
      </c>
      <c r="D20" s="44">
        <f>FLOW_Monthly_McKenzie_flow_skil!F16</f>
        <v>1149.443481</v>
      </c>
      <c r="E20" s="44">
        <f>FLOW_Monthly_McKenzie_flow_skil!F28</f>
        <v>1402.0225829999999</v>
      </c>
      <c r="F20" s="44">
        <f>FLOW_Monthly_McKenzie_flow_skil!F40</f>
        <v>1137.719971</v>
      </c>
      <c r="G20" s="44">
        <f>FLOW_Monthly_McKenzie_flow_skil!F52</f>
        <v>1952.201294</v>
      </c>
      <c r="H20" s="44">
        <f>FLOW_Monthly_McKenzie_flow_skil!F64</f>
        <v>930.53008999999997</v>
      </c>
      <c r="I20" s="44">
        <f>FLOW_Monthly_McKenzie_flow_skil!F76</f>
        <v>1485.4270019999999</v>
      </c>
      <c r="J20" s="44">
        <f>FLOW_Monthly_McKenzie_flow_skil!F88</f>
        <v>1728.1054690000001</v>
      </c>
      <c r="K20" s="44">
        <f>FLOW_Monthly_McKenzie_flow_skil!F100</f>
        <v>983.05316200000004</v>
      </c>
      <c r="L20" s="44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4">
        <f>N$8</f>
        <v>232.66221766666649</v>
      </c>
      <c r="V20" s="44">
        <f t="shared" si="6"/>
        <v>294.07248866666652</v>
      </c>
      <c r="AA20" s="44">
        <f t="shared" si="14"/>
        <v>470</v>
      </c>
      <c r="AB20" s="18">
        <f t="shared" si="12"/>
        <v>116.34182400000032</v>
      </c>
      <c r="AC20" s="44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4">
        <f>FLOW_Monthly_McKenzie_flow_skil!F5</f>
        <v>1196.871216</v>
      </c>
      <c r="D21" s="44">
        <f>FLOW_Monthly_McKenzie_flow_skil!F17</f>
        <v>1441.413452</v>
      </c>
      <c r="E21" s="44">
        <f>FLOW_Monthly_McKenzie_flow_skil!F29</f>
        <v>1791.1527100000001</v>
      </c>
      <c r="F21" s="44">
        <f>FLOW_Monthly_McKenzie_flow_skil!F41</f>
        <v>1561.857788</v>
      </c>
      <c r="G21" s="44">
        <f>FLOW_Monthly_McKenzie_flow_skil!F53</f>
        <v>1413.715332</v>
      </c>
      <c r="H21" s="44">
        <f>FLOW_Monthly_McKenzie_flow_skil!F65</f>
        <v>944.802368</v>
      </c>
      <c r="I21" s="44">
        <f>FLOW_Monthly_McKenzie_flow_skil!F77</f>
        <v>1372.7429199999999</v>
      </c>
      <c r="J21" s="44">
        <f>FLOW_Monthly_McKenzie_flow_skil!F89</f>
        <v>1762.0623780000001</v>
      </c>
      <c r="K21" s="44">
        <f>FLOW_Monthly_McKenzie_flow_skil!F101</f>
        <v>1368.8576660000001</v>
      </c>
      <c r="L21" s="44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4">
        <f>N$9</f>
        <v>82.457526222222327</v>
      </c>
      <c r="V21" s="44">
        <f t="shared" si="6"/>
        <v>116.10168322222233</v>
      </c>
      <c r="AA21" s="44">
        <f t="shared" si="14"/>
        <v>500</v>
      </c>
      <c r="AB21" s="18">
        <f t="shared" si="12"/>
        <v>359.35302733333367</v>
      </c>
      <c r="AC21" s="44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4">
        <f>FLOW_Monthly_McKenzie_flow_skil!F6</f>
        <v>1176.111938</v>
      </c>
      <c r="D22" s="44">
        <f>FLOW_Monthly_McKenzie_flow_skil!F18</f>
        <v>1464.1297609999999</v>
      </c>
      <c r="E22" s="44">
        <f>FLOW_Monthly_McKenzie_flow_skil!F30</f>
        <v>1798.4073490000001</v>
      </c>
      <c r="F22" s="44">
        <f>FLOW_Monthly_McKenzie_flow_skil!F42</f>
        <v>1216.6606449999999</v>
      </c>
      <c r="G22" s="44">
        <f>FLOW_Monthly_McKenzie_flow_skil!F54</f>
        <v>1292.4205320000001</v>
      </c>
      <c r="H22" s="44">
        <f>FLOW_Monthly_McKenzie_flow_skil!F66</f>
        <v>763.13403300000004</v>
      </c>
      <c r="I22" s="44">
        <f>FLOW_Monthly_McKenzie_flow_skil!F78</f>
        <v>976.98852499999998</v>
      </c>
      <c r="J22" s="44">
        <f>FLOW_Monthly_McKenzie_flow_skil!F90</f>
        <v>1765.6082759999999</v>
      </c>
      <c r="K22" s="44">
        <f>FLOW_Monthly_McKenzie_flow_skil!F102</f>
        <v>1082.9212649999999</v>
      </c>
      <c r="L22" s="44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4">
        <f>N$10</f>
        <v>3.7059191111111431</v>
      </c>
      <c r="V22" s="44">
        <f t="shared" si="6"/>
        <v>34.619129111111143</v>
      </c>
      <c r="AA22" s="44">
        <f t="shared" si="14"/>
        <v>531</v>
      </c>
      <c r="AB22" s="18">
        <f t="shared" si="12"/>
        <v>232.66221766666649</v>
      </c>
      <c r="AC22" s="44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4">
        <f>FLOW_Monthly_McKenzie_flow_skil!F7</f>
        <v>1279.1579589999999</v>
      </c>
      <c r="D23" s="44">
        <f>FLOW_Monthly_McKenzie_flow_skil!F19</f>
        <v>1501.9652100000001</v>
      </c>
      <c r="E23" s="44">
        <f>FLOW_Monthly_McKenzie_flow_skil!F31</f>
        <v>1281.5010990000001</v>
      </c>
      <c r="F23" s="44">
        <f>FLOW_Monthly_McKenzie_flow_skil!F43</f>
        <v>970.26275599999997</v>
      </c>
      <c r="G23" s="44">
        <f>FLOW_Monthly_McKenzie_flow_skil!F55</f>
        <v>911.171875</v>
      </c>
      <c r="H23" s="44">
        <f>FLOW_Monthly_McKenzie_flow_skil!F67</f>
        <v>692.95660399999997</v>
      </c>
      <c r="I23" s="44">
        <f>FLOW_Monthly_McKenzie_flow_skil!F79</f>
        <v>799.22711200000003</v>
      </c>
      <c r="J23" s="44">
        <f>FLOW_Monthly_McKenzie_flow_skil!F91</f>
        <v>1199.4376219999999</v>
      </c>
      <c r="K23" s="44">
        <f>FLOW_Monthly_McKenzie_flow_skil!F103</f>
        <v>811.29077099999995</v>
      </c>
      <c r="L23" s="44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4">
        <f>N$11</f>
        <v>-52.835625666666601</v>
      </c>
      <c r="V23" s="44">
        <f t="shared" si="6"/>
        <v>-22.973673666666603</v>
      </c>
      <c r="AA23" s="44">
        <f t="shared" si="14"/>
        <v>561</v>
      </c>
      <c r="AB23" s="18">
        <f t="shared" si="12"/>
        <v>82.457526222222327</v>
      </c>
      <c r="AC23" s="44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4">
        <f>FLOW_Monthly_McKenzie_flow_skil!F8</f>
        <v>825.16625999999997</v>
      </c>
      <c r="D24" s="44">
        <f>FLOW_Monthly_McKenzie_flow_skil!F20</f>
        <v>1033.8477780000001</v>
      </c>
      <c r="E24" s="44">
        <f>FLOW_Monthly_McKenzie_flow_skil!F32</f>
        <v>1024.6129149999999</v>
      </c>
      <c r="F24" s="44">
        <f>FLOW_Monthly_McKenzie_flow_skil!F44</f>
        <v>803.92834500000004</v>
      </c>
      <c r="G24" s="44">
        <f>FLOW_Monthly_McKenzie_flow_skil!F56</f>
        <v>850.10467500000004</v>
      </c>
      <c r="H24" s="44">
        <f>FLOW_Monthly_McKenzie_flow_skil!F68</f>
        <v>624.40258800000004</v>
      </c>
      <c r="I24" s="44">
        <f>FLOW_Monthly_McKenzie_flow_skil!F80</f>
        <v>703.88140899999996</v>
      </c>
      <c r="J24" s="44">
        <f>FLOW_Monthly_McKenzie_flow_skil!F92</f>
        <v>910.91625999999997</v>
      </c>
      <c r="K24" s="44">
        <f>FLOW_Monthly_McKenzie_flow_skil!F104</f>
        <v>702.262878</v>
      </c>
      <c r="L24" s="44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4">
        <f>N$12</f>
        <v>-135.24145500000009</v>
      </c>
      <c r="V24" s="44">
        <f t="shared" si="6"/>
        <v>-105.62491800000009</v>
      </c>
      <c r="AA24" s="44">
        <f t="shared" si="14"/>
        <v>592</v>
      </c>
      <c r="AB24" s="18">
        <f t="shared" si="12"/>
        <v>3.7059191111111431</v>
      </c>
      <c r="AC24" s="44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4">
        <f>FLOW_Monthly_McKenzie_flow_skil!F9</f>
        <v>719.93640100000005</v>
      </c>
      <c r="D25" s="44">
        <f>FLOW_Monthly_McKenzie_flow_skil!F21</f>
        <v>887.4375</v>
      </c>
      <c r="E25" s="44">
        <f>FLOW_Monthly_McKenzie_flow_skil!F33</f>
        <v>885.74230999999997</v>
      </c>
      <c r="F25" s="44">
        <f>FLOW_Monthly_McKenzie_flow_skil!F45</f>
        <v>705.91772500000002</v>
      </c>
      <c r="G25" s="44">
        <f>FLOW_Monthly_McKenzie_flow_skil!F57</f>
        <v>766.54736300000002</v>
      </c>
      <c r="H25" s="44">
        <f>FLOW_Monthly_McKenzie_flow_skil!F69</f>
        <v>608.09906000000001</v>
      </c>
      <c r="I25" s="44">
        <f>FLOW_Monthly_McKenzie_flow_skil!F81</f>
        <v>636.21698000000004</v>
      </c>
      <c r="J25" s="44">
        <f>FLOW_Monthly_McKenzie_flow_skil!F93</f>
        <v>778.49505599999998</v>
      </c>
      <c r="K25" s="44">
        <f>FLOW_Monthly_McKenzie_flow_skil!F105</f>
        <v>708.31597899999997</v>
      </c>
      <c r="L25" s="44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4">
        <f>N$13</f>
        <v>-251.03156199999989</v>
      </c>
      <c r="V25" s="44">
        <f t="shared" si="6"/>
        <v>-203.24008499999991</v>
      </c>
      <c r="AA25" s="44">
        <f t="shared" si="14"/>
        <v>623</v>
      </c>
      <c r="AB25" s="18">
        <f t="shared" si="12"/>
        <v>-52.835625666666601</v>
      </c>
      <c r="AC25" s="44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4">
        <f>FLOW_Monthly_McKenzie_flow_skil!F10</f>
        <v>707.87573199999997</v>
      </c>
      <c r="D26" s="44">
        <f>FLOW_Monthly_McKenzie_flow_skil!F22</f>
        <v>793.30554199999995</v>
      </c>
      <c r="E26" s="44">
        <f>FLOW_Monthly_McKenzie_flow_skil!F34</f>
        <v>796.38201900000001</v>
      </c>
      <c r="F26" s="44">
        <f>FLOW_Monthly_McKenzie_flow_skil!F46</f>
        <v>715.51385500000004</v>
      </c>
      <c r="G26" s="44">
        <f>FLOW_Monthly_McKenzie_flow_skil!F58</f>
        <v>708.05377199999998</v>
      </c>
      <c r="H26" s="44">
        <f>FLOW_Monthly_McKenzie_flow_skil!F70</f>
        <v>574.85827600000005</v>
      </c>
      <c r="I26" s="44">
        <f>FLOW_Monthly_McKenzie_flow_skil!F82</f>
        <v>590.60699499999998</v>
      </c>
      <c r="J26" s="44">
        <f>FLOW_Monthly_McKenzie_flow_skil!F94</f>
        <v>672.80059800000004</v>
      </c>
      <c r="K26" s="44">
        <f>FLOW_Monthly_McKenzie_flow_skil!F106</f>
        <v>604.39343299999996</v>
      </c>
      <c r="L26" s="44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4">
        <f>N$14</f>
        <v>-83.413425222222031</v>
      </c>
      <c r="V26" s="44">
        <f t="shared" si="6"/>
        <v>31.213619777777964</v>
      </c>
      <c r="AA26" s="44">
        <f t="shared" si="14"/>
        <v>653</v>
      </c>
      <c r="AB26" s="18">
        <f t="shared" si="12"/>
        <v>-135.24145500000009</v>
      </c>
      <c r="AC26" s="44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4">
        <f>FLOW_Monthly_McKenzie_flow_skil!F11</f>
        <v>678.90423599999997</v>
      </c>
      <c r="D27" s="44">
        <f>FLOW_Monthly_McKenzie_flow_skil!F23</f>
        <v>745.39343299999996</v>
      </c>
      <c r="E27" s="44">
        <f>FLOW_Monthly_McKenzie_flow_skil!F35</f>
        <v>820.245544</v>
      </c>
      <c r="F27" s="44">
        <f>FLOW_Monthly_McKenzie_flow_skil!F47</f>
        <v>822.73376499999995</v>
      </c>
      <c r="G27" s="44">
        <f>FLOW_Monthly_McKenzie_flow_skil!F59</f>
        <v>698.65429700000004</v>
      </c>
      <c r="H27" s="44">
        <f>FLOW_Monthly_McKenzie_flow_skil!F71</f>
        <v>555.50769000000003</v>
      </c>
      <c r="I27" s="44">
        <f>FLOW_Monthly_McKenzie_flow_skil!F83</f>
        <v>980.22009300000002</v>
      </c>
      <c r="J27" s="44">
        <f>FLOW_Monthly_McKenzie_flow_skil!F95</f>
        <v>888.09045400000002</v>
      </c>
      <c r="K27" s="44">
        <f>FLOW_Monthly_McKenzie_flow_skil!F107</f>
        <v>548.89679000000001</v>
      </c>
      <c r="L27" s="44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4">
        <f>N$3</f>
        <v>-40.666273111111195</v>
      </c>
      <c r="V27" s="44">
        <f t="shared" si="6"/>
        <v>157.08311688888881</v>
      </c>
      <c r="AA27" s="44">
        <f t="shared" si="14"/>
        <v>684</v>
      </c>
      <c r="AB27" s="18">
        <f t="shared" si="12"/>
        <v>-251.03156199999989</v>
      </c>
      <c r="AC27" s="44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4">
        <f>FLOW_Monthly_McKenzie_flow_skil!F12</f>
        <v>946.42828399999996</v>
      </c>
      <c r="D28" s="44">
        <f>FLOW_Monthly_McKenzie_flow_skil!F24</f>
        <v>786.22570800000005</v>
      </c>
      <c r="E28" s="44">
        <f>FLOW_Monthly_McKenzie_flow_skil!F36</f>
        <v>1196.8671879999999</v>
      </c>
      <c r="F28" s="44">
        <f>FLOW_Monthly_McKenzie_flow_skil!F48</f>
        <v>812.07128899999998</v>
      </c>
      <c r="G28" s="44">
        <f>FLOW_Monthly_McKenzie_flow_skil!F60</f>
        <v>1033.2142329999999</v>
      </c>
      <c r="H28" s="44">
        <f>FLOW_Monthly_McKenzie_flow_skil!F72</f>
        <v>713.16815199999996</v>
      </c>
      <c r="I28" s="44">
        <f>FLOW_Monthly_McKenzie_flow_skil!F84</f>
        <v>992.93054199999995</v>
      </c>
      <c r="J28" s="44">
        <f>FLOW_Monthly_McKenzie_flow_skil!F96</f>
        <v>1267.0722659999999</v>
      </c>
      <c r="K28" s="44">
        <f>FLOW_Monthly_McKenzie_flow_skil!F108</f>
        <v>622.53692599999999</v>
      </c>
      <c r="L28" s="44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4">
        <f>N$4</f>
        <v>24.739719111111071</v>
      </c>
      <c r="V28" s="44">
        <f t="shared" si="6"/>
        <v>248.28731111111108</v>
      </c>
      <c r="AA28" s="44">
        <f t="shared" si="14"/>
        <v>714</v>
      </c>
      <c r="AB28" s="18">
        <f t="shared" si="12"/>
        <v>-83.413425222222031</v>
      </c>
      <c r="AC28" s="44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4">
        <f>FLOW_Monthly_McKenzie_flow_skil!F13</f>
        <v>1409.924927</v>
      </c>
      <c r="D29" s="44">
        <f>FLOW_Monthly_McKenzie_flow_skil!F25</f>
        <v>918.89282200000002</v>
      </c>
      <c r="E29" s="44">
        <f>FLOW_Monthly_McKenzie_flow_skil!F37</f>
        <v>1614.6099850000001</v>
      </c>
      <c r="F29" s="44">
        <f>FLOW_Monthly_McKenzie_flow_skil!F49</f>
        <v>851.21130400000004</v>
      </c>
      <c r="G29" s="44">
        <f>FLOW_Monthly_McKenzie_flow_skil!F61</f>
        <v>1513.271606</v>
      </c>
      <c r="H29" s="44">
        <f>FLOW_Monthly_McKenzie_flow_skil!F73</f>
        <v>1351.6357419999999</v>
      </c>
      <c r="I29" s="44">
        <f>FLOW_Monthly_McKenzie_flow_skil!F85</f>
        <v>1040.915649</v>
      </c>
      <c r="J29" s="44">
        <f>FLOW_Monthly_McKenzie_flow_skil!F97</f>
        <v>1044.9929199999999</v>
      </c>
      <c r="K29" s="44">
        <f>FLOW_Monthly_McKenzie_flow_skil!F109</f>
        <v>919.52148399999999</v>
      </c>
      <c r="L29" s="44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4">
        <f>N$5</f>
        <v>-247.88883455555538</v>
      </c>
      <c r="V29" s="44">
        <f t="shared" si="6"/>
        <v>8.0230764444446265</v>
      </c>
      <c r="AA29" s="44">
        <f t="shared" si="14"/>
        <v>729</v>
      </c>
      <c r="AB29" s="18">
        <f t="shared" si="12"/>
        <v>113.72210311111121</v>
      </c>
      <c r="AC29" s="44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4">
        <f>N$6</f>
        <v>116.34182400000032</v>
      </c>
      <c r="V30" s="44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4">
        <f>N$7</f>
        <v>359.35302733333367</v>
      </c>
      <c r="V31" s="44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4">
        <f>N$8</f>
        <v>232.66221766666649</v>
      </c>
      <c r="V32" s="44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4">
        <f>N$9</f>
        <v>82.457526222222327</v>
      </c>
      <c r="V33" s="44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4">
        <f>N$10</f>
        <v>3.7059191111111431</v>
      </c>
      <c r="V34" s="44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4">
        <f>N$11</f>
        <v>-52.835625666666601</v>
      </c>
      <c r="V35" s="44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4">
        <f>N$12</f>
        <v>-135.24145500000009</v>
      </c>
      <c r="V36" s="44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4">
        <f>N$13</f>
        <v>-251.03156199999989</v>
      </c>
      <c r="V37" s="44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4">
        <f>N$14</f>
        <v>-83.413425222222031</v>
      </c>
      <c r="V38" s="44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4">
        <f>N$3</f>
        <v>-40.666273111111195</v>
      </c>
      <c r="V39" s="44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4">
        <f>N$4</f>
        <v>24.739719111111071</v>
      </c>
      <c r="V40" s="44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4">
        <f>N$5</f>
        <v>-247.88883455555538</v>
      </c>
      <c r="V41" s="44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4">
        <f>N$6</f>
        <v>116.34182400000032</v>
      </c>
      <c r="V42" s="44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4">
        <f>N$7</f>
        <v>359.35302733333367</v>
      </c>
      <c r="V43" s="44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4">
        <f>N$8</f>
        <v>232.66221766666649</v>
      </c>
      <c r="V44" s="44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4">
        <f>N$9</f>
        <v>82.457526222222327</v>
      </c>
      <c r="V45" s="44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4">
        <f>N$10</f>
        <v>3.7059191111111431</v>
      </c>
      <c r="V46" s="44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4">
        <f>N$11</f>
        <v>-52.835625666666601</v>
      </c>
      <c r="V47" s="44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4">
        <f>N$12</f>
        <v>-135.24145500000009</v>
      </c>
      <c r="V48" s="44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4">
        <f>N$13</f>
        <v>-251.03156199999989</v>
      </c>
      <c r="V49" s="44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4">
        <f>N$14</f>
        <v>-83.413425222222031</v>
      </c>
      <c r="V50" s="44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4">
        <f>N$3</f>
        <v>-40.666273111111195</v>
      </c>
      <c r="V51" s="44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4">
        <f>N$4</f>
        <v>24.739719111111071</v>
      </c>
      <c r="V52" s="44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4">
        <f>N$5</f>
        <v>-247.88883455555538</v>
      </c>
      <c r="V53" s="44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4">
        <f>N$6</f>
        <v>116.34182400000032</v>
      </c>
      <c r="V54" s="44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4">
        <f>N$7</f>
        <v>359.35302733333367</v>
      </c>
      <c r="V55" s="44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4">
        <f>N$8</f>
        <v>232.66221766666649</v>
      </c>
      <c r="V56" s="44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4">
        <f>N$9</f>
        <v>82.457526222222327</v>
      </c>
      <c r="V57" s="44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4">
        <f>N$10</f>
        <v>3.7059191111111431</v>
      </c>
      <c r="V58" s="44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4">
        <f>N$11</f>
        <v>-52.835625666666601</v>
      </c>
      <c r="V59" s="44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4">
        <f>N$12</f>
        <v>-135.24145500000009</v>
      </c>
      <c r="V60" s="44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4">
        <f>N$13</f>
        <v>-251.03156199999989</v>
      </c>
      <c r="V61" s="44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4">
        <f>N$14</f>
        <v>-83.413425222222031</v>
      </c>
      <c r="V62" s="44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4">
        <f>N$3</f>
        <v>-40.666273111111195</v>
      </c>
      <c r="V63" s="44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4">
        <f>N$4</f>
        <v>24.739719111111071</v>
      </c>
      <c r="V64" s="44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4">
        <f>N$5</f>
        <v>-247.88883455555538</v>
      </c>
      <c r="V65" s="44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4">
        <f>N$6</f>
        <v>116.34182400000032</v>
      </c>
      <c r="V66" s="44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4">
        <f>N$7</f>
        <v>359.35302733333367</v>
      </c>
      <c r="V67" s="44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4">
        <f>N$8</f>
        <v>232.66221766666649</v>
      </c>
      <c r="V68" s="44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4">
        <f>N$9</f>
        <v>82.457526222222327</v>
      </c>
      <c r="V69" s="44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4">
        <f>N$10</f>
        <v>3.7059191111111431</v>
      </c>
      <c r="V70" s="44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4">
        <f>N$11</f>
        <v>-52.835625666666601</v>
      </c>
      <c r="V71" s="44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4">
        <f>N$12</f>
        <v>-135.24145500000009</v>
      </c>
      <c r="V72" s="44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4">
        <f>N$13</f>
        <v>-251.03156199999989</v>
      </c>
      <c r="V73" s="44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4">
        <f>N$14</f>
        <v>-83.413425222222031</v>
      </c>
      <c r="V74" s="44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4">
        <f>N$3</f>
        <v>-40.666273111111195</v>
      </c>
      <c r="V75" s="44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4">
        <f>N$4</f>
        <v>24.739719111111071</v>
      </c>
      <c r="V76" s="44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4">
        <f>N$5</f>
        <v>-247.88883455555538</v>
      </c>
      <c r="V77" s="44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4">
        <f>N$6</f>
        <v>116.34182400000032</v>
      </c>
      <c r="V78" s="44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4">
        <f>N$7</f>
        <v>359.35302733333367</v>
      </c>
      <c r="V79" s="44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4">
        <f>N$8</f>
        <v>232.66221766666649</v>
      </c>
      <c r="V80" s="44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4">
        <f>N$9</f>
        <v>82.457526222222327</v>
      </c>
      <c r="V81" s="44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4">
        <f>N$10</f>
        <v>3.7059191111111431</v>
      </c>
      <c r="V82" s="44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4">
        <f>N$11</f>
        <v>-52.835625666666601</v>
      </c>
      <c r="V83" s="44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4">
        <f>N$12</f>
        <v>-135.24145500000009</v>
      </c>
      <c r="V84" s="44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4">
        <f>N$13</f>
        <v>-251.03156199999989</v>
      </c>
      <c r="V85" s="44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4">
        <f>N$14</f>
        <v>-83.413425222222031</v>
      </c>
      <c r="V86" s="44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4">
        <f>N$3</f>
        <v>-40.666273111111195</v>
      </c>
      <c r="V87" s="44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4">
        <f>N$4</f>
        <v>24.739719111111071</v>
      </c>
      <c r="V88" s="44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4">
        <f>N$5</f>
        <v>-247.88883455555538</v>
      </c>
      <c r="V89" s="44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4">
        <f>N$6</f>
        <v>116.34182400000032</v>
      </c>
      <c r="V90" s="44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4">
        <f>N$7</f>
        <v>359.35302733333367</v>
      </c>
      <c r="V91" s="44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4">
        <f>N$8</f>
        <v>232.66221766666649</v>
      </c>
      <c r="V92" s="44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4">
        <f>N$9</f>
        <v>82.457526222222327</v>
      </c>
      <c r="V93" s="44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4">
        <f>N$10</f>
        <v>3.7059191111111431</v>
      </c>
      <c r="V94" s="44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4">
        <f>N$11</f>
        <v>-52.835625666666601</v>
      </c>
      <c r="V95" s="44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4">
        <f>N$12</f>
        <v>-135.24145500000009</v>
      </c>
      <c r="V96" s="44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4">
        <f>N$13</f>
        <v>-251.03156199999989</v>
      </c>
      <c r="V97" s="44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4">
        <f>N$14</f>
        <v>-83.413425222222031</v>
      </c>
      <c r="V98" s="44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4">
        <f>N$3</f>
        <v>-40.666273111111195</v>
      </c>
      <c r="V99" s="44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4">
        <f>N$4</f>
        <v>24.739719111111071</v>
      </c>
      <c r="V100" s="44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4">
        <f>N$5</f>
        <v>-247.88883455555538</v>
      </c>
      <c r="V101" s="44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4">
        <f>N$6</f>
        <v>116.34182400000032</v>
      </c>
      <c r="V102" s="44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4">
        <f>N$7</f>
        <v>359.35302733333367</v>
      </c>
      <c r="V103" s="44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4">
        <f>N$8</f>
        <v>232.66221766666649</v>
      </c>
      <c r="V104" s="44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4">
        <f>N$9</f>
        <v>82.457526222222327</v>
      </c>
      <c r="V105" s="44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4">
        <f>N$10</f>
        <v>3.7059191111111431</v>
      </c>
      <c r="V106" s="44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4">
        <f>N$11</f>
        <v>-52.835625666666601</v>
      </c>
      <c r="V107" s="44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4">
        <f>N$12</f>
        <v>-135.24145500000009</v>
      </c>
      <c r="V108" s="44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4">
        <f>N$13</f>
        <v>-251.03156199999989</v>
      </c>
      <c r="V109" s="44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4">
        <f>N$14</f>
        <v>-83.413425222222031</v>
      </c>
      <c r="V110" s="44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108</v>
      </c>
      <c r="B1" s="14" t="s">
        <v>76</v>
      </c>
      <c r="C1" s="14" t="s">
        <v>72</v>
      </c>
      <c r="D1" s="14" t="s">
        <v>109</v>
      </c>
      <c r="E1" s="14" t="s">
        <v>77</v>
      </c>
      <c r="F1" s="14" t="s">
        <v>78</v>
      </c>
      <c r="H1" s="14" t="s">
        <v>110</v>
      </c>
      <c r="I1" s="14" t="s">
        <v>111</v>
      </c>
      <c r="J1" s="14" t="s">
        <v>112</v>
      </c>
      <c r="K1" s="14" t="s">
        <v>113</v>
      </c>
      <c r="L1" s="14" t="s">
        <v>114</v>
      </c>
      <c r="M1" s="14" t="s">
        <v>115</v>
      </c>
      <c r="N1" s="14" t="s">
        <v>116</v>
      </c>
      <c r="O1" s="14" t="s">
        <v>117</v>
      </c>
      <c r="P1" s="14" t="s">
        <v>118</v>
      </c>
      <c r="Q1" s="14" t="s">
        <v>119</v>
      </c>
      <c r="R1" s="14" t="s">
        <v>122</v>
      </c>
      <c r="S1" s="14" t="s">
        <v>120</v>
      </c>
      <c r="T1" s="14" t="s">
        <v>121</v>
      </c>
      <c r="V1" s="14" t="s">
        <v>123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75</v>
      </c>
      <c r="B1" s="14" t="s">
        <v>76</v>
      </c>
      <c r="C1" s="14" t="s">
        <v>72</v>
      </c>
      <c r="D1" s="14" t="s">
        <v>73</v>
      </c>
      <c r="E1" s="14" t="s">
        <v>82</v>
      </c>
      <c r="F1" s="14" t="s">
        <v>83</v>
      </c>
      <c r="G1" s="14" t="s">
        <v>77</v>
      </c>
      <c r="H1" s="14" t="s">
        <v>78</v>
      </c>
      <c r="I1" s="14" t="s">
        <v>79</v>
      </c>
      <c r="J1" s="14" t="s">
        <v>78</v>
      </c>
      <c r="K1" s="14" t="s">
        <v>80</v>
      </c>
      <c r="L1" s="14" t="s">
        <v>81</v>
      </c>
      <c r="M1" s="14" t="s">
        <v>82</v>
      </c>
      <c r="N1" s="14" t="s">
        <v>83</v>
      </c>
      <c r="O1" s="14" t="s">
        <v>84</v>
      </c>
      <c r="P1" s="14" t="s">
        <v>85</v>
      </c>
      <c r="Q1" s="14" t="s">
        <v>86</v>
      </c>
      <c r="R1" s="14" t="s">
        <v>87</v>
      </c>
      <c r="S1" s="14" t="s">
        <v>88</v>
      </c>
      <c r="T1" s="14" t="s">
        <v>89</v>
      </c>
      <c r="U1" s="14" t="s">
        <v>90</v>
      </c>
      <c r="V1" s="14" t="s">
        <v>91</v>
      </c>
      <c r="W1" s="14" t="s">
        <v>92</v>
      </c>
      <c r="X1" s="14" t="s">
        <v>93</v>
      </c>
      <c r="Y1" s="14" t="s">
        <v>94</v>
      </c>
      <c r="Z1" s="14" t="s">
        <v>95</v>
      </c>
      <c r="AA1" s="14" t="s">
        <v>96</v>
      </c>
      <c r="AB1" s="14" t="s">
        <v>97</v>
      </c>
      <c r="AC1" s="14" t="s">
        <v>98</v>
      </c>
      <c r="AD1" s="14" t="s">
        <v>99</v>
      </c>
      <c r="AE1" s="14" t="s">
        <v>100</v>
      </c>
      <c r="AF1" s="14" t="s">
        <v>101</v>
      </c>
      <c r="AG1" s="14" t="s">
        <v>102</v>
      </c>
      <c r="AH1" s="14" t="s">
        <v>103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104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2021-10-26T15:31:43Z</dcterms:modified>
</cp:coreProperties>
</file>