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C7B3169-A983-4F29-B8E0-43B2598A5BC2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" i="4" l="1"/>
  <c r="BI9" i="4"/>
  <c r="BI8" i="4"/>
  <c r="BI7" i="4"/>
  <c r="BI6" i="4"/>
  <c r="BI5" i="4"/>
  <c r="K9" i="4" l="1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O6" i="8" l="1"/>
  <c r="H7" i="8"/>
  <c r="H6" i="8"/>
  <c r="H5" i="8"/>
  <c r="H4" i="8"/>
  <c r="H3" i="8"/>
  <c r="H2" i="8"/>
  <c r="O7" i="8"/>
  <c r="O5" i="8"/>
  <c r="O4" i="8"/>
  <c r="O3" i="8"/>
  <c r="O2" i="8"/>
  <c r="Z10" i="4" l="1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Z9" i="4"/>
  <c r="Y9" i="4"/>
  <c r="X9" i="4"/>
  <c r="W9" i="4"/>
  <c r="U9" i="4"/>
  <c r="T9" i="4"/>
  <c r="S9" i="4"/>
  <c r="R9" i="4"/>
  <c r="P9" i="4"/>
  <c r="O9" i="4"/>
  <c r="N9" i="4"/>
  <c r="M9" i="4"/>
  <c r="H9" i="4"/>
  <c r="Z8" i="4" l="1"/>
  <c r="Y8" i="4"/>
  <c r="X8" i="4"/>
  <c r="W8" i="4"/>
  <c r="U8" i="4"/>
  <c r="T8" i="4"/>
  <c r="S8" i="4"/>
  <c r="R8" i="4"/>
  <c r="P8" i="4"/>
  <c r="O8" i="4"/>
  <c r="N8" i="4"/>
  <c r="M8" i="4"/>
  <c r="H8" i="4"/>
  <c r="Z7" i="4" l="1"/>
  <c r="Y7" i="4"/>
  <c r="X7" i="4"/>
  <c r="W7" i="4"/>
  <c r="U7" i="4"/>
  <c r="T7" i="4"/>
  <c r="S7" i="4"/>
  <c r="R7" i="4"/>
  <c r="P7" i="4"/>
  <c r="O7" i="4"/>
  <c r="N7" i="4"/>
  <c r="M7" i="4"/>
  <c r="H7" i="4"/>
  <c r="Z6" i="4" l="1"/>
  <c r="Y6" i="4"/>
  <c r="X6" i="4"/>
  <c r="W6" i="4"/>
  <c r="U6" i="4"/>
  <c r="T6" i="4"/>
  <c r="S6" i="4"/>
  <c r="R6" i="4"/>
  <c r="P6" i="4"/>
  <c r="O6" i="4"/>
  <c r="N6" i="4"/>
  <c r="M6" i="4"/>
  <c r="H6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Z5" i="4" l="1"/>
  <c r="Y5" i="4"/>
  <c r="X5" i="4"/>
  <c r="W5" i="4"/>
  <c r="U5" i="4"/>
  <c r="T5" i="4"/>
  <c r="S5" i="4"/>
  <c r="R5" i="4"/>
  <c r="P5" i="4"/>
  <c r="O5" i="4"/>
  <c r="N5" i="4"/>
  <c r="M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<sst xmlns="http://schemas.openxmlformats.org/spreadsheetml/2006/main" count="22424" uniqueCount="183">
  <si>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</si>
  <si>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</si>
  <si>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</si>
  <si>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</si>
  <si>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</si>
  <si>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</si>
  <si>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</si>
  <si>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</si>
  <si>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</si>
  <si>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</si>
  <si>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</si>
  <si>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</si>
  <si>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</si>
  <si>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</si>
  <si>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</si>
  <si>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</si>
  <si>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</si>
  <si>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</si>
  <si>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</si>
  <si>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</si>
  <si>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</si>
  <si>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</si>
  <si>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</si>
  <si>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</si>
  <si>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</si>
  <si>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</si>
  <si>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</si>
  <si>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</si>
  <si>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</si>
  <si>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</si>
  <si>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</si>
  <si>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</si>
  <si>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</si>
  <si>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</si>
  <si>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</si>
  <si>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</si>
  <si>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</si>
  <si>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</si>
  <si>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</si>
  <si>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</si>
  <si>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</si>
  <si>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</si>
  <si>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</si>
  <si>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</si>
  <si>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</si>
  <si>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</si>
  <si>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</si>
  <si>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</si>
  <si>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</si>
  <si>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</si>
  <si>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</si>
  <si>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</si>
  <si>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</si>
  <si>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</si>
  <si>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</si>
  <si>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</si>
  <si>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</si>
  <si>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</si>
  <si>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</si>
  <si>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</si>
  <si>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</si>
  <si>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</si>
  <si>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</si>
  <si>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</si>
  <si>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</si>
  <si>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</si>
  <si>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</si>
  <si>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</si>
  <si>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</si>
  <si>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</si>
  <si>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</si>
  <si>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</si>
  <si>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</si>
  <si>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</si>
  <si>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</si>
  <si>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</si>
  <si>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</si>
  <si>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</si>
  <si>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</si>
  <si>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</si>
  <si>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</si>
  <si>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</si>
  <si>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</si>
  <si>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</si>
  <si>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</si>
  <si>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</si>
  <si>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</si>
  <si>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</si>
  <si>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</si>
  <si>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</si>
  <si>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</si>
  <si>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</si>
  <si>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</si>
  <si>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</si>
  <si>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</si>
  <si>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</si>
  <si>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</si>
  <si>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</si>
  <si>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</si>
  <si>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</si>
  <si>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</si>
  <si>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</si>
  <si>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</si>
  <si>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</si>
  <si>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</si>
  <si>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</si>
  <si>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</si>
  <si>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</si>
  <si>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</si>
  <si>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</si>
  <si>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</si>
  <si>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</si>
  <si>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</si>
  <si>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</si>
  <si>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</si>
  <si>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</si>
  <si>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</si>
  <si>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</si>
  <si>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</si>
  <si>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</si>
  <si>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</si>
  <si>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</si>
  <si>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</si>
  <si>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</si>
  <si>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</si>
  <si>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</si>
  <si>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</si>
  <si>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</si>
  <si>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</si>
  <si>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</si>
  <si>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</si>
  <si>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</si>
  <si>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</si>
  <si>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</si>
  <si>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</si>
  <si>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</si>
  <si>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</si>
  <si>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</si>
  <si>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</si>
  <si>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</si>
  <si>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</si>
  <si>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</si>
  <si>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</si>
  <si>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</si>
  <si>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</si>
  <si>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</si>
  <si>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</si>
  <si>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</si>
  <si>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</si>
  <si>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</si>
  <si>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</si>
  <si>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</si>
  <si>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</si>
  <si>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</si>
  <si>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</si>
  <si>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</si>
  <si>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</si>
  <si>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</si>
  <si>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</si>
  <si>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</si>
  <si>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</si>
  <si>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</si>
  <si>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</si>
  <si>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</si>
  <si>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</si>
  <si>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</si>
  <si>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</si>
  <si>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</si>
  <si>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</si>
  <si>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</si>
  <si>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</si>
  <si>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</si>
  <si>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</si>
  <si>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</si>
  <si>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</si>
  <si>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WILLAMETTERIVERATPORTLAND23815040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</si>
  <si>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</si>
  <si>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</si>
  <si>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</si>
  <si>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</si>
  <si>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</si>
  <si>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14211720</t>
  </si>
  <si>
    <t>C584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</si>
</sst>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CA14"/>
  <sheetViews>
    <sheetView tabSelected="1"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58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9" ht="45.6" x14ac:dyDescent="0.3">
      <c r="A1" t="s">
        <v>174</v>
      </c>
      <c r="C1" s="51"/>
      <c r="F1" s="58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9" x14ac:dyDescent="0.3">
      <c r="A3" t="s">
        <v>54</v>
      </c>
      <c r="F3" s="58" t="s">
        <v>60</v>
      </c>
      <c r="L3" s="19" t="s">
        <v>60</v>
      </c>
      <c r="Q3" s="17" t="s">
        <v>60</v>
      </c>
      <c r="V3" s="18" t="s">
        <v>60</v>
      </c>
      <c r="AA3" s="68" t="s">
        <v>61</v>
      </c>
      <c r="AB3" s="68"/>
      <c r="AC3" s="74" t="s">
        <v>62</v>
      </c>
      <c r="AD3" s="74"/>
      <c r="AE3" s="72" t="s">
        <v>50</v>
      </c>
      <c r="AF3" s="72"/>
      <c r="AG3" s="71" t="s">
        <v>63</v>
      </c>
      <c r="AH3" s="71"/>
      <c r="AI3" s="75" t="s">
        <v>48</v>
      </c>
      <c r="AJ3" s="75"/>
      <c r="AK3" s="74" t="s">
        <v>62</v>
      </c>
      <c r="AL3" s="74"/>
      <c r="AM3" s="72" t="s">
        <v>50</v>
      </c>
      <c r="AN3" s="72"/>
      <c r="AO3" s="71" t="s">
        <v>63</v>
      </c>
      <c r="AP3" s="71"/>
      <c r="AR3" s="32" t="s">
        <v>53</v>
      </c>
      <c r="AS3" s="68" t="s">
        <v>48</v>
      </c>
      <c r="AT3" s="68"/>
      <c r="AU3" s="73" t="s">
        <v>62</v>
      </c>
      <c r="AV3" s="73"/>
      <c r="AW3" s="70" t="s">
        <v>50</v>
      </c>
      <c r="AX3" s="70"/>
      <c r="AY3" s="71" t="s">
        <v>63</v>
      </c>
      <c r="AZ3" s="71"/>
      <c r="BA3" s="68" t="s">
        <v>48</v>
      </c>
      <c r="BB3" s="68"/>
      <c r="BC3" s="69" t="s">
        <v>62</v>
      </c>
      <c r="BD3" s="69"/>
      <c r="BE3" s="70" t="s">
        <v>50</v>
      </c>
      <c r="BF3" s="70"/>
      <c r="BG3" s="71" t="s">
        <v>63</v>
      </c>
      <c r="BH3" s="71"/>
      <c r="BI3">
        <f>MIN(BI6:BI28)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9" x14ac:dyDescent="0.3">
      <c r="A4" s="3" t="s">
        <v>16</v>
      </c>
      <c r="B4" s="3" t="s">
        <v>55</v>
      </c>
      <c r="F4" s="58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9" s="51" customFormat="1" x14ac:dyDescent="0.3">
      <c r="A5" s="54" t="s">
        <v>181</v>
      </c>
      <c r="B5" s="51">
        <v>23815040</v>
      </c>
      <c r="C5" s="57" t="s">
        <v>175</v>
      </c>
      <c r="D5" s="51" t="s">
        <v>182</v>
      </c>
      <c r="F5" s="59">
        <v>1242</v>
      </c>
      <c r="G5" s="52">
        <v>0.91300000000000003</v>
      </c>
      <c r="H5" s="52" t="str">
        <f t="shared" ref="H5:H10" si="0">IF(G5&gt;0.8,"VG",IF(G5&gt;0.7,"G",IF(G5&gt;0.45,"S","NS")))</f>
        <v>VG</v>
      </c>
      <c r="I5" s="52" t="str">
        <f t="shared" ref="I5:I9" si="1">AJ5</f>
        <v>VG</v>
      </c>
      <c r="J5" s="52" t="str">
        <f t="shared" ref="J5:J9" si="2">BB5</f>
        <v>VG</v>
      </c>
      <c r="K5" s="52" t="str">
        <f t="shared" ref="K5:K9" si="3">BT5</f>
        <v>VG</v>
      </c>
      <c r="L5" s="53">
        <v>-3.6999999999999998E-2</v>
      </c>
      <c r="M5" s="52" t="str">
        <f t="shared" ref="M5:M10" si="4">IF(ABS(L5)&lt;5%,"VG",IF(ABS(L5)&lt;10%,"G",IF(ABS(L5)&lt;15%,"S","NS")))</f>
        <v>VG</v>
      </c>
      <c r="N5" s="52" t="str">
        <f>AN5</f>
        <v>VG</v>
      </c>
      <c r="O5" s="52" t="str">
        <f>BC5</f>
        <v>VG</v>
      </c>
      <c r="P5" s="52" t="str">
        <f>BX5</f>
        <v>VG</v>
      </c>
      <c r="Q5" s="52">
        <v>0.29499999999999998</v>
      </c>
      <c r="R5" s="52" t="str">
        <f t="shared" ref="R5:R10" si="5">IF(Q5&lt;=0.5,"VG",IF(Q5&lt;=0.6,"G",IF(Q5&lt;=0.7,"S","NS")))</f>
        <v>VG</v>
      </c>
      <c r="S5" s="52" t="str">
        <f>AM5</f>
        <v>VG</v>
      </c>
      <c r="T5" s="52" t="str">
        <f>BE5</f>
        <v>VG</v>
      </c>
      <c r="U5" s="52" t="str">
        <f>BW5</f>
        <v>VG</v>
      </c>
      <c r="V5" s="52">
        <v>0.91800000000000004</v>
      </c>
      <c r="W5" s="52" t="str">
        <f t="shared" ref="W5:W10" si="6">IF(V5&gt;0.85,"VG",IF(V5&gt;0.75,"G",IF(V5&gt;0.6,"S","NS")))</f>
        <v>VG</v>
      </c>
      <c r="X5" s="52" t="str">
        <f>AO5</f>
        <v>VG</v>
      </c>
      <c r="Y5" s="52" t="str">
        <f>BG5</f>
        <v>VG</v>
      </c>
      <c r="Z5" s="52" t="str">
        <f>BY5</f>
        <v>VG</v>
      </c>
      <c r="AA5" s="33">
        <v>0.84918473547857698</v>
      </c>
      <c r="AB5" s="33">
        <v>0.81787061586526</v>
      </c>
      <c r="AC5" s="42">
        <v>6.3165836936522703</v>
      </c>
      <c r="AD5" s="42">
        <v>4.0873677280004603</v>
      </c>
      <c r="AE5" s="43">
        <v>0.38834941035287202</v>
      </c>
      <c r="AF5" s="43">
        <v>0.42676619375805802</v>
      </c>
      <c r="AG5" s="35">
        <v>0.87966677604031696</v>
      </c>
      <c r="AH5" s="35">
        <v>0.84023402910144296</v>
      </c>
      <c r="AI5" s="36" t="s">
        <v>70</v>
      </c>
      <c r="AJ5" s="36" t="s">
        <v>70</v>
      </c>
      <c r="AK5" s="40" t="s">
        <v>68</v>
      </c>
      <c r="AL5" s="40" t="s">
        <v>70</v>
      </c>
      <c r="AM5" s="41" t="s">
        <v>70</v>
      </c>
      <c r="AN5" s="41" t="s">
        <v>70</v>
      </c>
      <c r="AO5" s="3" t="s">
        <v>70</v>
      </c>
      <c r="AP5" s="3" t="s">
        <v>68</v>
      </c>
      <c r="AQ5"/>
      <c r="AR5" s="44" t="s">
        <v>175</v>
      </c>
      <c r="AS5" s="33">
        <v>0.85330548955705199</v>
      </c>
      <c r="AT5" s="33">
        <v>0.85748885705969402</v>
      </c>
      <c r="AU5" s="42">
        <v>4.9038486258915004</v>
      </c>
      <c r="AV5" s="42">
        <v>5.1667036909061101</v>
      </c>
      <c r="AW5" s="43">
        <v>0.383007193722192</v>
      </c>
      <c r="AX5" s="43">
        <v>0.37750648066001002</v>
      </c>
      <c r="AY5" s="35">
        <v>0.87658755427671498</v>
      </c>
      <c r="AZ5" s="35">
        <v>0.88394760295636399</v>
      </c>
      <c r="BA5" s="36" t="s">
        <v>70</v>
      </c>
      <c r="BB5" s="36" t="s">
        <v>70</v>
      </c>
      <c r="BC5" s="40" t="s">
        <v>70</v>
      </c>
      <c r="BD5" s="40" t="s">
        <v>68</v>
      </c>
      <c r="BE5" s="41" t="s">
        <v>70</v>
      </c>
      <c r="BF5" s="41" t="s">
        <v>70</v>
      </c>
      <c r="BG5" s="3" t="s">
        <v>70</v>
      </c>
      <c r="BH5" s="3" t="s">
        <v>70</v>
      </c>
      <c r="BI5">
        <f t="shared" ref="BI5:BI10" si="7">IF(BJ5=AR5,1,0)</f>
        <v>1</v>
      </c>
      <c r="BJ5" t="s">
        <v>175</v>
      </c>
      <c r="BK5" s="35">
        <v>0.87064485370892497</v>
      </c>
      <c r="BL5" s="35">
        <v>0.87484599049267198</v>
      </c>
      <c r="BM5" s="35">
        <v>0.88671295365559</v>
      </c>
      <c r="BN5" s="35">
        <v>0.86675778846117402</v>
      </c>
      <c r="BO5" s="35">
        <v>0.35965976462634103</v>
      </c>
      <c r="BP5" s="35">
        <v>0.35377112588130799</v>
      </c>
      <c r="BQ5" s="35">
        <v>0.88810043896350699</v>
      </c>
      <c r="BR5" s="35">
        <v>0.89372568795603602</v>
      </c>
      <c r="BS5" t="s">
        <v>70</v>
      </c>
      <c r="BT5" t="s">
        <v>70</v>
      </c>
      <c r="BU5" t="s">
        <v>70</v>
      </c>
      <c r="BV5" t="s">
        <v>70</v>
      </c>
      <c r="BW5" t="s">
        <v>70</v>
      </c>
      <c r="BX5" t="s">
        <v>70</v>
      </c>
      <c r="BY5" t="s">
        <v>70</v>
      </c>
      <c r="BZ5" t="s">
        <v>70</v>
      </c>
      <c r="CA5" s="51" t="s">
        <v>70</v>
      </c>
    </row>
    <row r="6" spans="1:79" s="51" customFormat="1" x14ac:dyDescent="0.3">
      <c r="A6"/>
      <c r="B6" s="51">
        <v>23791305</v>
      </c>
      <c r="C6" s="57" t="s">
        <v>176</v>
      </c>
      <c r="F6" s="59"/>
      <c r="G6" s="52"/>
      <c r="H6" s="52" t="str">
        <f t="shared" si="0"/>
        <v>NS</v>
      </c>
      <c r="I6" s="52" t="str">
        <f t="shared" si="1"/>
        <v>G</v>
      </c>
      <c r="J6" s="52" t="str">
        <f t="shared" si="2"/>
        <v>VG</v>
      </c>
      <c r="K6" s="52" t="str">
        <f t="shared" si="3"/>
        <v>VG</v>
      </c>
      <c r="L6" s="53"/>
      <c r="M6" s="52" t="str">
        <f t="shared" si="4"/>
        <v>VG</v>
      </c>
      <c r="N6" s="52" t="str">
        <f>AN6</f>
        <v>VG</v>
      </c>
      <c r="O6" s="52" t="str">
        <f>BC6</f>
        <v>S</v>
      </c>
      <c r="P6" s="52" t="str">
        <f>BX6</f>
        <v>VG</v>
      </c>
      <c r="Q6" s="52"/>
      <c r="R6" s="52" t="str">
        <f t="shared" si="5"/>
        <v>VG</v>
      </c>
      <c r="S6" s="52" t="str">
        <f>AM6</f>
        <v>VG</v>
      </c>
      <c r="T6" s="52" t="str">
        <f>BE6</f>
        <v>VG</v>
      </c>
      <c r="U6" s="52" t="str">
        <f>BW6</f>
        <v>VG</v>
      </c>
      <c r="V6" s="52"/>
      <c r="W6" s="52" t="str">
        <f t="shared" si="6"/>
        <v>NS</v>
      </c>
      <c r="X6" s="52" t="str">
        <f>AO6</f>
        <v>VG</v>
      </c>
      <c r="Y6" s="52" t="str">
        <f>BG6</f>
        <v>VG</v>
      </c>
      <c r="Z6" s="52" t="str">
        <f>BY6</f>
        <v>VG</v>
      </c>
      <c r="AA6" s="33">
        <v>0.82740534741212601</v>
      </c>
      <c r="AB6" s="33">
        <v>0.79178427994824196</v>
      </c>
      <c r="AC6" s="42">
        <v>11.5762274132525</v>
      </c>
      <c r="AD6" s="42">
        <v>9.4158931087707405</v>
      </c>
      <c r="AE6" s="43">
        <v>0.41544512584440602</v>
      </c>
      <c r="AF6" s="43">
        <v>0.45630660750394397</v>
      </c>
      <c r="AG6" s="35">
        <v>0.90326403134088495</v>
      </c>
      <c r="AH6" s="35">
        <v>0.85058126352918495</v>
      </c>
      <c r="AI6" s="36" t="s">
        <v>70</v>
      </c>
      <c r="AJ6" s="36" t="s">
        <v>68</v>
      </c>
      <c r="AK6" s="40" t="s">
        <v>69</v>
      </c>
      <c r="AL6" s="40" t="s">
        <v>68</v>
      </c>
      <c r="AM6" s="41" t="s">
        <v>70</v>
      </c>
      <c r="AN6" s="41" t="s">
        <v>70</v>
      </c>
      <c r="AO6" s="3" t="s">
        <v>70</v>
      </c>
      <c r="AP6" s="3" t="s">
        <v>70</v>
      </c>
      <c r="AQ6"/>
      <c r="AR6" s="44" t="s">
        <v>176</v>
      </c>
      <c r="AS6" s="33">
        <v>0.829931051467928</v>
      </c>
      <c r="AT6" s="33">
        <v>0.82932893332762403</v>
      </c>
      <c r="AU6" s="42">
        <v>10.217323227322</v>
      </c>
      <c r="AV6" s="42">
        <v>10.6673101881325</v>
      </c>
      <c r="AW6" s="43">
        <v>0.41239416646222299</v>
      </c>
      <c r="AX6" s="43">
        <v>0.41312354892014602</v>
      </c>
      <c r="AY6" s="35">
        <v>0.88997842689633</v>
      </c>
      <c r="AZ6" s="35">
        <v>0.89630645354753502</v>
      </c>
      <c r="BA6" s="36" t="s">
        <v>70</v>
      </c>
      <c r="BB6" s="36" t="s">
        <v>70</v>
      </c>
      <c r="BC6" s="40" t="s">
        <v>69</v>
      </c>
      <c r="BD6" s="40" t="s">
        <v>69</v>
      </c>
      <c r="BE6" s="41" t="s">
        <v>70</v>
      </c>
      <c r="BF6" s="41" t="s">
        <v>70</v>
      </c>
      <c r="BG6" s="3" t="s">
        <v>70</v>
      </c>
      <c r="BH6" s="3" t="s">
        <v>70</v>
      </c>
      <c r="BI6">
        <f t="shared" si="7"/>
        <v>1</v>
      </c>
      <c r="BJ6" t="s">
        <v>176</v>
      </c>
      <c r="BK6" s="35">
        <v>0.85983207919632898</v>
      </c>
      <c r="BL6" s="35">
        <v>0.85933921310000405</v>
      </c>
      <c r="BM6" s="35">
        <v>6.5932145112034704</v>
      </c>
      <c r="BN6" s="35">
        <v>6.8047816988852503</v>
      </c>
      <c r="BO6" s="35">
        <v>0.374390065044028</v>
      </c>
      <c r="BP6" s="35">
        <v>0.37504771283131</v>
      </c>
      <c r="BQ6" s="35">
        <v>0.90978504634312596</v>
      </c>
      <c r="BR6" s="35">
        <v>0.91272491679853696</v>
      </c>
      <c r="BS6" t="s">
        <v>70</v>
      </c>
      <c r="BT6" t="s">
        <v>70</v>
      </c>
      <c r="BU6" t="s">
        <v>68</v>
      </c>
      <c r="BV6" t="s">
        <v>68</v>
      </c>
      <c r="BW6" t="s">
        <v>70</v>
      </c>
      <c r="BX6" t="s">
        <v>70</v>
      </c>
      <c r="BY6" t="s">
        <v>70</v>
      </c>
      <c r="BZ6" t="s">
        <v>70</v>
      </c>
      <c r="CA6" s="51" t="s">
        <v>70</v>
      </c>
    </row>
    <row r="7" spans="1:79" s="51" customFormat="1" x14ac:dyDescent="0.3">
      <c r="A7">
        <v>14191000</v>
      </c>
      <c r="B7" s="51">
        <v>23791093</v>
      </c>
      <c r="C7" s="57" t="s">
        <v>177</v>
      </c>
      <c r="D7" s="61" t="s">
        <v>182</v>
      </c>
      <c r="E7" s="61"/>
      <c r="F7" s="59">
        <v>-1436</v>
      </c>
      <c r="G7" s="52">
        <v>0.90700000000000003</v>
      </c>
      <c r="H7" s="52" t="str">
        <f t="shared" si="0"/>
        <v>VG</v>
      </c>
      <c r="I7" s="52" t="str">
        <f t="shared" si="1"/>
        <v>G</v>
      </c>
      <c r="J7" s="52" t="str">
        <f t="shared" si="2"/>
        <v>VG</v>
      </c>
      <c r="K7" s="52" t="str">
        <f t="shared" si="3"/>
        <v>VG</v>
      </c>
      <c r="L7" s="53">
        <v>6.4699999999999994E-2</v>
      </c>
      <c r="M7" s="52" t="str">
        <f t="shared" si="4"/>
        <v>G</v>
      </c>
      <c r="N7" s="52" t="str">
        <f>AN7</f>
        <v>VG</v>
      </c>
      <c r="O7" s="52" t="str">
        <f>BC7</f>
        <v>S</v>
      </c>
      <c r="P7" s="52" t="str">
        <f>BX7</f>
        <v>VG</v>
      </c>
      <c r="Q7" s="52">
        <v>0.30299999999999999</v>
      </c>
      <c r="R7" s="52" t="str">
        <f t="shared" si="5"/>
        <v>VG</v>
      </c>
      <c r="S7" s="52" t="str">
        <f>AM7</f>
        <v>VG</v>
      </c>
      <c r="T7" s="52" t="str">
        <f>BE7</f>
        <v>VG</v>
      </c>
      <c r="U7" s="52" t="str">
        <f>BW7</f>
        <v>VG</v>
      </c>
      <c r="V7" s="52">
        <v>0.92900000000000005</v>
      </c>
      <c r="W7" s="52" t="str">
        <f t="shared" si="6"/>
        <v>VG</v>
      </c>
      <c r="X7" s="52" t="str">
        <f>AO7</f>
        <v>VG</v>
      </c>
      <c r="Y7" s="52" t="str">
        <f>BG7</f>
        <v>VG</v>
      </c>
      <c r="Z7" s="52" t="str">
        <f>BY7</f>
        <v>VG</v>
      </c>
      <c r="AA7" s="33">
        <v>0.80470421127148895</v>
      </c>
      <c r="AB7" s="33">
        <v>0.770700444084088</v>
      </c>
      <c r="AC7" s="42">
        <v>12.162709620544099</v>
      </c>
      <c r="AD7" s="42">
        <v>9.7533367440950602</v>
      </c>
      <c r="AE7" s="43">
        <v>0.44192283119172598</v>
      </c>
      <c r="AF7" s="43">
        <v>0.47885233205646199</v>
      </c>
      <c r="AG7" s="35">
        <v>0.88267854759503905</v>
      </c>
      <c r="AH7" s="35">
        <v>0.82780941018080401</v>
      </c>
      <c r="AI7" s="36" t="s">
        <v>70</v>
      </c>
      <c r="AJ7" s="36" t="s">
        <v>68</v>
      </c>
      <c r="AK7" s="40" t="s">
        <v>69</v>
      </c>
      <c r="AL7" s="40" t="s">
        <v>68</v>
      </c>
      <c r="AM7" s="41" t="s">
        <v>70</v>
      </c>
      <c r="AN7" s="41" t="s">
        <v>70</v>
      </c>
      <c r="AO7" s="3" t="s">
        <v>70</v>
      </c>
      <c r="AP7" s="3" t="s">
        <v>68</v>
      </c>
      <c r="AQ7"/>
      <c r="AR7" s="44" t="s">
        <v>177</v>
      </c>
      <c r="AS7" s="33">
        <v>0.80448737091252298</v>
      </c>
      <c r="AT7" s="33">
        <v>0.80688968163818597</v>
      </c>
      <c r="AU7" s="42">
        <v>10.8971182847311</v>
      </c>
      <c r="AV7" s="42">
        <v>10.955125476452499</v>
      </c>
      <c r="AW7" s="43">
        <v>0.44216810048609001</v>
      </c>
      <c r="AX7" s="43">
        <v>0.43944319127939002</v>
      </c>
      <c r="AY7" s="35">
        <v>0.86358596203160098</v>
      </c>
      <c r="AZ7" s="35">
        <v>0.870541152309532</v>
      </c>
      <c r="BA7" s="36" t="s">
        <v>70</v>
      </c>
      <c r="BB7" s="36" t="s">
        <v>70</v>
      </c>
      <c r="BC7" s="40" t="s">
        <v>69</v>
      </c>
      <c r="BD7" s="40" t="s">
        <v>69</v>
      </c>
      <c r="BE7" s="41" t="s">
        <v>70</v>
      </c>
      <c r="BF7" s="41" t="s">
        <v>70</v>
      </c>
      <c r="BG7" s="3" t="s">
        <v>70</v>
      </c>
      <c r="BH7" s="3" t="s">
        <v>70</v>
      </c>
      <c r="BI7">
        <f t="shared" si="7"/>
        <v>1</v>
      </c>
      <c r="BJ7" t="s">
        <v>177</v>
      </c>
      <c r="BK7" s="35">
        <v>0.83756406166363595</v>
      </c>
      <c r="BL7" s="35">
        <v>0.83944181370729798</v>
      </c>
      <c r="BM7" s="35">
        <v>7.7811425810321397</v>
      </c>
      <c r="BN7" s="35">
        <v>7.55047732686113</v>
      </c>
      <c r="BO7" s="35">
        <v>0.40303342086775401</v>
      </c>
      <c r="BP7" s="35">
        <v>0.40069712538612301</v>
      </c>
      <c r="BQ7" s="35">
        <v>0.88881110577919598</v>
      </c>
      <c r="BR7" s="35">
        <v>0.89150617606219296</v>
      </c>
      <c r="BS7" t="s">
        <v>70</v>
      </c>
      <c r="BT7" t="s">
        <v>70</v>
      </c>
      <c r="BU7" t="s">
        <v>68</v>
      </c>
      <c r="BV7" t="s">
        <v>68</v>
      </c>
      <c r="BW7" t="s">
        <v>70</v>
      </c>
      <c r="BX7" t="s">
        <v>70</v>
      </c>
      <c r="BY7" t="s">
        <v>70</v>
      </c>
      <c r="BZ7" t="s">
        <v>70</v>
      </c>
      <c r="CA7" s="51" t="s">
        <v>70</v>
      </c>
    </row>
    <row r="8" spans="1:79" s="51" customFormat="1" x14ac:dyDescent="0.3">
      <c r="A8">
        <v>14174000</v>
      </c>
      <c r="B8" s="51">
        <v>23762845</v>
      </c>
      <c r="C8" s="57" t="s">
        <v>178</v>
      </c>
      <c r="D8" s="61" t="s">
        <v>182</v>
      </c>
      <c r="E8" s="61"/>
      <c r="F8" s="59">
        <v>-1065</v>
      </c>
      <c r="G8" s="52">
        <v>0.88600000000000001</v>
      </c>
      <c r="H8" s="52" t="str">
        <f t="shared" si="0"/>
        <v>VG</v>
      </c>
      <c r="I8" s="52" t="str">
        <f t="shared" si="1"/>
        <v>G</v>
      </c>
      <c r="J8" s="52" t="str">
        <f t="shared" si="2"/>
        <v>VG</v>
      </c>
      <c r="K8" s="52" t="str">
        <f t="shared" si="3"/>
        <v>VG</v>
      </c>
      <c r="L8" s="53">
        <v>8.3000000000000004E-2</v>
      </c>
      <c r="M8" s="52" t="str">
        <f t="shared" si="4"/>
        <v>G</v>
      </c>
      <c r="N8" s="52" t="str">
        <f>AN8</f>
        <v>VG</v>
      </c>
      <c r="O8" s="52" t="str">
        <f>BC8</f>
        <v>G</v>
      </c>
      <c r="P8" s="52" t="str">
        <f>BX8</f>
        <v>VG</v>
      </c>
      <c r="Q8" s="52">
        <v>0.33500000000000002</v>
      </c>
      <c r="R8" s="52" t="str">
        <f t="shared" si="5"/>
        <v>VG</v>
      </c>
      <c r="S8" s="52" t="str">
        <f>AM8</f>
        <v>VG</v>
      </c>
      <c r="T8" s="52" t="str">
        <f>BE8</f>
        <v>VG</v>
      </c>
      <c r="U8" s="52" t="str">
        <f>BW8</f>
        <v>VG</v>
      </c>
      <c r="V8" s="52">
        <v>0.90600000000000003</v>
      </c>
      <c r="W8" s="52" t="str">
        <f t="shared" si="6"/>
        <v>VG</v>
      </c>
      <c r="X8" s="52" t="str">
        <f>AO8</f>
        <v>VG</v>
      </c>
      <c r="Y8" s="52" t="str">
        <f>BG8</f>
        <v>VG</v>
      </c>
      <c r="Z8" s="52" t="str">
        <f>BY8</f>
        <v>VG</v>
      </c>
      <c r="AA8" s="33">
        <v>0.80129170271577599</v>
      </c>
      <c r="AB8" s="33">
        <v>0.77378365847073405</v>
      </c>
      <c r="AC8" s="42">
        <v>10.5771187528736</v>
      </c>
      <c r="AD8" s="42">
        <v>8.7150919574310404</v>
      </c>
      <c r="AE8" s="43">
        <v>0.44576708860594899</v>
      </c>
      <c r="AF8" s="43">
        <v>0.47562205744610497</v>
      </c>
      <c r="AG8" s="35">
        <v>0.86524564965726503</v>
      </c>
      <c r="AH8" s="35">
        <v>0.82394324061121504</v>
      </c>
      <c r="AI8" s="36" t="s">
        <v>70</v>
      </c>
      <c r="AJ8" s="36" t="s">
        <v>68</v>
      </c>
      <c r="AK8" s="40" t="s">
        <v>69</v>
      </c>
      <c r="AL8" s="40" t="s">
        <v>68</v>
      </c>
      <c r="AM8" s="41" t="s">
        <v>70</v>
      </c>
      <c r="AN8" s="41" t="s">
        <v>70</v>
      </c>
      <c r="AO8" s="3" t="s">
        <v>70</v>
      </c>
      <c r="AP8" s="3" t="s">
        <v>68</v>
      </c>
      <c r="AQ8"/>
      <c r="AR8" s="44" t="s">
        <v>178</v>
      </c>
      <c r="AS8" s="33">
        <v>0.80212405090758299</v>
      </c>
      <c r="AT8" s="33">
        <v>0.80308136341275205</v>
      </c>
      <c r="AU8" s="42">
        <v>9.9398601450162101</v>
      </c>
      <c r="AV8" s="42">
        <v>10.129174624167</v>
      </c>
      <c r="AW8" s="43">
        <v>0.44483249554457799</v>
      </c>
      <c r="AX8" s="43">
        <v>0.44375515387119502</v>
      </c>
      <c r="AY8" s="35">
        <v>0.85853431723051099</v>
      </c>
      <c r="AZ8" s="35">
        <v>0.86346028100474803</v>
      </c>
      <c r="BA8" s="36" t="s">
        <v>70</v>
      </c>
      <c r="BB8" s="36" t="s">
        <v>70</v>
      </c>
      <c r="BC8" s="40" t="s">
        <v>68</v>
      </c>
      <c r="BD8" s="40" t="s">
        <v>69</v>
      </c>
      <c r="BE8" s="41" t="s">
        <v>70</v>
      </c>
      <c r="BF8" s="41" t="s">
        <v>70</v>
      </c>
      <c r="BG8" s="3" t="s">
        <v>70</v>
      </c>
      <c r="BH8" s="3" t="s">
        <v>70</v>
      </c>
      <c r="BI8">
        <f t="shared" si="7"/>
        <v>1</v>
      </c>
      <c r="BJ8" t="s">
        <v>178</v>
      </c>
      <c r="BK8" s="35">
        <v>0.83343377202367197</v>
      </c>
      <c r="BL8" s="35">
        <v>0.83482642842130805</v>
      </c>
      <c r="BM8" s="35">
        <v>5.7400156651345098</v>
      </c>
      <c r="BN8" s="35">
        <v>5.7117578455727998</v>
      </c>
      <c r="BO8" s="35">
        <v>0.40812526015468398</v>
      </c>
      <c r="BP8" s="35">
        <v>0.40641551591775099</v>
      </c>
      <c r="BQ8" s="35">
        <v>0.87043315870203697</v>
      </c>
      <c r="BR8" s="35">
        <v>0.87284733995507402</v>
      </c>
      <c r="BS8" t="s">
        <v>70</v>
      </c>
      <c r="BT8" t="s">
        <v>70</v>
      </c>
      <c r="BU8" t="s">
        <v>68</v>
      </c>
      <c r="BV8" t="s">
        <v>68</v>
      </c>
      <c r="BW8" t="s">
        <v>70</v>
      </c>
      <c r="BX8" t="s">
        <v>70</v>
      </c>
      <c r="BY8" t="s">
        <v>70</v>
      </c>
      <c r="BZ8" t="s">
        <v>70</v>
      </c>
      <c r="CA8" s="51" t="s">
        <v>70</v>
      </c>
    </row>
    <row r="9" spans="1:79" s="51" customFormat="1" x14ac:dyDescent="0.3">
      <c r="A9">
        <v>14171600</v>
      </c>
      <c r="B9" s="51">
        <v>23762877</v>
      </c>
      <c r="C9" s="57" t="s">
        <v>179</v>
      </c>
      <c r="D9" s="61" t="s">
        <v>182</v>
      </c>
      <c r="E9" s="61"/>
      <c r="F9" s="59">
        <v>-1108</v>
      </c>
      <c r="G9" s="52">
        <v>0.87</v>
      </c>
      <c r="H9" s="52" t="str">
        <f t="shared" si="0"/>
        <v>VG</v>
      </c>
      <c r="I9" s="52" t="str">
        <f t="shared" si="1"/>
        <v>G</v>
      </c>
      <c r="J9" s="52" t="str">
        <f t="shared" si="2"/>
        <v>G</v>
      </c>
      <c r="K9" s="52" t="str">
        <f t="shared" si="3"/>
        <v>VG</v>
      </c>
      <c r="L9" s="53">
        <v>9.3299999999999994E-2</v>
      </c>
      <c r="M9" s="52" t="str">
        <f t="shared" si="4"/>
        <v>G</v>
      </c>
      <c r="N9" s="52" t="str">
        <f>AN9</f>
        <v>VG</v>
      </c>
      <c r="O9" s="52" t="str">
        <f>BC9</f>
        <v>G</v>
      </c>
      <c r="P9" s="52" t="str">
        <f>BX9</f>
        <v>VG</v>
      </c>
      <c r="Q9" s="52">
        <v>0.35699999999999998</v>
      </c>
      <c r="R9" s="52" t="str">
        <f t="shared" si="5"/>
        <v>VG</v>
      </c>
      <c r="S9" s="52" t="str">
        <f>AM9</f>
        <v>VG</v>
      </c>
      <c r="T9" s="52" t="str">
        <f>BE9</f>
        <v>VG</v>
      </c>
      <c r="U9" s="52" t="str">
        <f>BW9</f>
        <v>VG</v>
      </c>
      <c r="V9" s="52">
        <v>0.89</v>
      </c>
      <c r="W9" s="52" t="str">
        <f t="shared" si="6"/>
        <v>VG</v>
      </c>
      <c r="X9" s="52" t="str">
        <f>AO9</f>
        <v>VG</v>
      </c>
      <c r="Y9" s="52" t="str">
        <f>BG9</f>
        <v>G</v>
      </c>
      <c r="Z9" s="52" t="str">
        <f>BY9</f>
        <v>VG</v>
      </c>
      <c r="AA9" s="33">
        <v>0.786066214499483</v>
      </c>
      <c r="AB9" s="33">
        <v>0.76229810805831999</v>
      </c>
      <c r="AC9" s="42">
        <v>11.432852698162799</v>
      </c>
      <c r="AD9" s="42">
        <v>9.3989741159344895</v>
      </c>
      <c r="AE9" s="43">
        <v>0.46252976715073901</v>
      </c>
      <c r="AF9" s="43">
        <v>0.48754681000051697</v>
      </c>
      <c r="AG9" s="35">
        <v>0.85340855688391704</v>
      </c>
      <c r="AH9" s="35">
        <v>0.81237563849306005</v>
      </c>
      <c r="AI9" s="36" t="s">
        <v>68</v>
      </c>
      <c r="AJ9" s="36" t="s">
        <v>68</v>
      </c>
      <c r="AK9" s="40" t="s">
        <v>69</v>
      </c>
      <c r="AL9" s="40" t="s">
        <v>68</v>
      </c>
      <c r="AM9" s="41" t="s">
        <v>70</v>
      </c>
      <c r="AN9" s="41" t="s">
        <v>70</v>
      </c>
      <c r="AO9" s="3" t="s">
        <v>70</v>
      </c>
      <c r="AP9" s="3" t="s">
        <v>68</v>
      </c>
      <c r="AQ9"/>
      <c r="AR9" s="44" t="s">
        <v>179</v>
      </c>
      <c r="AS9" s="33">
        <v>0.79079864257549304</v>
      </c>
      <c r="AT9" s="33">
        <v>0.79463745092387195</v>
      </c>
      <c r="AU9" s="42">
        <v>9.8348630593676596</v>
      </c>
      <c r="AV9" s="42">
        <v>9.8332255854986101</v>
      </c>
      <c r="AW9" s="43">
        <v>0.457385348939498</v>
      </c>
      <c r="AX9" s="43">
        <v>0.45316944852464203</v>
      </c>
      <c r="AY9" s="35">
        <v>0.84487972912234099</v>
      </c>
      <c r="AZ9" s="35">
        <v>0.84999799277998001</v>
      </c>
      <c r="BA9" s="36" t="s">
        <v>68</v>
      </c>
      <c r="BB9" s="36" t="s">
        <v>68</v>
      </c>
      <c r="BC9" s="40" t="s">
        <v>68</v>
      </c>
      <c r="BD9" s="40" t="s">
        <v>68</v>
      </c>
      <c r="BE9" s="41" t="s">
        <v>70</v>
      </c>
      <c r="BF9" s="41" t="s">
        <v>70</v>
      </c>
      <c r="BG9" s="3" t="s">
        <v>68</v>
      </c>
      <c r="BH9" s="3" t="s">
        <v>68</v>
      </c>
      <c r="BI9">
        <f t="shared" si="7"/>
        <v>1</v>
      </c>
      <c r="BJ9" t="s">
        <v>179</v>
      </c>
      <c r="BK9" s="35">
        <v>0.81400568449247701</v>
      </c>
      <c r="BL9" s="35">
        <v>0.81850479578378099</v>
      </c>
      <c r="BM9" s="35">
        <v>7.4554684146600501</v>
      </c>
      <c r="BN9" s="35">
        <v>7.1062232655294997</v>
      </c>
      <c r="BO9" s="35">
        <v>0.43127058270594298</v>
      </c>
      <c r="BP9" s="35">
        <v>0.42602253956359998</v>
      </c>
      <c r="BQ9" s="35">
        <v>0.85551863428992403</v>
      </c>
      <c r="BR9" s="35">
        <v>0.85810976828754804</v>
      </c>
      <c r="BS9" t="s">
        <v>70</v>
      </c>
      <c r="BT9" t="s">
        <v>70</v>
      </c>
      <c r="BU9" t="s">
        <v>68</v>
      </c>
      <c r="BV9" t="s">
        <v>68</v>
      </c>
      <c r="BW9" t="s">
        <v>70</v>
      </c>
      <c r="BX9" t="s">
        <v>70</v>
      </c>
      <c r="BY9" t="s">
        <v>70</v>
      </c>
      <c r="BZ9" t="s">
        <v>70</v>
      </c>
      <c r="CA9" s="51" t="s">
        <v>70</v>
      </c>
    </row>
    <row r="10" spans="1:79" s="51" customFormat="1" x14ac:dyDescent="0.3">
      <c r="A10">
        <v>14166000</v>
      </c>
      <c r="B10" s="51">
        <v>23763337</v>
      </c>
      <c r="C10" s="44" t="s">
        <v>180</v>
      </c>
      <c r="D10" s="61" t="s">
        <v>182</v>
      </c>
      <c r="E10" s="61"/>
      <c r="F10" s="59">
        <v>-1408</v>
      </c>
      <c r="G10" s="52">
        <v>0.80700000000000005</v>
      </c>
      <c r="H10" s="52" t="str">
        <f t="shared" si="0"/>
        <v>VG</v>
      </c>
      <c r="I10" s="52" t="str">
        <f t="shared" ref="I10" si="8">AJ10</f>
        <v>G</v>
      </c>
      <c r="J10" s="52" t="str">
        <f t="shared" ref="J10" si="9">BB10</f>
        <v>G</v>
      </c>
      <c r="K10" s="52" t="str">
        <f t="shared" ref="K10" si="10">BT10</f>
        <v>G</v>
      </c>
      <c r="L10" s="53">
        <v>0.14199999999999999</v>
      </c>
      <c r="M10" s="52" t="str">
        <f t="shared" si="4"/>
        <v>S</v>
      </c>
      <c r="N10" s="52" t="str">
        <f t="shared" ref="N10" si="11">AO10</f>
        <v>G</v>
      </c>
      <c r="O10" s="52" t="str">
        <f t="shared" ref="O10" si="12">BD10</f>
        <v>S</v>
      </c>
      <c r="P10" s="52" t="str">
        <f t="shared" ref="P10" si="13">BY10</f>
        <v>G</v>
      </c>
      <c r="Q10" s="52">
        <v>0.43</v>
      </c>
      <c r="R10" s="52" t="str">
        <f t="shared" si="5"/>
        <v>VG</v>
      </c>
      <c r="S10" s="52" t="str">
        <f t="shared" ref="S10" si="14">AN10</f>
        <v>G</v>
      </c>
      <c r="T10" s="52" t="str">
        <f t="shared" ref="T10" si="15">BF10</f>
        <v>VG</v>
      </c>
      <c r="U10" s="52" t="str">
        <f t="shared" ref="U10" si="16">BX10</f>
        <v>VG</v>
      </c>
      <c r="V10" s="52">
        <v>0.85189999999999999</v>
      </c>
      <c r="W10" s="52" t="str">
        <f t="shared" si="6"/>
        <v>VG</v>
      </c>
      <c r="X10" s="52" t="str">
        <f t="shared" ref="X10" si="17">AP10</f>
        <v>G</v>
      </c>
      <c r="Y10" s="52" t="str">
        <f t="shared" ref="Y10" si="18">BH10</f>
        <v>G</v>
      </c>
      <c r="Z10" s="52" t="str">
        <f t="shared" ref="Z10" si="19">BZ10</f>
        <v>G</v>
      </c>
      <c r="AA10" s="33">
        <v>0.75938785903353001</v>
      </c>
      <c r="AB10" s="33">
        <v>0.73295564335403496</v>
      </c>
      <c r="AC10" s="42">
        <v>13.8081987368827</v>
      </c>
      <c r="AD10" s="42">
        <v>11.774857788988101</v>
      </c>
      <c r="AE10" s="43">
        <v>0.49052231444295102</v>
      </c>
      <c r="AF10" s="43">
        <v>0.51676334684840497</v>
      </c>
      <c r="AG10" s="35">
        <v>0.83868908694981303</v>
      </c>
      <c r="AH10" s="35">
        <v>0.79083973694247001</v>
      </c>
      <c r="AI10" s="36" t="s">
        <v>68</v>
      </c>
      <c r="AJ10" s="36" t="s">
        <v>68</v>
      </c>
      <c r="AK10" s="40" t="s">
        <v>69</v>
      </c>
      <c r="AL10" s="40" t="s">
        <v>69</v>
      </c>
      <c r="AM10" s="41" t="s">
        <v>70</v>
      </c>
      <c r="AN10" s="41" t="s">
        <v>68</v>
      </c>
      <c r="AO10" s="3" t="s">
        <v>68</v>
      </c>
      <c r="AP10" s="3" t="s">
        <v>68</v>
      </c>
      <c r="AQ10"/>
      <c r="AR10" s="44" t="s">
        <v>180</v>
      </c>
      <c r="AS10" s="33">
        <v>0.77597697174297997</v>
      </c>
      <c r="AT10" s="33">
        <v>0.77706375394731897</v>
      </c>
      <c r="AU10" s="42">
        <v>11.040429179360499</v>
      </c>
      <c r="AV10" s="42">
        <v>11.0215229239384</v>
      </c>
      <c r="AW10" s="43">
        <v>0.47331071005949099</v>
      </c>
      <c r="AX10" s="43">
        <v>0.47216125005413301</v>
      </c>
      <c r="AY10" s="35">
        <v>0.83110567468879604</v>
      </c>
      <c r="AZ10" s="35">
        <v>0.83375456416628801</v>
      </c>
      <c r="BA10" s="36" t="s">
        <v>68</v>
      </c>
      <c r="BB10" s="36" t="s">
        <v>68</v>
      </c>
      <c r="BC10" s="40" t="s">
        <v>69</v>
      </c>
      <c r="BD10" s="40" t="s">
        <v>69</v>
      </c>
      <c r="BE10" s="41" t="s">
        <v>70</v>
      </c>
      <c r="BF10" s="41" t="s">
        <v>70</v>
      </c>
      <c r="BG10" s="3" t="s">
        <v>68</v>
      </c>
      <c r="BH10" s="3" t="s">
        <v>68</v>
      </c>
      <c r="BI10">
        <f t="shared" si="7"/>
        <v>1</v>
      </c>
      <c r="BJ10" t="s">
        <v>180</v>
      </c>
      <c r="BK10" s="35">
        <v>0.77466655293069797</v>
      </c>
      <c r="BL10" s="35">
        <v>0.77810125296832799</v>
      </c>
      <c r="BM10" s="35">
        <v>12.319401450924399</v>
      </c>
      <c r="BN10" s="35">
        <v>11.819884252487199</v>
      </c>
      <c r="BO10" s="35">
        <v>0.47469300297065897</v>
      </c>
      <c r="BP10" s="35">
        <v>0.47106129859252099</v>
      </c>
      <c r="BQ10" s="35">
        <v>0.83851724132168903</v>
      </c>
      <c r="BR10" s="35">
        <v>0.83940437440166105</v>
      </c>
      <c r="BS10" t="s">
        <v>68</v>
      </c>
      <c r="BT10" t="s">
        <v>68</v>
      </c>
      <c r="BU10" t="s">
        <v>69</v>
      </c>
      <c r="BV10" t="s">
        <v>69</v>
      </c>
      <c r="BW10" t="s">
        <v>70</v>
      </c>
      <c r="BX10" t="s">
        <v>70</v>
      </c>
      <c r="BY10" t="s">
        <v>68</v>
      </c>
      <c r="BZ10" t="s">
        <v>68</v>
      </c>
    </row>
    <row r="11" spans="1:79" s="51" customFormat="1" x14ac:dyDescent="0.3">
      <c r="A11" s="54"/>
      <c r="C11" s="57"/>
      <c r="D11" s="61"/>
      <c r="E11" s="61"/>
      <c r="F11" s="59"/>
      <c r="G11" s="52"/>
      <c r="H11" s="52"/>
      <c r="I11" s="52"/>
      <c r="J11" s="52"/>
      <c r="K11" s="52"/>
      <c r="L11" s="53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5"/>
      <c r="AB11" s="55"/>
      <c r="AC11" s="55"/>
      <c r="AD11" s="55"/>
      <c r="AE11" s="55"/>
      <c r="AF11" s="55"/>
      <c r="AG11" s="55"/>
      <c r="AH11" s="55"/>
      <c r="AI11" s="56"/>
      <c r="AJ11" s="56"/>
      <c r="AK11" s="56"/>
      <c r="AL11" s="56"/>
      <c r="AM11" s="56"/>
      <c r="AN11" s="56"/>
      <c r="AO11" s="56"/>
      <c r="AP11" s="56"/>
      <c r="AR11" s="57"/>
      <c r="AS11" s="55"/>
      <c r="AT11" s="55"/>
      <c r="AU11" s="55"/>
      <c r="AV11" s="55"/>
      <c r="AW11" s="55"/>
      <c r="AX11" s="55"/>
      <c r="AY11" s="55"/>
      <c r="AZ11" s="55"/>
      <c r="BA11" s="56"/>
      <c r="BB11" s="56"/>
      <c r="BC11" s="56"/>
      <c r="BD11" s="56"/>
      <c r="BE11" s="56"/>
      <c r="BF11" s="56"/>
      <c r="BG11" s="56"/>
      <c r="BH11" s="56"/>
      <c r="BK11" s="55"/>
      <c r="BL11" s="55"/>
      <c r="BM11" s="55"/>
      <c r="BN11" s="55"/>
      <c r="BO11" s="55"/>
      <c r="BP11" s="55"/>
      <c r="BQ11" s="55"/>
      <c r="BR11" s="55"/>
    </row>
    <row r="12" spans="1:79" s="51" customFormat="1" x14ac:dyDescent="0.3">
      <c r="A12" s="54"/>
      <c r="D12" s="61"/>
      <c r="E12" s="61"/>
      <c r="F12" s="59"/>
      <c r="G12" s="67"/>
      <c r="H12" s="52"/>
      <c r="I12" s="52"/>
      <c r="J12" s="52"/>
      <c r="K12" s="52"/>
      <c r="L12" s="53"/>
      <c r="M12" s="53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5"/>
      <c r="AB12" s="55"/>
      <c r="AC12" s="55"/>
      <c r="AD12" s="55"/>
      <c r="AE12" s="55"/>
      <c r="AF12" s="55"/>
      <c r="AG12" s="55"/>
      <c r="AH12" s="55"/>
      <c r="AI12" s="56"/>
      <c r="AJ12" s="56"/>
      <c r="AK12" s="56"/>
      <c r="AL12" s="56"/>
      <c r="AM12" s="56"/>
      <c r="AN12" s="56"/>
      <c r="AO12" s="56"/>
      <c r="AP12" s="56"/>
      <c r="AR12" s="57"/>
      <c r="AS12" s="55"/>
      <c r="AT12" s="55"/>
      <c r="AU12" s="55"/>
      <c r="AV12" s="55"/>
      <c r="AW12" s="55"/>
      <c r="AX12" s="55"/>
      <c r="AY12" s="55"/>
      <c r="AZ12" s="55"/>
      <c r="BA12" s="56"/>
      <c r="BB12" s="56"/>
      <c r="BC12" s="56"/>
      <c r="BD12" s="56"/>
      <c r="BE12" s="56"/>
      <c r="BF12" s="56"/>
      <c r="BG12" s="56"/>
      <c r="BH12" s="56"/>
      <c r="BK12" s="55"/>
      <c r="BL12" s="55"/>
      <c r="BM12" s="55"/>
      <c r="BN12" s="55"/>
      <c r="BO12" s="55"/>
      <c r="BP12" s="55"/>
      <c r="BQ12" s="55"/>
      <c r="BR12" s="55"/>
    </row>
    <row r="13" spans="1:79" x14ac:dyDescent="0.3">
      <c r="A13" s="32" t="s">
        <v>56</v>
      </c>
    </row>
    <row r="14" spans="1:79" x14ac:dyDescent="0.3">
      <c r="A14" s="3" t="s">
        <v>16</v>
      </c>
      <c r="B14" s="3" t="s">
        <v>55</v>
      </c>
      <c r="G14" s="16" t="s">
        <v>48</v>
      </c>
      <c r="L14" s="19" t="s">
        <v>49</v>
      </c>
      <c r="Q14" s="17" t="s">
        <v>50</v>
      </c>
      <c r="V14" s="18" t="s">
        <v>51</v>
      </c>
      <c r="AA14" s="36" t="s">
        <v>64</v>
      </c>
      <c r="AB14" s="36" t="s">
        <v>65</v>
      </c>
      <c r="AC14" s="37" t="s">
        <v>64</v>
      </c>
      <c r="AD14" s="37" t="s">
        <v>65</v>
      </c>
      <c r="AE14" s="38" t="s">
        <v>64</v>
      </c>
      <c r="AF14" s="38" t="s">
        <v>65</v>
      </c>
      <c r="AG14" s="3" t="s">
        <v>64</v>
      </c>
      <c r="AH14" s="3" t="s">
        <v>65</v>
      </c>
      <c r="AI14" s="39" t="s">
        <v>64</v>
      </c>
      <c r="AJ14" s="39" t="s">
        <v>65</v>
      </c>
      <c r="AK14" s="37" t="s">
        <v>64</v>
      </c>
      <c r="AL14" s="37" t="s">
        <v>65</v>
      </c>
      <c r="AM14" s="38" t="s">
        <v>64</v>
      </c>
      <c r="AN14" s="38" t="s">
        <v>65</v>
      </c>
      <c r="AO14" s="3" t="s">
        <v>64</v>
      </c>
      <c r="AP14" s="3" t="s">
        <v>65</v>
      </c>
      <c r="AS14" s="36" t="s">
        <v>66</v>
      </c>
      <c r="AT14" s="36" t="s">
        <v>67</v>
      </c>
      <c r="AU14" s="40" t="s">
        <v>66</v>
      </c>
      <c r="AV14" s="40" t="s">
        <v>67</v>
      </c>
      <c r="AW14" s="41" t="s">
        <v>66</v>
      </c>
      <c r="AX14" s="41" t="s">
        <v>67</v>
      </c>
      <c r="AY14" s="3" t="s">
        <v>66</v>
      </c>
      <c r="AZ14" s="3" t="s">
        <v>67</v>
      </c>
      <c r="BA14" s="36" t="s">
        <v>66</v>
      </c>
      <c r="BB14" s="36" t="s">
        <v>67</v>
      </c>
      <c r="BC14" s="40" t="s">
        <v>66</v>
      </c>
      <c r="BD14" s="40" t="s">
        <v>67</v>
      </c>
      <c r="BE14" s="41" t="s">
        <v>66</v>
      </c>
      <c r="BF14" s="41" t="s">
        <v>67</v>
      </c>
      <c r="BG14" s="3" t="s">
        <v>66</v>
      </c>
      <c r="BH14" s="3" t="s">
        <v>67</v>
      </c>
      <c r="BK14" s="35" t="s">
        <v>66</v>
      </c>
      <c r="BL14" s="35" t="s">
        <v>67</v>
      </c>
      <c r="BM14" s="35" t="s">
        <v>66</v>
      </c>
      <c r="BN14" s="35" t="s">
        <v>67</v>
      </c>
      <c r="BO14" s="35" t="s">
        <v>66</v>
      </c>
      <c r="BP14" s="35" t="s">
        <v>67</v>
      </c>
      <c r="BQ14" s="35" t="s">
        <v>66</v>
      </c>
      <c r="BR14" s="35" t="s">
        <v>67</v>
      </c>
      <c r="BS14" t="s">
        <v>66</v>
      </c>
      <c r="BT14" t="s">
        <v>67</v>
      </c>
      <c r="BU14" t="s">
        <v>66</v>
      </c>
      <c r="BV14" t="s">
        <v>67</v>
      </c>
      <c r="BW14" t="s">
        <v>66</v>
      </c>
      <c r="BX14" t="s">
        <v>67</v>
      </c>
      <c r="BY14" t="s">
        <v>66</v>
      </c>
      <c r="BZ14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4" customWidth="1"/>
    <col min="9" max="9" width="12.33203125" customWidth="1"/>
    <col min="10" max="10" width="13.6640625" customWidth="1"/>
    <col min="14" max="14" width="8.6640625" customWidth="1"/>
    <col min="15" max="15" width="11.44140625" style="66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2" t="s">
        <v>171</v>
      </c>
      <c r="H1" s="62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5" t="s">
        <v>169</v>
      </c>
      <c r="P1" t="s">
        <v>139</v>
      </c>
      <c r="Q1" t="s">
        <v>156</v>
      </c>
    </row>
    <row r="2" spans="1:17" s="49" customFormat="1" x14ac:dyDescent="0.3">
      <c r="A2" s="49">
        <v>14158500</v>
      </c>
      <c r="B2" s="49">
        <v>23773373</v>
      </c>
      <c r="D2" s="49">
        <v>3069</v>
      </c>
      <c r="E2" s="49" t="s">
        <v>163</v>
      </c>
      <c r="F2" s="49">
        <v>508</v>
      </c>
      <c r="G2" s="63">
        <v>88119000</v>
      </c>
      <c r="H2" s="50">
        <f>G2/2589988</f>
        <v>34.022937558011854</v>
      </c>
      <c r="I2" s="49" t="s">
        <v>148</v>
      </c>
      <c r="J2" s="49" t="s">
        <v>149</v>
      </c>
      <c r="K2" s="49">
        <v>580131</v>
      </c>
      <c r="L2" s="49">
        <v>4912257</v>
      </c>
      <c r="M2" s="49" t="s">
        <v>150</v>
      </c>
      <c r="N2" s="49">
        <v>92.4</v>
      </c>
      <c r="O2" s="60">
        <f>(N2*2589988)/G2</f>
        <v>2.7158148776086883</v>
      </c>
      <c r="P2" s="49" t="s">
        <v>2</v>
      </c>
    </row>
    <row r="3" spans="1:17" s="49" customFormat="1" x14ac:dyDescent="0.3">
      <c r="A3" s="49">
        <v>14158790</v>
      </c>
      <c r="B3" s="49">
        <v>23773393</v>
      </c>
      <c r="C3" s="49">
        <v>52940</v>
      </c>
      <c r="D3" s="49">
        <v>3036</v>
      </c>
      <c r="E3" s="49" t="s">
        <v>164</v>
      </c>
      <c r="F3" s="49">
        <v>229</v>
      </c>
      <c r="G3" s="63">
        <v>42488300</v>
      </c>
      <c r="H3" s="50">
        <f t="shared" ref="H3:H7" si="0">G3/2589988</f>
        <v>16.404825041660423</v>
      </c>
      <c r="I3" s="49" t="s">
        <v>140</v>
      </c>
      <c r="J3" s="49" t="s">
        <v>141</v>
      </c>
      <c r="K3" s="49">
        <v>576070</v>
      </c>
      <c r="L3" s="49">
        <v>4909277</v>
      </c>
      <c r="M3" s="49" t="s">
        <v>142</v>
      </c>
      <c r="N3" s="49">
        <v>15.6</v>
      </c>
      <c r="O3" s="60">
        <f t="shared" ref="O3:O7" si="1">(N3*2589988)/G3</f>
        <v>0.95093973635094831</v>
      </c>
      <c r="P3" s="47" t="s">
        <v>3</v>
      </c>
    </row>
    <row r="4" spans="1:17" s="49" customFormat="1" x14ac:dyDescent="0.3">
      <c r="A4" s="49">
        <v>14159200</v>
      </c>
      <c r="B4" s="49">
        <v>23773037</v>
      </c>
      <c r="C4" s="49">
        <v>30677</v>
      </c>
      <c r="D4" s="49">
        <v>1785</v>
      </c>
      <c r="E4" s="49" t="s">
        <v>165</v>
      </c>
      <c r="F4" s="49">
        <v>2229</v>
      </c>
      <c r="G4" s="63">
        <v>404283000</v>
      </c>
      <c r="H4" s="50">
        <f t="shared" si="0"/>
        <v>156.09454561179433</v>
      </c>
      <c r="I4" s="49" t="s">
        <v>143</v>
      </c>
      <c r="J4" s="49" t="s">
        <v>144</v>
      </c>
      <c r="K4" s="49">
        <v>562755</v>
      </c>
      <c r="L4" s="49">
        <v>4877200</v>
      </c>
      <c r="M4" s="49" t="s">
        <v>145</v>
      </c>
      <c r="N4" s="49">
        <v>160</v>
      </c>
      <c r="O4" s="60">
        <f t="shared" si="1"/>
        <v>1.0250198004862929</v>
      </c>
      <c r="P4" s="49" t="s">
        <v>5</v>
      </c>
      <c r="Q4" s="49" t="s">
        <v>158</v>
      </c>
    </row>
    <row r="5" spans="1:17" s="49" customFormat="1" x14ac:dyDescent="0.3">
      <c r="A5" s="49">
        <v>14161500</v>
      </c>
      <c r="B5" s="49">
        <v>23773411</v>
      </c>
      <c r="C5" s="49">
        <v>45726</v>
      </c>
      <c r="D5" s="49">
        <v>2564</v>
      </c>
      <c r="E5" s="49" t="s">
        <v>166</v>
      </c>
      <c r="F5" s="49">
        <v>236</v>
      </c>
      <c r="G5" s="63">
        <v>63516000</v>
      </c>
      <c r="H5" s="50">
        <f t="shared" si="0"/>
        <v>24.523665746713885</v>
      </c>
      <c r="I5" s="49" t="s">
        <v>146</v>
      </c>
      <c r="J5" s="49" t="s">
        <v>147</v>
      </c>
      <c r="K5" s="49">
        <v>559476</v>
      </c>
      <c r="L5" s="49">
        <v>4895217</v>
      </c>
      <c r="M5" s="49" t="s">
        <v>153</v>
      </c>
      <c r="N5" s="49">
        <v>24.1</v>
      </c>
      <c r="O5" s="60">
        <f t="shared" si="1"/>
        <v>0.98272420807355632</v>
      </c>
      <c r="P5" s="49" t="s">
        <v>9</v>
      </c>
    </row>
    <row r="6" spans="1:17" s="49" customFormat="1" x14ac:dyDescent="0.3">
      <c r="A6" s="49">
        <v>14162200</v>
      </c>
      <c r="B6" s="49">
        <v>23773405</v>
      </c>
      <c r="D6" s="49">
        <v>2400</v>
      </c>
      <c r="E6" s="49" t="s">
        <v>173</v>
      </c>
      <c r="F6" s="49">
        <v>763</v>
      </c>
      <c r="G6" s="63">
        <v>164367000</v>
      </c>
      <c r="H6" s="50">
        <f t="shared" si="0"/>
        <v>63.462456196708246</v>
      </c>
      <c r="I6" s="49">
        <v>44.162348190000003</v>
      </c>
      <c r="J6" s="49">
        <v>-122.3331192</v>
      </c>
      <c r="K6" s="49">
        <v>553322</v>
      </c>
      <c r="L6" s="49">
        <v>4889905</v>
      </c>
      <c r="M6" s="49" t="s">
        <v>152</v>
      </c>
      <c r="N6" s="49">
        <v>87.7</v>
      </c>
      <c r="O6" s="60">
        <f>N6/(H5+H6)</f>
        <v>0.99674810143801862</v>
      </c>
      <c r="P6" s="49" t="s">
        <v>10</v>
      </c>
      <c r="Q6" s="49" t="s">
        <v>154</v>
      </c>
    </row>
    <row r="7" spans="1:17" x14ac:dyDescent="0.3">
      <c r="A7" s="48">
        <v>14165000</v>
      </c>
      <c r="B7" s="49">
        <v>23773513</v>
      </c>
      <c r="C7" s="49">
        <v>34180</v>
      </c>
      <c r="D7" s="49">
        <v>2021</v>
      </c>
      <c r="E7" s="49" t="s">
        <v>167</v>
      </c>
      <c r="F7" s="49">
        <v>2088</v>
      </c>
      <c r="G7" s="63">
        <v>463631000</v>
      </c>
      <c r="H7" s="50">
        <f t="shared" si="0"/>
        <v>179.00893749314668</v>
      </c>
      <c r="I7" s="49" t="s">
        <v>159</v>
      </c>
      <c r="J7" s="49" t="s">
        <v>160</v>
      </c>
      <c r="K7" s="49">
        <v>503513</v>
      </c>
      <c r="L7" s="49">
        <v>4881993</v>
      </c>
      <c r="M7" s="49">
        <v>442.47</v>
      </c>
      <c r="N7" s="49">
        <v>177</v>
      </c>
      <c r="O7" s="60">
        <f t="shared" si="1"/>
        <v>0.98877744585672656</v>
      </c>
      <c r="P7" s="4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129</v>
      </c>
      <c r="M2" t="s">
        <v>130</v>
      </c>
      <c r="N2" s="14" t="s">
        <v>124</v>
      </c>
      <c r="O2" s="45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6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5" t="s">
        <v>47</v>
      </c>
      <c r="AB2" t="s">
        <v>126</v>
      </c>
      <c r="AC2" s="45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2021-10-01T14:31:18Z</dcterms:modified>
</cp:coreProperties>
</file>