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E8CA1EF2-6746-45CF-A628-EF5F6F47FB35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5" i="1" l="1"/>
  <c r="AH125" i="1"/>
  <c r="AF125" i="1"/>
  <c r="AE125" i="1"/>
  <c r="Y125" i="1"/>
  <c r="Z125" i="1" s="1"/>
  <c r="I122" i="1" l="1"/>
  <c r="R114" i="1"/>
  <c r="R122" i="1" s="1"/>
  <c r="Q114" i="1"/>
  <c r="Q122" i="1" s="1"/>
  <c r="P114" i="1"/>
  <c r="P122" i="1" s="1"/>
  <c r="O114" i="1"/>
  <c r="O122" i="1" s="1"/>
  <c r="N114" i="1"/>
  <c r="N122" i="1" s="1"/>
  <c r="M114" i="1"/>
  <c r="M122" i="1" s="1"/>
  <c r="L114" i="1"/>
  <c r="L122" i="1" s="1"/>
  <c r="K114" i="1"/>
  <c r="K122" i="1" s="1"/>
  <c r="J114" i="1"/>
  <c r="J122" i="1" s="1"/>
  <c r="I114" i="1"/>
  <c r="H114" i="1"/>
  <c r="H122" i="1" s="1"/>
  <c r="G114" i="1"/>
  <c r="G122" i="1" s="1"/>
  <c r="F114" i="1"/>
  <c r="F122" i="1" s="1"/>
  <c r="E114" i="1"/>
  <c r="E122" i="1" s="1"/>
  <c r="D114" i="1"/>
  <c r="D122" i="1" s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<sst xmlns="http://schemas.openxmlformats.org/spreadsheetml/2006/main" count="763" uniqueCount="187">
  <si>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</si>
  <si>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</si>
  <si>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</si>
  <si>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</si>
  <si>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</si>
  <si>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</si>
  <si>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</si>
  <si>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</si>
  <si>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</si>
  <si>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</si>
  <si>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</si>
  <si>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</si>
  <si>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</si>
  <si>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</si>
  <si>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</si>
  <si>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</si>
  <si>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</si>
  <si>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</si>
  <si>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</si>
  <si>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</si>
  <si>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</si>
  <si>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</si>
  <si>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</si>
  <si>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</si>
  <si>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</si>
  <si>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</si>
  <si>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</si>
  <si>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</si>
  <si>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</si>
  <si>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</si>
  <si>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</si>
  <si>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</si>
  <si>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</si>
  <si>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</si>
  <si>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</si>
  <si>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</si>
  <si>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</si>
  <si>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</si>
  <si>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</si>
  <si>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</si>
  <si>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</si>
  <si>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</si>
  <si>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</si>
  <si>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</si>
  <si>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</si>
  <si>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</si>
  <si>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</si>
  <si>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</si>
  <si>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</si>
  <si>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</si>
  <si>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</si>
  <si>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</si>
  <si>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</si>
  <si>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</si>
  <si>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</si>
  <si>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</si>
  <si>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</si>
  <si>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</si>
  <si>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</si>
  <si>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</si>
  <si>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</si>
  <si>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</si>
  <si>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</si>
  <si>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</si>
  <si>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</si>
  <si>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</si>
  <si>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</si>
  <si>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</si>
  <si>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</si>
  <si>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</si>
  <si>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</si>
  <si>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</si>
  <si>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</si>
  <si>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</si>
  <si>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</si>
  <si>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</si>
  <si>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</si>
  <si>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</si>
  <si>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</si>
  <si>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</si>
  <si>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</si>
  <si>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</si>
  <si>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</si>
  <si>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</si>
  <si>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</si>
  <si>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</si>
  <si>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</si>
  <si>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</si>
  <si>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</si>
  <si>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</si>
  <si>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</si>
  <si>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</si>
  <si>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</si>
  <si>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</si>
  <si>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</si>
  <si>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</si>
  <si>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</si>
  <si>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</si>
  <si>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</si>
  <si>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</si>
  <si>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</si>
  <si>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</si>
  <si>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</si>
  <si>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</si>
  <si>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</si>
  <si>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</si>
  <si>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</si>
  <si>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</si>
  <si>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</si>
  <si>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</si>
  <si>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</si>
  <si>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</si>
  <si>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</si>
  <si>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</si>
  <si>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</si>
  <si>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</si>
  <si>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</si>
  <si>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</si>
  <si>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</si>
  <si>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</si>
  <si>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</si>
  <si>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</si>
  <si>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</si>
  <si>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</si>
  <si>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</si>
  <si>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</si>
  <si>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</si>
  <si>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</si>
  <si>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</si>
  <si>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</si>
  <si>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</si>
  <si>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</si>
  <si>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</si>
  <si>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</si>
  <si>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</si>
  <si>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</si>
  <si>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</si>
  <si>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</si>
  <si>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</si>
  <si>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</si>
  <si>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</si>
  <si>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</si>
  <si>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</si>
  <si>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</si>
  <si>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</si>
  <si>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</si>
  <si>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</si>
  <si>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</si>
  <si>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</si>
  <si>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</si>
  <si>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</si>
  <si>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</si>
  <si>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</si>
  <si>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</si>
  <si>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</si>
  <si>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</si>
  <si>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</si>
  <si>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</si>
  <si>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</si>
  <si>
    <t>CW3M C748</t>
  </si>
  <si>
    <t>Demo_Baseline 2010-18 C748</t>
  </si>
  <si>
    <t>CW3M C749+</t>
  </si>
  <si>
    <t>Demo_Baseline 2010-18 C749+</t>
  </si>
  <si>
    <t>CW3M C751</t>
  </si>
  <si>
    <t>Demo_Baseline 2010-18</t>
  </si>
  <si>
    <t>CW3M C755</t>
  </si>
  <si>
    <t>CW3M C759+</t>
  </si>
  <si>
    <t>CW3M C760</t>
  </si>
  <si>
    <t>Baseline_2000-09_C787</t>
  </si>
  <si>
    <t>CW3M C787+</t>
  </si>
  <si>
    <t>CW3M C792+</t>
  </si>
  <si>
    <t>CW3M C794</t>
  </si>
  <si>
    <t>ending HRU volume (m3)</t>
  </si>
  <si>
    <t>ending reach volume (m3)</t>
  </si>
  <si>
    <t>ending reservoir volume (m3)</t>
  </si>
  <si>
    <t>ending volume (m3)</t>
  </si>
  <si>
    <t>ending volume (mm)</t>
  </si>
  <si>
    <t>starting HRU volume (m3)</t>
  </si>
  <si>
    <t>starting reach volume (m3)</t>
  </si>
  <si>
    <t>starting reservoir volume (m3)</t>
  </si>
  <si>
    <t>starting volume (m3)</t>
  </si>
  <si>
    <t>starting volume (mm)</t>
  </si>
  <si>
    <t>change in volume (m3)</t>
  </si>
  <si>
    <t>change in volume (mm)</t>
  </si>
  <si>
    <t>???</t>
  </si>
  <si>
    <t>CW3M C814</t>
  </si>
  <si>
    <t>Baseline 2010-19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</si>
</sst>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1"/>
  <sheetViews>
    <sheetView tabSelected="1" workbookViewId="0">
      <pane ySplit="1" topLeftCell="A106" activePane="bottomLeft" state="frozen"/>
      <selection pane="bottomLeft" activeCell="F140" sqref="F140"/>
    </sheetView>
  </sheetViews>
  <sheetFormatPr defaultRowHeight="14.4" x14ac:dyDescent="0.3"/>
  <cols>
    <col min="1" max="1" width="12.33203125" customWidth="1"/>
    <col min="2" max="2" width="33.6640625" customWidth="1"/>
    <col min="18" max="18" width="9.33203125" bestFit="1" customWidth="1"/>
    <col min="21" max="21" width="9.33203125" bestFit="1" customWidth="1"/>
    <col min="22" max="22" width="11" bestFit="1" customWidth="1"/>
    <col min="24" max="24" width="11.88671875" customWidth="1"/>
    <col min="25" max="25" width="11" bestFit="1" customWidth="1"/>
  </cols>
  <sheetData>
    <row r="1" spans="1:35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  <c r="V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H1" s="1" t="s">
        <v>182</v>
      </c>
      <c r="AI1" s="1" t="s">
        <v>183</v>
      </c>
    </row>
    <row r="2" spans="1:35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35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35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35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35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35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35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35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35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35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35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35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35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35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35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8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ht="28.8" x14ac:dyDescent="0.3">
      <c r="A37" t="s">
        <v>16</v>
      </c>
      <c r="B37" s="1" t="s">
        <v>88</v>
      </c>
      <c r="C37">
        <v>2010</v>
      </c>
      <c r="D37" s="2">
        <v>1284.0238039999999</v>
      </c>
      <c r="E37" s="2">
        <v>1990.4650879999999</v>
      </c>
      <c r="F37" s="2">
        <v>1.443354</v>
      </c>
      <c r="G37" s="2">
        <v>298.60159299999998</v>
      </c>
      <c r="H37" s="2">
        <v>10.610913999999999</v>
      </c>
      <c r="I37" s="2">
        <v>4.8117099999999997</v>
      </c>
      <c r="J37" s="2">
        <v>8.8404570000000007</v>
      </c>
      <c r="K37" s="2">
        <v>737.62927200000001</v>
      </c>
      <c r="L37" s="2">
        <v>93.234084999999993</v>
      </c>
      <c r="M37" s="2">
        <v>1400.039673</v>
      </c>
      <c r="N37" s="2">
        <v>1351.4182129999999</v>
      </c>
      <c r="O37" s="3">
        <v>8159.9951170000004</v>
      </c>
      <c r="P37" s="3">
        <v>29450.638672000001</v>
      </c>
      <c r="Q37" s="2">
        <v>1.205238</v>
      </c>
      <c r="R37" s="4">
        <v>3.3599999999999998E-4</v>
      </c>
      <c r="S37">
        <v>2010</v>
      </c>
    </row>
    <row r="38" spans="1:19" x14ac:dyDescent="0.3">
      <c r="A38" t="s">
        <v>16</v>
      </c>
      <c r="B38" s="1" t="s">
        <v>94</v>
      </c>
      <c r="C3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>
        <v>2010</v>
      </c>
    </row>
    <row r="39" spans="1:19" x14ac:dyDescent="0.3">
      <c r="B39" s="12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x14ac:dyDescent="0.3">
      <c r="B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3"/>
      <c r="Q40" s="2"/>
      <c r="R40" s="4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t="s">
        <v>23</v>
      </c>
    </row>
    <row r="51" spans="1:19" x14ac:dyDescent="0.3">
      <c r="A51" t="s">
        <v>16</v>
      </c>
      <c r="B51" t="s">
        <v>47</v>
      </c>
      <c r="C51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t="s">
        <v>23</v>
      </c>
    </row>
    <row r="52" spans="1:19" x14ac:dyDescent="0.3">
      <c r="A52" t="s">
        <v>16</v>
      </c>
      <c r="B52" t="s">
        <v>48</v>
      </c>
      <c r="C52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t="s">
        <v>23</v>
      </c>
    </row>
    <row r="53" spans="1:19" x14ac:dyDescent="0.3">
      <c r="A53" t="s">
        <v>16</v>
      </c>
      <c r="B53" t="s">
        <v>50</v>
      </c>
      <c r="C53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t="s">
        <v>23</v>
      </c>
    </row>
    <row r="54" spans="1:19" x14ac:dyDescent="0.3">
      <c r="A54" t="s">
        <v>16</v>
      </c>
      <c r="B54" t="s">
        <v>52</v>
      </c>
      <c r="C54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t="s">
        <v>23</v>
      </c>
    </row>
    <row r="55" spans="1:19" x14ac:dyDescent="0.3">
      <c r="A55" t="s">
        <v>16</v>
      </c>
      <c r="B55" t="s">
        <v>57</v>
      </c>
      <c r="C55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t="s">
        <v>23</v>
      </c>
    </row>
    <row r="56" spans="1:19" x14ac:dyDescent="0.3">
      <c r="A56" t="s">
        <v>16</v>
      </c>
      <c r="B56" t="s">
        <v>58</v>
      </c>
      <c r="C56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t="s">
        <v>23</v>
      </c>
    </row>
    <row r="57" spans="1:19" x14ac:dyDescent="0.3">
      <c r="A57" t="s">
        <v>16</v>
      </c>
      <c r="B57" t="s">
        <v>60</v>
      </c>
      <c r="C57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t="s">
        <v>23</v>
      </c>
    </row>
    <row r="58" spans="1:19" x14ac:dyDescent="0.3">
      <c r="A58" t="s">
        <v>16</v>
      </c>
      <c r="B58" t="s">
        <v>63</v>
      </c>
      <c r="C5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t="s">
        <v>23</v>
      </c>
    </row>
    <row r="59" spans="1:19" x14ac:dyDescent="0.3">
      <c r="A59" t="s">
        <v>16</v>
      </c>
      <c r="B59" t="s">
        <v>64</v>
      </c>
      <c r="C59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t="s">
        <v>23</v>
      </c>
    </row>
    <row r="60" spans="1:19" x14ac:dyDescent="0.3">
      <c r="A60" t="s">
        <v>16</v>
      </c>
      <c r="B60" t="s">
        <v>65</v>
      </c>
      <c r="C60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t="s">
        <v>23</v>
      </c>
    </row>
    <row r="61" spans="1:19" x14ac:dyDescent="0.3">
      <c r="A61" t="s">
        <v>16</v>
      </c>
      <c r="B61" t="s">
        <v>67</v>
      </c>
      <c r="C61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4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2">
        <v>1000.3124864444443</v>
      </c>
      <c r="E68" s="2">
        <v>1763.5263265555557</v>
      </c>
      <c r="F68" s="2">
        <v>0.999942</v>
      </c>
      <c r="G68" s="2">
        <v>305.6782124444444</v>
      </c>
      <c r="H68" s="2">
        <v>9.775355222222224</v>
      </c>
      <c r="I68" s="2">
        <v>6.8948233333333331</v>
      </c>
      <c r="J68" s="2">
        <v>8.145128999999999</v>
      </c>
      <c r="K68" s="2">
        <v>673.17452677777771</v>
      </c>
      <c r="L68" s="2">
        <v>60.018756111111117</v>
      </c>
      <c r="M68" s="2">
        <v>1321.9402533333332</v>
      </c>
      <c r="N68" s="2">
        <v>1024.1975572222223</v>
      </c>
      <c r="O68" s="3">
        <v>4583.9874403333333</v>
      </c>
      <c r="P68" s="3">
        <v>27227.338324888889</v>
      </c>
      <c r="Q68" s="2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2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2">
        <v>0.14695311111111112</v>
      </c>
      <c r="R75" s="13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2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2">
        <v>270.41205844444437</v>
      </c>
      <c r="H79" s="2">
        <v>9.775355222222224</v>
      </c>
      <c r="I79" s="2">
        <v>6.0643295555555561</v>
      </c>
      <c r="J79" s="2">
        <v>8.145128999999999</v>
      </c>
      <c r="K79" s="2">
        <v>693.57013622222212</v>
      </c>
      <c r="L79" s="2">
        <v>82.308506444444433</v>
      </c>
      <c r="M79" s="2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4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2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2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x14ac:dyDescent="0.3">
      <c r="A86" t="s">
        <v>16</v>
      </c>
      <c r="B86" t="s">
        <v>126</v>
      </c>
      <c r="C86" t="s">
        <v>23</v>
      </c>
      <c r="D86" s="2">
        <v>930.3491414444444</v>
      </c>
      <c r="E86" s="2">
        <v>1890.2624783333331</v>
      </c>
      <c r="F86" s="2">
        <v>1.0534737777777776</v>
      </c>
      <c r="G86" s="2">
        <v>270.41205844444437</v>
      </c>
      <c r="H86" s="2">
        <v>9.8445367777777779</v>
      </c>
      <c r="I86" s="2">
        <v>7.3367124444444443</v>
      </c>
      <c r="J86" s="2">
        <v>8.2027718888888881</v>
      </c>
      <c r="K86" s="2">
        <v>668.41088177777783</v>
      </c>
      <c r="L86" s="2">
        <v>80.17382866666668</v>
      </c>
      <c r="M86" s="2">
        <v>1419.6366374444444</v>
      </c>
      <c r="N86" s="2">
        <v>932.39704044444443</v>
      </c>
      <c r="O86" s="3">
        <v>5977.3932020000002</v>
      </c>
      <c r="P86" s="3">
        <v>27412.728515555555</v>
      </c>
      <c r="Q86" s="2">
        <v>-0.43724066666666661</v>
      </c>
      <c r="R86" s="4">
        <v>-1.5666666666666669E-4</v>
      </c>
    </row>
    <row r="87" spans="1:19" x14ac:dyDescent="0.3">
      <c r="A87" t="s">
        <v>16</v>
      </c>
      <c r="B87" t="s">
        <v>127</v>
      </c>
      <c r="C87" t="s">
        <v>23</v>
      </c>
      <c r="D87" s="2">
        <v>930.32731133333334</v>
      </c>
      <c r="E87" s="2">
        <v>1890.2624783333331</v>
      </c>
      <c r="F87" s="2">
        <v>1.0534737777777776</v>
      </c>
      <c r="G87" s="2">
        <v>270.41205844444437</v>
      </c>
      <c r="H87" s="2">
        <v>9.8445367777777779</v>
      </c>
      <c r="I87" s="2">
        <v>7.3405937777777792</v>
      </c>
      <c r="J87" s="2">
        <v>8.2027718888888881</v>
      </c>
      <c r="K87" s="2">
        <v>669.0623984444444</v>
      </c>
      <c r="L87" s="2">
        <v>80.17382866666668</v>
      </c>
      <c r="M87" s="2">
        <v>1418.9927843333332</v>
      </c>
      <c r="N87" s="2">
        <v>932.37144644444436</v>
      </c>
      <c r="O87" s="3">
        <v>5977.3680556666659</v>
      </c>
      <c r="P87" s="3">
        <v>27412.728515555555</v>
      </c>
      <c r="Q87" s="2">
        <v>-0.43722288888888888</v>
      </c>
      <c r="R87" s="4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18">
        <v>-25.703044444444444</v>
      </c>
      <c r="R88" s="19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2">
        <v>1418.8638372222224</v>
      </c>
      <c r="N89" s="2">
        <v>932.63113755555548</v>
      </c>
      <c r="O89" s="3">
        <v>5820.4378255555557</v>
      </c>
      <c r="P89" s="3">
        <v>27412.728515555555</v>
      </c>
      <c r="Q89" s="2">
        <v>0.23640099999999997</v>
      </c>
      <c r="R89" s="4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2">
        <v>1418.4739583333333</v>
      </c>
      <c r="N90" s="2">
        <v>932.03712288888892</v>
      </c>
      <c r="O90" s="3">
        <v>5819.6493598888883</v>
      </c>
      <c r="P90" s="3">
        <v>27412.728515555555</v>
      </c>
      <c r="Q90" s="2">
        <v>0.15054966666666666</v>
      </c>
      <c r="R90" s="4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2">
        <v>1418.4597983333331</v>
      </c>
      <c r="N91" s="2">
        <v>932.18214922222205</v>
      </c>
      <c r="O91" s="3">
        <v>5820.038628555556</v>
      </c>
      <c r="P91" s="3">
        <v>27412.728515555555</v>
      </c>
      <c r="Q91" s="2">
        <v>0.15504811111111116</v>
      </c>
      <c r="R91" s="4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2">
        <v>931.91537133333338</v>
      </c>
      <c r="O92" s="3">
        <v>5819.9705946666663</v>
      </c>
      <c r="P92" s="3">
        <v>27412.728515555555</v>
      </c>
      <c r="Q92" s="2">
        <v>0.15751733333333329</v>
      </c>
      <c r="R92" s="4">
        <v>2.8666666666666658E-5</v>
      </c>
      <c r="S92" s="4"/>
    </row>
    <row r="93" spans="1:19" x14ac:dyDescent="0.3">
      <c r="C93" s="2">
        <v>929.10792377777784</v>
      </c>
      <c r="D93" s="2"/>
      <c r="E93" s="15">
        <f>E87/$E95</f>
        <v>0.86752539266866613</v>
      </c>
      <c r="F93" s="16">
        <f>(F87)/$E95</f>
        <v>4.8348589849734502E-4</v>
      </c>
      <c r="G93" s="15">
        <f>G87/$E95</f>
        <v>0.12410410187647543</v>
      </c>
      <c r="H93" s="16">
        <f>H87/$E95</f>
        <v>4.5180950961439771E-3</v>
      </c>
      <c r="I93" s="15">
        <f>I87/$E95</f>
        <v>3.3689244602171388E-3</v>
      </c>
      <c r="J93" s="15">
        <f>J87/$E87</f>
        <v>4.3394882895423969E-3</v>
      </c>
      <c r="K93" s="15">
        <f t="shared" ref="K93:M93" si="1">K87/$E87</f>
        <v>0.35395211306017388</v>
      </c>
      <c r="L93" s="15">
        <f t="shared" si="1"/>
        <v>4.241412480311036E-2</v>
      </c>
      <c r="M93" s="15">
        <f t="shared" si="1"/>
        <v>0.75068557970027316</v>
      </c>
      <c r="N93" s="2"/>
      <c r="O93" s="3"/>
      <c r="P93" s="3"/>
      <c r="Q93" s="2"/>
      <c r="R93" s="4"/>
    </row>
    <row r="94" spans="1:19" x14ac:dyDescent="0.3">
      <c r="D94" s="2"/>
      <c r="E94" s="15"/>
      <c r="F94" s="16"/>
      <c r="G94" s="15"/>
      <c r="H94" s="16"/>
      <c r="I94" s="15"/>
      <c r="J94" s="15">
        <f>J87/$M87</f>
        <v>5.7807002117651277E-3</v>
      </c>
      <c r="K94" s="15">
        <f t="shared" ref="K94:M94" si="2">K87/$M87</f>
        <v>0.4715051449389725</v>
      </c>
      <c r="L94" s="15">
        <f t="shared" si="2"/>
        <v>5.6500518925706657E-2</v>
      </c>
      <c r="M94" s="15">
        <f t="shared" si="2"/>
        <v>1</v>
      </c>
      <c r="N94" s="2"/>
      <c r="O94" s="3"/>
      <c r="P94" s="3"/>
      <c r="Q94" s="2"/>
      <c r="R94" s="4"/>
    </row>
    <row r="95" spans="1:19" x14ac:dyDescent="0.3">
      <c r="D95" s="2"/>
      <c r="E95" s="2">
        <f>SUM(E87:I87)</f>
        <v>2178.9131411111107</v>
      </c>
      <c r="F95" s="15">
        <f>F93+H93</f>
        <v>5.0015809946413218E-3</v>
      </c>
      <c r="G95" s="2"/>
      <c r="H95" s="2"/>
      <c r="I95" s="2"/>
      <c r="J95" s="2">
        <f>SUM(J87:M87)</f>
        <v>2176.4317833333334</v>
      </c>
      <c r="K95" s="2"/>
      <c r="L95" s="2"/>
      <c r="M95" s="2">
        <f>(M87/1000)*3307080000/(365.25*24*60*60)</f>
        <v>148.70340764865134</v>
      </c>
      <c r="N95" s="2"/>
      <c r="O95" s="3"/>
      <c r="P95" s="3"/>
      <c r="Q95" s="2"/>
      <c r="R95" s="4"/>
    </row>
    <row r="96" spans="1:19" x14ac:dyDescent="0.3">
      <c r="D96" s="2"/>
      <c r="E96" s="2"/>
      <c r="F96" s="15"/>
      <c r="G96" s="2"/>
      <c r="H96" s="2"/>
      <c r="I96" s="2"/>
      <c r="J96" s="15">
        <f>J95/E87</f>
        <v>1.1513913058531</v>
      </c>
      <c r="K96" s="2"/>
      <c r="L96" s="2"/>
      <c r="M96" s="2"/>
      <c r="N96" s="2"/>
      <c r="O96" s="3"/>
      <c r="P96" s="3"/>
      <c r="Q96" s="2"/>
      <c r="R96" s="4"/>
    </row>
    <row r="97" spans="1:18" x14ac:dyDescent="0.3">
      <c r="D97" s="2"/>
      <c r="E97" s="2"/>
      <c r="F97" s="15"/>
      <c r="G97" s="2"/>
      <c r="H97" s="2"/>
      <c r="I97" s="2"/>
      <c r="J97" s="17">
        <f>J95-E95</f>
        <v>-2.481357777777248</v>
      </c>
      <c r="K97" s="2"/>
      <c r="L97" s="2"/>
      <c r="M97" s="2"/>
      <c r="N97" s="2"/>
      <c r="O97" s="3"/>
      <c r="P97" s="3"/>
      <c r="Q97" s="2"/>
      <c r="R97" s="4"/>
    </row>
    <row r="98" spans="1:18" x14ac:dyDescent="0.3">
      <c r="D98" s="2"/>
      <c r="E98" s="2"/>
      <c r="F98" s="15"/>
      <c r="G98" s="2"/>
      <c r="H98" s="2"/>
      <c r="I98" s="2"/>
      <c r="J98" s="16">
        <f>J97/E95</f>
        <v>-1.1388052745011715E-3</v>
      </c>
      <c r="K98" s="2"/>
      <c r="L98" s="2"/>
      <c r="M98" s="2"/>
      <c r="N98" s="2"/>
      <c r="O98" s="3"/>
      <c r="P98" s="3"/>
      <c r="Q98" s="2"/>
      <c r="R98" s="4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2">
        <v>1890.2624918888889</v>
      </c>
      <c r="F101" s="2">
        <v>0.97914977777777779</v>
      </c>
      <c r="G101" s="2">
        <v>270.41205844444437</v>
      </c>
      <c r="H101" s="2">
        <v>9.8445367777777779</v>
      </c>
      <c r="I101" s="2">
        <v>7.3341234444444439</v>
      </c>
      <c r="J101" s="2">
        <v>8.2027718888888881</v>
      </c>
      <c r="K101" s="2">
        <v>669.07213688888896</v>
      </c>
      <c r="L101" s="2">
        <v>80.17382866666668</v>
      </c>
      <c r="M101" s="5">
        <v>1393.0887585555556</v>
      </c>
      <c r="N101" s="2">
        <v>930.93472622222225</v>
      </c>
      <c r="O101" s="3">
        <v>5483.3967555555555</v>
      </c>
      <c r="P101" s="3">
        <v>27412.728515555555</v>
      </c>
      <c r="Q101" s="18">
        <v>-25.78476622222222</v>
      </c>
      <c r="R101" s="19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18">
        <v>-25.791903222222221</v>
      </c>
      <c r="R102" s="19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2">
        <v>0.15698588888888887</v>
      </c>
      <c r="R103" s="4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2">
        <v>1890.2624918888889</v>
      </c>
      <c r="F110" s="2">
        <v>1.1353011111111111</v>
      </c>
      <c r="G110" s="2">
        <v>270.41205844444437</v>
      </c>
      <c r="H110" s="2">
        <v>9.8446185555555559</v>
      </c>
      <c r="I110" s="2">
        <v>7.3262145555555556</v>
      </c>
      <c r="J110" s="2">
        <v>8.202840444444444</v>
      </c>
      <c r="K110" s="2">
        <v>664.88439922222221</v>
      </c>
      <c r="L110" s="2">
        <v>80.365177222222229</v>
      </c>
      <c r="M110" s="2">
        <v>1422.648356222222</v>
      </c>
      <c r="N110" s="5">
        <v>939.30824099999984</v>
      </c>
      <c r="O110" s="3">
        <v>6416.2319064444446</v>
      </c>
      <c r="P110" s="3">
        <v>27412.947482666666</v>
      </c>
      <c r="Q110" s="2">
        <v>0.15708244444444447</v>
      </c>
      <c r="R110" s="4">
        <v>-6.8888888888889176E-6</v>
      </c>
    </row>
    <row r="111" spans="1:18" x14ac:dyDescent="0.3">
      <c r="A111" t="s">
        <v>148</v>
      </c>
      <c r="B111" t="s">
        <v>149</v>
      </c>
      <c r="C111" t="s">
        <v>23</v>
      </c>
      <c r="D111" s="2">
        <v>936.4586451111112</v>
      </c>
      <c r="E111" s="2">
        <v>1890.2624918888889</v>
      </c>
      <c r="F111" s="2">
        <v>1.1353011111111111</v>
      </c>
      <c r="G111" s="2">
        <v>270.41205844444437</v>
      </c>
      <c r="H111" s="2">
        <v>9.8446185555555559</v>
      </c>
      <c r="I111" s="2">
        <v>7.3262146666666679</v>
      </c>
      <c r="J111" s="2">
        <v>8.202840444444444</v>
      </c>
      <c r="K111" s="2">
        <v>664.89181855555546</v>
      </c>
      <c r="L111" s="2">
        <v>80.365177222222229</v>
      </c>
      <c r="M111" s="2">
        <v>1422.6016167777777</v>
      </c>
      <c r="N111" s="2">
        <v>939.5350204444444</v>
      </c>
      <c r="O111" s="3">
        <v>6416.2319064444446</v>
      </c>
      <c r="P111" s="3">
        <v>27412.947482666666</v>
      </c>
      <c r="Q111" s="2">
        <v>0.15714333333333327</v>
      </c>
      <c r="R111" s="4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36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0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36" s="21" customFormat="1" ht="28.8" x14ac:dyDescent="0.3">
      <c r="A114" s="21" t="s">
        <v>151</v>
      </c>
      <c r="B114" s="22" t="s">
        <v>154</v>
      </c>
      <c r="C114" s="21" t="s">
        <v>23</v>
      </c>
      <c r="D114" s="23">
        <f>AVERAGE(D105:D113)</f>
        <v>932.52751403703689</v>
      </c>
      <c r="E114" s="23">
        <f t="shared" ref="E114:R114" si="3">AVERAGE(E105:E113)</f>
        <v>1890.2624918888889</v>
      </c>
      <c r="F114" s="23">
        <f t="shared" si="3"/>
        <v>1.0491967654320991</v>
      </c>
      <c r="G114" s="23">
        <f t="shared" si="3"/>
        <v>270.41205844444443</v>
      </c>
      <c r="H114" s="23">
        <f t="shared" si="3"/>
        <v>8.7525930740740741</v>
      </c>
      <c r="I114" s="23">
        <f t="shared" si="3"/>
        <v>7.3194422222222233</v>
      </c>
      <c r="J114" s="23">
        <f t="shared" si="3"/>
        <v>7.2929307283950617</v>
      </c>
      <c r="K114" s="23">
        <f t="shared" si="3"/>
        <v>666.25400646913602</v>
      </c>
      <c r="L114" s="23">
        <f t="shared" si="3"/>
        <v>80.414587382716064</v>
      </c>
      <c r="M114" s="23">
        <f t="shared" si="3"/>
        <v>1420.9680507407409</v>
      </c>
      <c r="N114" s="23">
        <f t="shared" si="3"/>
        <v>935.55100653086402</v>
      </c>
      <c r="O114" s="24">
        <f t="shared" si="3"/>
        <v>5988.6604757530858</v>
      </c>
      <c r="P114" s="24">
        <f t="shared" si="3"/>
        <v>24485.1996158642</v>
      </c>
      <c r="Q114" s="23">
        <f t="shared" si="3"/>
        <v>0.15728533333333333</v>
      </c>
      <c r="R114" s="25">
        <f t="shared" si="3"/>
        <v>2.6925925925925932E-5</v>
      </c>
    </row>
    <row r="115" spans="1:36" x14ac:dyDescent="0.3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3">
        <v>4509.0119630000008</v>
      </c>
      <c r="P115" s="3">
        <v>1017.8816121111109</v>
      </c>
      <c r="Q115" s="2">
        <v>0.15699988888888899</v>
      </c>
      <c r="R115" s="4">
        <v>4.0666666666666716E-5</v>
      </c>
    </row>
    <row r="116" spans="1:36" x14ac:dyDescent="0.3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3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36" x14ac:dyDescent="0.3">
      <c r="A117" t="s">
        <v>159</v>
      </c>
      <c r="B117" s="1" t="s">
        <v>160</v>
      </c>
      <c r="C117" t="s">
        <v>23</v>
      </c>
      <c r="D117" s="2">
        <v>934.89003488888898</v>
      </c>
      <c r="E117" s="2">
        <v>1890.2624918888889</v>
      </c>
      <c r="F117" s="2">
        <v>0.59877088888888885</v>
      </c>
      <c r="G117" s="2">
        <v>270.41205844444437</v>
      </c>
      <c r="H117" s="2">
        <v>0</v>
      </c>
      <c r="I117" s="2">
        <v>0.21622155555555556</v>
      </c>
      <c r="J117" s="2">
        <v>8.1971030000000003</v>
      </c>
      <c r="K117" s="2">
        <v>664.36562777777772</v>
      </c>
      <c r="L117" s="2">
        <v>80.365177222222229</v>
      </c>
      <c r="M117" s="2">
        <v>1405.6726752222223</v>
      </c>
      <c r="N117" s="2">
        <v>937.72368688888901</v>
      </c>
      <c r="O117" s="3">
        <v>4509.0119630000008</v>
      </c>
      <c r="P117" s="3">
        <v>27393.764540111111</v>
      </c>
      <c r="Q117" s="2">
        <v>-5.5307777777777206E-2</v>
      </c>
      <c r="R117" s="4">
        <v>-2.4222222222222214E-5</v>
      </c>
    </row>
    <row r="118" spans="1:36" x14ac:dyDescent="0.3">
      <c r="A118" t="s">
        <v>161</v>
      </c>
      <c r="B118" s="1" t="s">
        <v>162</v>
      </c>
      <c r="C118" t="s">
        <v>23</v>
      </c>
      <c r="D118" s="2">
        <v>934.75066466666669</v>
      </c>
      <c r="E118" s="2">
        <v>1890.2624918888889</v>
      </c>
      <c r="F118" s="2">
        <v>0.59877088888888885</v>
      </c>
      <c r="G118" s="2">
        <v>270.41205844444437</v>
      </c>
      <c r="H118" s="2">
        <v>0</v>
      </c>
      <c r="I118" s="2">
        <v>0.21623588888888889</v>
      </c>
      <c r="J118" s="2">
        <v>8.1971030000000003</v>
      </c>
      <c r="K118" s="2">
        <v>664.36423055555542</v>
      </c>
      <c r="L118" s="2">
        <v>80.365177222222229</v>
      </c>
      <c r="M118" s="2">
        <v>1405.6821015555554</v>
      </c>
      <c r="N118" s="2">
        <v>937.57624644444456</v>
      </c>
      <c r="O118" s="3">
        <v>4509.0119630000008</v>
      </c>
      <c r="P118" s="3">
        <v>27393.764540111111</v>
      </c>
      <c r="Q118" s="2">
        <v>-5.5362888888888566E-2</v>
      </c>
      <c r="R118" s="4">
        <v>-2.3000000000000041E-5</v>
      </c>
    </row>
    <row r="119" spans="1:36" x14ac:dyDescent="0.3">
      <c r="A119" t="s">
        <v>163</v>
      </c>
      <c r="B119" s="1" t="s">
        <v>164</v>
      </c>
      <c r="C119" t="s">
        <v>23</v>
      </c>
      <c r="D119" s="2">
        <v>936.57170944444442</v>
      </c>
      <c r="E119" s="2">
        <v>1890.2624918888889</v>
      </c>
      <c r="F119" s="2">
        <v>0.58615577777777772</v>
      </c>
      <c r="G119" s="2">
        <v>270.41205844444437</v>
      </c>
      <c r="H119" s="2">
        <v>0</v>
      </c>
      <c r="I119" s="2">
        <v>0.20794977777777776</v>
      </c>
      <c r="J119" s="2">
        <v>8.1971030000000003</v>
      </c>
      <c r="K119" s="2">
        <v>662.99974244444445</v>
      </c>
      <c r="L119" s="2">
        <v>80.184555777777788</v>
      </c>
      <c r="M119" s="2">
        <v>1407.6443413333334</v>
      </c>
      <c r="N119" s="2">
        <v>938.96002866666663</v>
      </c>
      <c r="O119" s="6">
        <v>3872.6727430000005</v>
      </c>
      <c r="P119" s="3">
        <v>27393.764540111111</v>
      </c>
      <c r="Q119" s="2">
        <v>-5.4594222222222016E-2</v>
      </c>
      <c r="R119" s="4">
        <v>-2.3555555555555631E-5</v>
      </c>
    </row>
    <row r="120" spans="1:36" x14ac:dyDescent="0.3">
      <c r="A120" t="s">
        <v>165</v>
      </c>
      <c r="B120" s="1" t="s">
        <v>164</v>
      </c>
      <c r="C120" t="s">
        <v>23</v>
      </c>
      <c r="D120" s="2">
        <v>937.16306566666651</v>
      </c>
      <c r="E120" s="2">
        <v>1890.2624918888889</v>
      </c>
      <c r="F120" s="2">
        <v>0.59877111111111114</v>
      </c>
      <c r="G120" s="2">
        <v>270.41205844444437</v>
      </c>
      <c r="H120" s="2">
        <v>0</v>
      </c>
      <c r="I120" s="2">
        <v>0.32774833333333331</v>
      </c>
      <c r="J120" s="2">
        <v>8.1971030000000003</v>
      </c>
      <c r="K120" s="2">
        <v>664.68198655555557</v>
      </c>
      <c r="L120" s="2">
        <v>80.258565666666669</v>
      </c>
      <c r="M120" s="2">
        <v>1406.0243868888888</v>
      </c>
      <c r="N120" s="2">
        <v>939.43141688888863</v>
      </c>
      <c r="O120" s="6">
        <v>4507.2032877777783</v>
      </c>
      <c r="P120" s="3">
        <v>27393.764540111111</v>
      </c>
      <c r="Q120" s="5">
        <v>-0.17067655555555517</v>
      </c>
      <c r="R120" s="7">
        <v>-6.2999999999999878E-5</v>
      </c>
    </row>
    <row r="121" spans="1:36" x14ac:dyDescent="0.3">
      <c r="A121" t="s">
        <v>166</v>
      </c>
      <c r="B121" s="1" t="s">
        <v>164</v>
      </c>
      <c r="C121" t="s">
        <v>23</v>
      </c>
      <c r="D121" s="5">
        <v>967.11334899999986</v>
      </c>
      <c r="E121" s="2">
        <v>1890.2624918888889</v>
      </c>
      <c r="F121" s="2">
        <v>0.60024222222222212</v>
      </c>
      <c r="G121" s="2">
        <v>270.41205844444437</v>
      </c>
      <c r="H121" s="2">
        <v>0</v>
      </c>
      <c r="I121" s="2">
        <v>0.3355455555555556</v>
      </c>
      <c r="J121" s="2">
        <v>8.1971030000000003</v>
      </c>
      <c r="K121" s="2">
        <v>663.56383599999992</v>
      </c>
      <c r="L121" s="2">
        <v>80.24788955555556</v>
      </c>
      <c r="M121" s="2">
        <v>1402.5904268888889</v>
      </c>
      <c r="N121" s="2">
        <v>973.94152822222225</v>
      </c>
      <c r="O121" s="6">
        <v>4286.9395074444437</v>
      </c>
      <c r="P121" s="3">
        <v>27393.764540111111</v>
      </c>
      <c r="Q121" s="2">
        <v>-0.18290366666666658</v>
      </c>
      <c r="R121" s="4">
        <v>-1.4922222222222219E-4</v>
      </c>
    </row>
    <row r="122" spans="1:36" x14ac:dyDescent="0.3">
      <c r="A122" t="s">
        <v>167</v>
      </c>
      <c r="B122" s="1" t="s">
        <v>164</v>
      </c>
      <c r="C122" t="s">
        <v>23</v>
      </c>
      <c r="D122" s="2">
        <f>AVERAGE(D113:D121)</f>
        <v>939.09364460905351</v>
      </c>
      <c r="E122" s="2">
        <f t="shared" ref="E122:R122" si="4">AVERAGE(E113:E121)</f>
        <v>1890.2624918888889</v>
      </c>
      <c r="F122" s="2">
        <f t="shared" si="4"/>
        <v>0.64758003566529487</v>
      </c>
      <c r="G122" s="2">
        <f t="shared" si="4"/>
        <v>270.41205844444443</v>
      </c>
      <c r="H122" s="5">
        <f t="shared" si="4"/>
        <v>0.97251034156378602</v>
      </c>
      <c r="I122" s="5">
        <f t="shared" si="4"/>
        <v>1.8195075802469138</v>
      </c>
      <c r="J122" s="5">
        <f t="shared" si="4"/>
        <v>6.2750609698216726</v>
      </c>
      <c r="K122" s="2">
        <f t="shared" si="4"/>
        <v>664.02176757064478</v>
      </c>
      <c r="L122" s="2">
        <f t="shared" si="4"/>
        <v>80.32572049931413</v>
      </c>
      <c r="M122" s="5">
        <f t="shared" si="4"/>
        <v>1410.2472608106993</v>
      </c>
      <c r="N122" s="5">
        <f t="shared" si="4"/>
        <v>942.35013246639232</v>
      </c>
      <c r="O122" s="6">
        <f t="shared" si="4"/>
        <v>4584.1563789602187</v>
      </c>
      <c r="P122" s="20">
        <f t="shared" si="4"/>
        <v>21209.283342305902</v>
      </c>
      <c r="Q122" s="2">
        <f t="shared" si="4"/>
        <v>1.2149370370370585E-2</v>
      </c>
      <c r="R122" s="4">
        <f t="shared" si="4"/>
        <v>-1.5008230452674883E-5</v>
      </c>
    </row>
    <row r="123" spans="1:36" x14ac:dyDescent="0.3">
      <c r="A123" t="s">
        <v>169</v>
      </c>
      <c r="B123" s="1" t="s">
        <v>164</v>
      </c>
      <c r="C123" t="s">
        <v>23</v>
      </c>
      <c r="D123" s="5">
        <v>948.81717255555566</v>
      </c>
      <c r="E123" s="2">
        <v>1890.2624918888889</v>
      </c>
      <c r="F123" s="2">
        <v>0.58185044444444445</v>
      </c>
      <c r="G123" s="2">
        <v>270.41205844444437</v>
      </c>
      <c r="H123" s="2">
        <v>0</v>
      </c>
      <c r="I123" s="5">
        <v>0.4085577777777778</v>
      </c>
      <c r="J123" s="2">
        <v>8.1970344444444443</v>
      </c>
      <c r="K123" s="2">
        <v>663.99837922222218</v>
      </c>
      <c r="L123" s="2">
        <v>80.101195444444443</v>
      </c>
      <c r="M123" s="2">
        <v>1409.1117893333333</v>
      </c>
      <c r="N123" s="5">
        <v>951.32908122222216</v>
      </c>
      <c r="O123" s="6">
        <v>4003.1481661111111</v>
      </c>
      <c r="P123" s="3">
        <v>27393.541449666667</v>
      </c>
      <c r="Q123" s="5">
        <v>2.2553481111111111</v>
      </c>
      <c r="R123" s="7">
        <v>6.0733333333333342E-4</v>
      </c>
    </row>
    <row r="124" spans="1:36" x14ac:dyDescent="0.3">
      <c r="A124" t="s">
        <v>170</v>
      </c>
      <c r="B124" s="1" t="s">
        <v>164</v>
      </c>
      <c r="C124" t="s">
        <v>23</v>
      </c>
      <c r="D124" s="2">
        <v>948.8487955555554</v>
      </c>
      <c r="E124" s="2">
        <v>1890.2624918888889</v>
      </c>
      <c r="F124" s="2">
        <v>0.58118922222222236</v>
      </c>
      <c r="G124" s="2">
        <v>270.41205844444437</v>
      </c>
      <c r="H124" s="2">
        <v>0</v>
      </c>
      <c r="I124" s="2">
        <v>0.21021766666666669</v>
      </c>
      <c r="J124" s="2">
        <v>8.1970344444444443</v>
      </c>
      <c r="K124" s="2">
        <v>663.99315055555553</v>
      </c>
      <c r="L124" s="2">
        <v>80.101195444444443</v>
      </c>
      <c r="M124" s="2">
        <v>1409.0905896666666</v>
      </c>
      <c r="N124" s="2">
        <v>951.36199944444445</v>
      </c>
      <c r="O124" s="3">
        <v>4003.2288682222224</v>
      </c>
      <c r="P124" s="3">
        <v>27393.541449666667</v>
      </c>
      <c r="Q124" s="5">
        <v>2.4292164444444446</v>
      </c>
      <c r="R124" s="7">
        <v>6.7188888888888897E-4</v>
      </c>
    </row>
    <row r="125" spans="1:36" x14ac:dyDescent="0.3">
      <c r="A125" t="s">
        <v>171</v>
      </c>
      <c r="B125" s="1" t="s">
        <v>164</v>
      </c>
      <c r="C125" t="s">
        <v>23</v>
      </c>
      <c r="D125" s="2">
        <v>946.24761266666656</v>
      </c>
      <c r="E125" s="2">
        <v>1890.2624918888889</v>
      </c>
      <c r="F125" s="2">
        <v>0.56412044444444454</v>
      </c>
      <c r="G125" s="2">
        <v>270.41205844444437</v>
      </c>
      <c r="H125" s="2">
        <v>0</v>
      </c>
      <c r="I125" s="2">
        <v>0.20218555555555556</v>
      </c>
      <c r="J125" s="2">
        <v>8.1970344444444443</v>
      </c>
      <c r="K125" s="2">
        <v>665.03506811111106</v>
      </c>
      <c r="L125" s="2">
        <v>80.288159777777793</v>
      </c>
      <c r="M125" s="2">
        <v>1407.6282552222222</v>
      </c>
      <c r="N125" s="2">
        <v>948.91337744444434</v>
      </c>
      <c r="O125" s="3">
        <v>3991.0678982222216</v>
      </c>
      <c r="P125" s="3">
        <v>27393.541449666667</v>
      </c>
      <c r="Q125" s="2">
        <v>2.373425444444444</v>
      </c>
      <c r="R125" s="4">
        <v>6.5255555555555553E-4</v>
      </c>
      <c r="V125">
        <v>2824925103</v>
      </c>
      <c r="W125">
        <v>14733975</v>
      </c>
      <c r="X125">
        <v>69587931</v>
      </c>
      <c r="Y125">
        <f>SUM(V125:X125)</f>
        <v>2909247009</v>
      </c>
      <c r="Z125">
        <f>(Y125/3307080000)*1000</f>
        <v>879.70264069813857</v>
      </c>
      <c r="AB125">
        <v>2748807187</v>
      </c>
      <c r="AC125">
        <v>11645440</v>
      </c>
      <c r="AD125">
        <v>69451195</v>
      </c>
      <c r="AE125">
        <f>SUM(AB125:AD125)</f>
        <v>2829903822</v>
      </c>
      <c r="AF125">
        <f>(AE125/3307080000)*1000</f>
        <v>855.71072426430567</v>
      </c>
      <c r="AH125">
        <f>Y125-AE125</f>
        <v>79343187</v>
      </c>
      <c r="AI125">
        <f>Z125-AF125</f>
        <v>23.991916433832898</v>
      </c>
      <c r="AJ125" t="s">
        <v>184</v>
      </c>
    </row>
    <row r="126" spans="1:36" x14ac:dyDescent="0.3">
      <c r="A126" t="s">
        <v>185</v>
      </c>
      <c r="B126" s="1" t="s">
        <v>186</v>
      </c>
      <c r="C126" t="s">
        <v>23</v>
      </c>
      <c r="D126" s="2">
        <v>946.20556644444434</v>
      </c>
      <c r="E126" s="2">
        <v>1890.2624918888889</v>
      </c>
      <c r="F126" s="2">
        <v>0.6274696666666667</v>
      </c>
      <c r="G126" s="2">
        <v>270.41205844444437</v>
      </c>
      <c r="H126" s="2">
        <v>0</v>
      </c>
      <c r="I126" s="2">
        <v>0.20011922222222223</v>
      </c>
      <c r="J126" s="2">
        <v>8.1970344444444443</v>
      </c>
      <c r="K126" s="2">
        <v>664.92974855555565</v>
      </c>
      <c r="L126" s="2">
        <v>80.288159777777793</v>
      </c>
      <c r="M126" s="2">
        <v>1407.7394747777778</v>
      </c>
      <c r="N126" s="2">
        <v>948.86118577777779</v>
      </c>
      <c r="O126" s="6">
        <v>3445.6750623333337</v>
      </c>
      <c r="P126" s="3">
        <v>27393.541449666667</v>
      </c>
      <c r="Q126" s="2">
        <v>2.3078975555555554</v>
      </c>
      <c r="R126" s="4">
        <v>6.2833333333333328E-4</v>
      </c>
    </row>
    <row r="127" spans="1:36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2"/>
      <c r="R127" s="4"/>
    </row>
    <row r="128" spans="1:36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2"/>
      <c r="R128" s="4"/>
    </row>
    <row r="129" spans="1:19" x14ac:dyDescent="0.3">
      <c r="A129" t="s">
        <v>16</v>
      </c>
      <c r="B129" t="s">
        <v>93</v>
      </c>
      <c r="D129" s="2">
        <v>1230.0044677999999</v>
      </c>
      <c r="E129" s="2">
        <v>1848.1456909000001</v>
      </c>
      <c r="F129" s="2">
        <v>1.0573501000000001</v>
      </c>
      <c r="G129" s="2">
        <v>299.4371582</v>
      </c>
      <c r="H129" s="2">
        <v>9.7418259000000003</v>
      </c>
      <c r="I129" s="2">
        <v>5.7446602000000002</v>
      </c>
      <c r="J129" s="2">
        <v>8.1171118999999994</v>
      </c>
      <c r="K129" s="2">
        <v>673.08737180000003</v>
      </c>
      <c r="L129" s="2">
        <v>81.12013859999999</v>
      </c>
      <c r="M129" s="2">
        <v>1432.6230836</v>
      </c>
      <c r="N129" s="2">
        <v>1196.8767700000001</v>
      </c>
      <c r="O129" s="3">
        <v>5429.4087645999998</v>
      </c>
      <c r="P129" s="3">
        <v>27140.258789299998</v>
      </c>
      <c r="Q129" s="2">
        <v>-2.3066774000000003</v>
      </c>
      <c r="R129" s="4">
        <v>-7.1000000000000002E-4</v>
      </c>
      <c r="S129" t="s">
        <v>92</v>
      </c>
    </row>
    <row r="130" spans="1:19" x14ac:dyDescent="0.3">
      <c r="A130" t="s">
        <v>16</v>
      </c>
      <c r="B130" t="s">
        <v>95</v>
      </c>
      <c r="C130" t="s">
        <v>92</v>
      </c>
      <c r="D130" s="2">
        <v>1230.0044677999999</v>
      </c>
      <c r="E130" s="2">
        <v>1848.1456909000001</v>
      </c>
      <c r="F130" s="2">
        <v>1.0573501000000001</v>
      </c>
      <c r="G130" s="2">
        <v>299.4371582</v>
      </c>
      <c r="H130" s="2">
        <v>9.7418259000000003</v>
      </c>
      <c r="I130" s="2">
        <v>5.7446602000000002</v>
      </c>
      <c r="J130" s="2">
        <v>8.1171118999999994</v>
      </c>
      <c r="K130" s="5">
        <v>675.4841553</v>
      </c>
      <c r="L130" s="2">
        <v>81.12013859999999</v>
      </c>
      <c r="M130" s="2">
        <v>1432.6230836</v>
      </c>
      <c r="N130" s="2">
        <v>1196.8767700000001</v>
      </c>
      <c r="O130" s="3">
        <v>5429.4087645999998</v>
      </c>
      <c r="P130" s="3">
        <v>27140.258789299998</v>
      </c>
      <c r="Q130" s="5">
        <v>9.0106100000000008E-2</v>
      </c>
      <c r="R130" s="7">
        <v>3.5000000000000063E-6</v>
      </c>
      <c r="S130" t="s">
        <v>92</v>
      </c>
    </row>
    <row r="131" spans="1:19" x14ac:dyDescent="0.3">
      <c r="A131" t="s">
        <v>185</v>
      </c>
      <c r="B131" s="1" t="s">
        <v>186</v>
      </c>
      <c r="C131" t="s">
        <v>92</v>
      </c>
      <c r="D131" s="2">
        <v>939.54613649999988</v>
      </c>
      <c r="E131" s="2">
        <v>1848.1457030999998</v>
      </c>
      <c r="F131" s="2">
        <v>0.62118279999999992</v>
      </c>
      <c r="G131" s="2">
        <v>270.39560539999991</v>
      </c>
      <c r="H131" s="2">
        <v>0</v>
      </c>
      <c r="I131" s="2">
        <v>0.19461389999999998</v>
      </c>
      <c r="J131" s="2">
        <v>8.1640606999999985</v>
      </c>
      <c r="K131" s="2">
        <v>665.77648320000003</v>
      </c>
      <c r="L131" s="2">
        <v>79.338552200000009</v>
      </c>
      <c r="M131" s="2">
        <v>1380.8797241</v>
      </c>
      <c r="N131" s="2">
        <v>926.97863170000005</v>
      </c>
      <c r="O131" s="3">
        <v>3369.6831420000003</v>
      </c>
      <c r="P131" s="3">
        <v>27290.518554700004</v>
      </c>
      <c r="Q131" s="2">
        <v>2.2342098999999997</v>
      </c>
      <c r="R131" s="4">
        <v>6.2549999999999997E-4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10"/>
  <sheetViews>
    <sheetView workbookViewId="0">
      <selection activeCell="A11" sqref="A11:XFD11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36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10" t="s">
        <v>11</v>
      </c>
      <c r="P1" s="10" t="s">
        <v>12</v>
      </c>
      <c r="Q1" s="9" t="s">
        <v>13</v>
      </c>
      <c r="R1" s="11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x14ac:dyDescent="0.3">
      <c r="A5" t="s">
        <v>16</v>
      </c>
      <c r="B5" t="s">
        <v>119</v>
      </c>
      <c r="C5" t="s">
        <v>70</v>
      </c>
      <c r="D5" s="5">
        <v>1172.1919312</v>
      </c>
      <c r="E5" s="2">
        <v>1790.8486085</v>
      </c>
      <c r="F5" s="2">
        <v>1.0922978000000001</v>
      </c>
      <c r="G5" s="5">
        <v>270.46964409999998</v>
      </c>
      <c r="H5" s="2">
        <v>9.3183378000000001</v>
      </c>
      <c r="I5" s="2">
        <v>6.7556768000000007</v>
      </c>
      <c r="J5" s="2">
        <v>7.7646284999999988</v>
      </c>
      <c r="K5" s="5">
        <v>688.43201299999998</v>
      </c>
      <c r="L5" s="2">
        <v>85.286533800000001</v>
      </c>
      <c r="M5" s="5">
        <v>1323.2209535</v>
      </c>
      <c r="N5" s="5">
        <v>1145.5649596999999</v>
      </c>
      <c r="O5" s="6">
        <v>6275.9019530999994</v>
      </c>
      <c r="P5" s="3">
        <v>25979.647461100001</v>
      </c>
      <c r="Q5" s="2">
        <v>-0.40740790000000005</v>
      </c>
      <c r="R5" s="4">
        <v>-1.683E-4</v>
      </c>
    </row>
    <row r="6" spans="1:19" x14ac:dyDescent="0.3">
      <c r="A6" t="s">
        <v>16</v>
      </c>
      <c r="B6" t="s">
        <v>120</v>
      </c>
      <c r="C6" t="s">
        <v>70</v>
      </c>
      <c r="D6" s="5">
        <v>710.48948979999989</v>
      </c>
      <c r="E6" s="2">
        <v>1790.8486085</v>
      </c>
      <c r="F6" s="2">
        <v>1.0913157999999998</v>
      </c>
      <c r="G6" s="2">
        <v>270.46964409999998</v>
      </c>
      <c r="H6" s="2">
        <v>9.3450500000000005</v>
      </c>
      <c r="I6" s="5">
        <v>9.9604478000000007</v>
      </c>
      <c r="J6" s="2">
        <v>7.7868856999999991</v>
      </c>
      <c r="K6" s="2">
        <v>681.48979490000011</v>
      </c>
      <c r="L6" s="2">
        <v>84.457442000000015</v>
      </c>
      <c r="M6" s="2">
        <v>1242.3430969999999</v>
      </c>
      <c r="N6" s="5">
        <v>775.89280400000007</v>
      </c>
      <c r="O6" s="3">
        <v>6120.3169676999996</v>
      </c>
      <c r="P6" s="3">
        <v>26051.2640627</v>
      </c>
      <c r="Q6" s="2">
        <v>-0.23453229999999983</v>
      </c>
      <c r="R6" s="4">
        <v>-1.3900000000000007E-4</v>
      </c>
    </row>
    <row r="7" spans="1:19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x14ac:dyDescent="0.3">
      <c r="A8" t="s">
        <v>16</v>
      </c>
      <c r="B8" t="s">
        <v>130</v>
      </c>
      <c r="C8" t="s">
        <v>70</v>
      </c>
      <c r="D8" s="2">
        <v>712.12102060000007</v>
      </c>
      <c r="E8" s="2">
        <v>1790.8486085</v>
      </c>
      <c r="F8" s="2">
        <v>1.0089707999999999</v>
      </c>
      <c r="G8" s="2">
        <v>270.46964409999998</v>
      </c>
      <c r="H8" s="2">
        <v>9.3802727000000008</v>
      </c>
      <c r="I8" s="2">
        <v>9.5556570000000001</v>
      </c>
      <c r="J8" s="2">
        <v>7.8162368999999998</v>
      </c>
      <c r="K8" s="2">
        <v>669.23419800000011</v>
      </c>
      <c r="L8" s="2">
        <v>83.385008899999988</v>
      </c>
      <c r="M8" s="5">
        <v>1232.4494689999997</v>
      </c>
      <c r="N8" s="2">
        <v>781.45020760000011</v>
      </c>
      <c r="O8" s="3">
        <v>5728.1892335000002</v>
      </c>
      <c r="P8" s="3">
        <v>26145.6904297</v>
      </c>
      <c r="Q8" s="5">
        <v>-19.049053199999999</v>
      </c>
      <c r="R8" s="7">
        <v>-6.5796999999999991E-3</v>
      </c>
    </row>
    <row r="9" spans="1:19" x14ac:dyDescent="0.3">
      <c r="A9" t="s">
        <v>16</v>
      </c>
      <c r="B9" t="s">
        <v>168</v>
      </c>
      <c r="C9" t="s">
        <v>70</v>
      </c>
      <c r="D9" s="2">
        <v>723.89317019999976</v>
      </c>
      <c r="E9" s="2">
        <v>1790.8486085</v>
      </c>
      <c r="F9" s="2">
        <v>0.58376779999999995</v>
      </c>
      <c r="G9" s="2">
        <v>270.46964409999998</v>
      </c>
      <c r="H9" s="2">
        <v>0</v>
      </c>
      <c r="I9" s="2">
        <v>0.19088079999999999</v>
      </c>
      <c r="J9" s="2">
        <v>7.8107702000000003</v>
      </c>
      <c r="K9" s="2">
        <v>664.49721670000008</v>
      </c>
      <c r="L9" s="2">
        <v>83.287282900000008</v>
      </c>
      <c r="M9" s="2">
        <v>1237.4776185000001</v>
      </c>
      <c r="N9" s="2">
        <v>794.94929809999974</v>
      </c>
      <c r="O9" s="3">
        <v>4275.7692383000003</v>
      </c>
      <c r="P9" s="3">
        <v>26127.381054699999</v>
      </c>
      <c r="Q9" s="2">
        <v>2.0361154999999997</v>
      </c>
      <c r="R9" s="4">
        <v>4.9630000000000008E-4</v>
      </c>
    </row>
    <row r="10" spans="1:19" s="1" customFormat="1" ht="129.6" x14ac:dyDescent="0.3"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36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2022-12-14T18:24:57Z</dcterms:modified>
</cp:coreProperties>
</file>