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82E38E17-6D9C-43CE-B376-82FE7F0E43A5}" xr6:coauthVersionLast="47" xr6:coauthVersionMax="47" xr10:uidLastSave="{00000000-0000-0000-0000-000000000000}"/>
  <bookViews>
    <workbookView xWindow="28680" yWindow="-7425" windowWidth="29040" windowHeight="17520" activeTab="1" xr2:uid="{BA8B6196-FC25-450E-B90E-DCCE11AF4D42}"/>
  </bookViews>
  <sheets>
    <sheet name="WETL_ID" sheetId="1" r:id="rId1"/>
    <sheet name="IDUs" sheetId="2" r:id="rId2"/>
    <sheet name="IDUs (2)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3" i="4" l="1"/>
  <c r="N97" i="4"/>
  <c r="L97" i="4"/>
  <c r="K97" i="4"/>
  <c r="F97" i="4"/>
  <c r="E97" i="4"/>
  <c r="C97" i="4"/>
  <c r="B97" i="4"/>
  <c r="N99" i="4"/>
  <c r="L99" i="4"/>
  <c r="K99" i="4"/>
  <c r="F99" i="4"/>
  <c r="E99" i="4"/>
  <c r="C99" i="4"/>
  <c r="B99" i="4"/>
  <c r="N129" i="4"/>
  <c r="L129" i="4"/>
  <c r="K129" i="4"/>
  <c r="F129" i="4"/>
  <c r="E129" i="4"/>
  <c r="C129" i="4"/>
  <c r="B129" i="4"/>
  <c r="N131" i="4"/>
  <c r="L131" i="4"/>
  <c r="K131" i="4"/>
  <c r="F131" i="4"/>
  <c r="E131" i="4"/>
  <c r="C131" i="4"/>
  <c r="B131" i="4"/>
  <c r="N127" i="4"/>
  <c r="L127" i="4"/>
  <c r="F127" i="4"/>
  <c r="E127" i="4"/>
  <c r="C127" i="4"/>
  <c r="B127" i="4"/>
  <c r="N110" i="4"/>
  <c r="L110" i="4"/>
  <c r="K110" i="4"/>
  <c r="F110" i="4"/>
  <c r="E110" i="4"/>
  <c r="C110" i="4"/>
  <c r="B110" i="4"/>
  <c r="N105" i="4"/>
  <c r="L105" i="4"/>
  <c r="K105" i="4"/>
  <c r="F105" i="4"/>
  <c r="E105" i="4"/>
  <c r="C105" i="4"/>
  <c r="B105" i="4"/>
  <c r="K108" i="4"/>
  <c r="F108" i="4"/>
  <c r="N104" i="4"/>
  <c r="L104" i="4"/>
  <c r="K104" i="4"/>
  <c r="F104" i="4"/>
  <c r="E104" i="4"/>
  <c r="C104" i="4"/>
  <c r="B104" i="4"/>
  <c r="K106" i="4"/>
  <c r="F106" i="4"/>
  <c r="N103" i="4"/>
  <c r="L103" i="4"/>
  <c r="K103" i="4"/>
  <c r="F103" i="4"/>
  <c r="E103" i="4"/>
  <c r="C103" i="4"/>
  <c r="B103" i="4"/>
  <c r="K125" i="4"/>
  <c r="F125" i="4"/>
  <c r="K124" i="4"/>
  <c r="F124" i="4"/>
  <c r="N123" i="4"/>
  <c r="L123" i="4"/>
  <c r="K123" i="4"/>
  <c r="F123" i="4"/>
  <c r="E123" i="4"/>
  <c r="C123" i="4"/>
  <c r="B123" i="4"/>
  <c r="K119" i="4"/>
  <c r="F119" i="4"/>
  <c r="K118" i="4"/>
  <c r="F118" i="4"/>
  <c r="N117" i="4"/>
  <c r="L117" i="4"/>
  <c r="K117" i="4"/>
  <c r="F117" i="4"/>
  <c r="E117" i="4"/>
  <c r="C117" i="4"/>
  <c r="B117" i="4"/>
  <c r="N116" i="4"/>
  <c r="L116" i="4"/>
  <c r="K116" i="4"/>
  <c r="F116" i="4"/>
  <c r="E116" i="4"/>
  <c r="C116" i="4"/>
  <c r="B116" i="4"/>
  <c r="M168" i="4"/>
  <c r="N168" i="4" s="1"/>
  <c r="M166" i="4"/>
  <c r="N166" i="4" s="1"/>
  <c r="J21" i="4"/>
  <c r="H21" i="4"/>
  <c r="J28" i="4"/>
  <c r="H28" i="4"/>
  <c r="M160" i="4"/>
  <c r="N160" i="4" s="1"/>
  <c r="M158" i="4"/>
  <c r="N158" i="4" s="1"/>
  <c r="M148" i="4"/>
  <c r="N148" i="4" s="1"/>
  <c r="M144" i="4"/>
  <c r="N144" i="4" s="1"/>
  <c r="M134" i="4"/>
  <c r="I88" i="2"/>
  <c r="G88" i="2"/>
  <c r="I72" i="2"/>
  <c r="G72" i="2"/>
  <c r="G21" i="1"/>
  <c r="N134" i="4" l="1"/>
  <c r="C169" i="4"/>
  <c r="M136" i="4"/>
  <c r="M138" i="4" s="1"/>
  <c r="M140" i="4" s="1"/>
  <c r="M171" i="4"/>
  <c r="M150" i="4"/>
  <c r="E43" i="1"/>
  <c r="B43" i="1"/>
  <c r="B103" i="2"/>
  <c r="G35" i="1"/>
  <c r="H34" i="1"/>
  <c r="H33" i="1"/>
  <c r="H32" i="1"/>
  <c r="H31" i="1"/>
  <c r="H30" i="1"/>
  <c r="H23" i="1"/>
  <c r="L116" i="2"/>
  <c r="H25" i="1" s="1"/>
  <c r="L137" i="2"/>
  <c r="H29" i="1" s="1"/>
  <c r="L110" i="2"/>
  <c r="H24" i="1" s="1"/>
  <c r="L129" i="2"/>
  <c r="H28" i="1" s="1"/>
  <c r="L125" i="2"/>
  <c r="H27" i="1" s="1"/>
  <c r="L120" i="2"/>
  <c r="H26" i="1" s="1"/>
  <c r="N136" i="4" l="1"/>
  <c r="N138" i="4" s="1"/>
  <c r="N140" i="4" s="1"/>
  <c r="M142" i="4"/>
  <c r="M173" i="4"/>
  <c r="N171" i="4"/>
  <c r="N150" i="4"/>
  <c r="M152" i="4"/>
  <c r="H35" i="1"/>
  <c r="J124" i="2"/>
  <c r="E124" i="2"/>
  <c r="E119" i="2"/>
  <c r="J119" i="2"/>
  <c r="E114" i="2"/>
  <c r="J115" i="2"/>
  <c r="E115" i="2"/>
  <c r="J114" i="2"/>
  <c r="J109" i="2"/>
  <c r="E109" i="2"/>
  <c r="J108" i="2"/>
  <c r="E108" i="2"/>
  <c r="M143" i="2"/>
  <c r="I34" i="1" s="1"/>
  <c r="K143" i="2"/>
  <c r="J143" i="2"/>
  <c r="E143" i="2"/>
  <c r="D143" i="2"/>
  <c r="B143" i="2"/>
  <c r="A143" i="2"/>
  <c r="M142" i="2"/>
  <c r="I33" i="1" s="1"/>
  <c r="K142" i="2"/>
  <c r="J142" i="2"/>
  <c r="E142" i="2"/>
  <c r="D142" i="2"/>
  <c r="B142" i="2"/>
  <c r="A142" i="2"/>
  <c r="M141" i="2"/>
  <c r="I32" i="1" s="1"/>
  <c r="K141" i="2"/>
  <c r="J141" i="2"/>
  <c r="E141" i="2"/>
  <c r="D141" i="2"/>
  <c r="B141" i="2"/>
  <c r="A141" i="2"/>
  <c r="M140" i="2"/>
  <c r="I31" i="1" s="1"/>
  <c r="K140" i="2"/>
  <c r="J140" i="2"/>
  <c r="E140" i="2"/>
  <c r="D140" i="2"/>
  <c r="B140" i="2"/>
  <c r="A140" i="2"/>
  <c r="M139" i="2"/>
  <c r="I30" i="1" s="1"/>
  <c r="K139" i="2"/>
  <c r="E139" i="2"/>
  <c r="D139" i="2"/>
  <c r="B139" i="2"/>
  <c r="A139" i="2"/>
  <c r="M131" i="2"/>
  <c r="M137" i="2" s="1"/>
  <c r="I29" i="1" s="1"/>
  <c r="K131" i="2"/>
  <c r="J131" i="2"/>
  <c r="E131" i="2"/>
  <c r="D131" i="2"/>
  <c r="B131" i="2"/>
  <c r="A131" i="2"/>
  <c r="M127" i="2"/>
  <c r="M129" i="2" s="1"/>
  <c r="I28" i="1" s="1"/>
  <c r="K127" i="2"/>
  <c r="J127" i="2"/>
  <c r="E127" i="2"/>
  <c r="D127" i="2"/>
  <c r="B127" i="2"/>
  <c r="A127" i="2"/>
  <c r="M122" i="2"/>
  <c r="M125" i="2" s="1"/>
  <c r="I27" i="1" s="1"/>
  <c r="K122" i="2"/>
  <c r="J122" i="2"/>
  <c r="E122" i="2"/>
  <c r="D122" i="2"/>
  <c r="B122" i="2"/>
  <c r="A122" i="2"/>
  <c r="M118" i="2"/>
  <c r="M120" i="2" s="1"/>
  <c r="I26" i="1" s="1"/>
  <c r="K118" i="2"/>
  <c r="J118" i="2"/>
  <c r="E118" i="2"/>
  <c r="D118" i="2"/>
  <c r="B118" i="2"/>
  <c r="A118" i="2"/>
  <c r="M112" i="2"/>
  <c r="M116" i="2" s="1"/>
  <c r="I25" i="1" s="1"/>
  <c r="K112" i="2"/>
  <c r="J112" i="2"/>
  <c r="E112" i="2"/>
  <c r="D112" i="2"/>
  <c r="B112" i="2"/>
  <c r="A112" i="2"/>
  <c r="M107" i="2"/>
  <c r="M110" i="2" s="1"/>
  <c r="I24" i="1" s="1"/>
  <c r="K107" i="2"/>
  <c r="J107" i="2"/>
  <c r="E107" i="2"/>
  <c r="D107" i="2"/>
  <c r="B107" i="2"/>
  <c r="A107" i="2"/>
  <c r="M105" i="2"/>
  <c r="I23" i="1" s="1"/>
  <c r="K105" i="2"/>
  <c r="J105" i="2"/>
  <c r="E105" i="2"/>
  <c r="D105" i="2"/>
  <c r="B105" i="2"/>
  <c r="A105" i="2"/>
  <c r="N173" i="4" l="1"/>
  <c r="N152" i="4"/>
  <c r="M154" i="4"/>
  <c r="N154" i="4" s="1"/>
  <c r="M175" i="4"/>
  <c r="N142" i="4"/>
  <c r="M146" i="4"/>
  <c r="L102" i="2"/>
  <c r="H20" i="1" s="1"/>
  <c r="L99" i="2"/>
  <c r="M99" i="2" s="1"/>
  <c r="I19" i="1" s="1"/>
  <c r="L70" i="2"/>
  <c r="M70" i="2" s="1"/>
  <c r="I16" i="1" s="1"/>
  <c r="L67" i="2"/>
  <c r="M67" i="2" s="1"/>
  <c r="I15" i="1" s="1"/>
  <c r="L40" i="2"/>
  <c r="H10" i="1" s="1"/>
  <c r="L30" i="2"/>
  <c r="H8" i="1" s="1"/>
  <c r="L96" i="2"/>
  <c r="H18" i="1" s="1"/>
  <c r="L89" i="2"/>
  <c r="H17" i="1" s="1"/>
  <c r="L57" i="2"/>
  <c r="H13" i="1" s="1"/>
  <c r="L64" i="2"/>
  <c r="M64" i="2" s="1"/>
  <c r="I14" i="1" s="1"/>
  <c r="L49" i="2"/>
  <c r="M49" i="2" s="1"/>
  <c r="I12" i="1" s="1"/>
  <c r="L45" i="2"/>
  <c r="H11" i="1" s="1"/>
  <c r="L37" i="2"/>
  <c r="M37" i="2" s="1"/>
  <c r="I9" i="1" s="1"/>
  <c r="L27" i="2"/>
  <c r="H7" i="1" s="1"/>
  <c r="L18" i="2"/>
  <c r="M18" i="2" s="1"/>
  <c r="L22" i="2"/>
  <c r="M22" i="2" s="1"/>
  <c r="I6" i="1" s="1"/>
  <c r="L12" i="2"/>
  <c r="H4" i="1" s="1"/>
  <c r="L8" i="2"/>
  <c r="H3" i="1" s="1"/>
  <c r="N175" i="4" l="1"/>
  <c r="N146" i="4"/>
  <c r="M177" i="4"/>
  <c r="M156" i="4"/>
  <c r="N156" i="4" s="1"/>
  <c r="M27" i="2"/>
  <c r="I7" i="1" s="1"/>
  <c r="M57" i="2"/>
  <c r="M40" i="2"/>
  <c r="I10" i="1" s="1"/>
  <c r="M89" i="2"/>
  <c r="M96" i="2"/>
  <c r="I18" i="1" s="1"/>
  <c r="H16" i="1"/>
  <c r="M8" i="2"/>
  <c r="I3" i="1" s="1"/>
  <c r="H5" i="1"/>
  <c r="H9" i="1"/>
  <c r="H14" i="1"/>
  <c r="M12" i="2"/>
  <c r="I4" i="1" s="1"/>
  <c r="M45" i="2"/>
  <c r="I11" i="1" s="1"/>
  <c r="H15" i="1"/>
  <c r="H6" i="1"/>
  <c r="M30" i="2"/>
  <c r="I8" i="1" s="1"/>
  <c r="H19" i="1"/>
  <c r="M102" i="2"/>
  <c r="I20" i="1" s="1"/>
  <c r="H12" i="1"/>
  <c r="N177" i="4" l="1"/>
  <c r="M179" i="4"/>
  <c r="M162" i="4"/>
  <c r="H21" i="1"/>
  <c r="G1" i="1"/>
  <c r="N179" i="4" l="1"/>
  <c r="M181" i="4"/>
  <c r="N181" i="4" s="1"/>
  <c r="N162" i="4"/>
  <c r="M164" i="4"/>
  <c r="N164" i="4" s="1"/>
</calcChain>
</file>

<file path=xl/sharedStrings.xml><?xml version="1.0" encoding="utf-8"?>
<sst xmlns="http://schemas.openxmlformats.org/spreadsheetml/2006/main" count="532" uniqueCount="56">
  <si>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</si>
  <si>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</si>
  <si>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</si>
  <si>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</si>
  <si>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</si>
  <si>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</si>
  <si>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</si>
  <si>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</si>
  <si>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</si>
  <si>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</si>
  <si>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</si>
  <si>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</si>
  <si>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</si>
  <si>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</si>
  <si>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</si>
  <si>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</si>
  <si>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</si>
  <si>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</si>
  <si>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</si>
  <si>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</si>
  <si>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</si>
  <si>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</si>
  <si>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</si>
  <si>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</si>
  <si>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</si>
  <si>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</si>
  <si>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</si>
  <si>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</si>
  <si>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</si>
  <si>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</si>
  <si>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</si>
  <si>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</si>
  <si>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</si>
  <si>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</si>
  <si>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</si>
  <si>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McKenzie</t>
  </si>
  <si>
    <t>Clackamas</t>
  </si>
  <si>
    <t>easting</t>
  </si>
  <si>
    <t>northing</t>
  </si>
  <si>
    <t>IDU centroid</t>
  </si>
  <si>
    <t>FID</t>
  </si>
  <si>
    <t>x</t>
  </si>
  <si>
    <t>McKenzie basin totals</t>
  </si>
  <si>
    <t>Clackamas basin totals</t>
  </si>
  <si>
    <t># of HRUs</t>
  </si>
  <si>
    <t>Z_MIN, ft</t>
  </si>
  <si>
    <t>Z_MIN, m</t>
  </si>
  <si>
    <t>Z_MAX, ft</t>
  </si>
  <si>
    <t>Z_MAX, m</t>
  </si>
  <si>
    <t>reach also spills into wetl 15</t>
  </si>
  <si>
    <t>HRU 1909 is composed entirely of IDU 31796</t>
  </si>
  <si>
    <t>N Santiam R</t>
  </si>
  <si>
    <t>Jan Irene Miller's property</t>
  </si>
  <si>
    <t>Nsantiam basin totals</t>
  </si>
  <si>
    <t>Wetlands as in CW3M C705 11/19/21 in the McKenzie, Clackamas, and Nsantiam basins</t>
  </si>
  <si>
    <t># reaches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</si>
</sst>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L62"/>
  <sheetViews>
    <sheetView workbookViewId="0">
      <pane xSplit="10" ySplit="13" topLeftCell="L14" activePane="bottomRight" state="frozen"/>
      <selection pane="topRight" activeCell="K1" sqref="K1"/>
      <selection pane="bottomLeft" activeCell="A14" sqref="A14"/>
      <selection pane="bottomRight" activeCell="A16" sqref="A16:XFD16"/>
    </sheetView>
  </sheetViews>
  <sheetFormatPr defaultRowHeight="14.4" x14ac:dyDescent="0.3"/>
  <cols>
    <col min="4" max="4" width="10.44140625" style="8" customWidth="1"/>
    <col min="6" max="6" width="25.88671875" customWidth="1"/>
    <col min="7" max="7" width="12.6640625" customWidth="1"/>
    <col min="8" max="8" width="12.6640625" style="4" customWidth="1"/>
    <col min="9" max="9" width="12.6640625" style="2" customWidth="1"/>
  </cols>
  <sheetData>
    <row r="1" spans="1:11" x14ac:dyDescent="0.3">
      <c r="A1" t="s">
        <v>54</v>
      </c>
      <c r="G1">
        <f>SUM(G3:G20)</f>
        <v>65</v>
      </c>
      <c r="J1" t="s">
        <v>39</v>
      </c>
    </row>
    <row r="2" spans="1:11" s="1" customFormat="1" ht="28.8" x14ac:dyDescent="0.3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37</v>
      </c>
      <c r="K2" s="1" t="s">
        <v>38</v>
      </c>
    </row>
    <row r="3" spans="1:11" x14ac:dyDescent="0.3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IDUs!L8</f>
        <v>24.105699999999999</v>
      </c>
      <c r="I3" s="2">
        <f>IDUs!M8</f>
        <v>114.80779151818864</v>
      </c>
    </row>
    <row r="4" spans="1:11" x14ac:dyDescent="0.3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IDUs!L12</f>
        <v>12.8376</v>
      </c>
      <c r="I4" s="2">
        <f>IDUs!M12</f>
        <v>115.87905496354458</v>
      </c>
    </row>
    <row r="5" spans="1:11" x14ac:dyDescent="0.3">
      <c r="A5">
        <v>3</v>
      </c>
      <c r="B5">
        <v>36324</v>
      </c>
      <c r="C5" s="11">
        <v>2209</v>
      </c>
      <c r="D5" s="8">
        <v>118</v>
      </c>
      <c r="E5">
        <v>23772721</v>
      </c>
      <c r="F5" t="s">
        <v>7</v>
      </c>
      <c r="G5">
        <v>4</v>
      </c>
      <c r="H5" s="4">
        <f>IDUs!L18</f>
        <v>19.5397</v>
      </c>
      <c r="I5" s="2">
        <v>117.99</v>
      </c>
    </row>
    <row r="6" spans="1:11" x14ac:dyDescent="0.3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IDUs!L22</f>
        <v>14.686299999999999</v>
      </c>
      <c r="I6" s="2">
        <f>IDUs!M22</f>
        <v>120.46777268610882</v>
      </c>
    </row>
    <row r="7" spans="1:11" x14ac:dyDescent="0.3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IDUs!L27</f>
        <v>35.198799999999999</v>
      </c>
      <c r="I7" s="2">
        <f>IDUs!M27</f>
        <v>124.10821118901781</v>
      </c>
    </row>
    <row r="8" spans="1:11" x14ac:dyDescent="0.3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IDUs!L30</f>
        <v>14.101699999999999</v>
      </c>
      <c r="I8" s="2">
        <f>IDUs!M30</f>
        <v>122.91</v>
      </c>
    </row>
    <row r="9" spans="1:11" x14ac:dyDescent="0.3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IDUs!L37</f>
        <v>33.111600000000003</v>
      </c>
      <c r="I9" s="2">
        <f>IDUs!M37</f>
        <v>125.35983235482429</v>
      </c>
    </row>
    <row r="10" spans="1:11" x14ac:dyDescent="0.3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IDUs!L40</f>
        <v>10.452</v>
      </c>
      <c r="I10" s="2">
        <f>IDUs!M40</f>
        <v>128.61000000000001</v>
      </c>
    </row>
    <row r="11" spans="1:11" x14ac:dyDescent="0.3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IDUs!L45</f>
        <v>30.7943</v>
      </c>
      <c r="I11" s="2">
        <f>IDUs!M45</f>
        <v>128.65973004744384</v>
      </c>
    </row>
    <row r="12" spans="1:11" x14ac:dyDescent="0.3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IDUs!L49</f>
        <v>8.4712999999999994</v>
      </c>
      <c r="I12" s="2">
        <f>IDUs!M49</f>
        <v>131.56476101660903</v>
      </c>
    </row>
    <row r="13" spans="1:11" x14ac:dyDescent="0.3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IDUs!L57</f>
        <v>36.640300000000003</v>
      </c>
      <c r="I13" s="2">
        <v>130.65</v>
      </c>
    </row>
    <row r="14" spans="1:11" x14ac:dyDescent="0.3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IDUs!L64</f>
        <v>26.276800000000001</v>
      </c>
      <c r="I14" s="2">
        <f>IDUs!M64</f>
        <v>134.27690288100209</v>
      </c>
    </row>
    <row r="15" spans="1:11" x14ac:dyDescent="0.3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IDUs!L67</f>
        <v>6.5331999999999999</v>
      </c>
      <c r="I15" s="2">
        <f>IDUs!M67</f>
        <v>134.74</v>
      </c>
    </row>
    <row r="16" spans="1:11" x14ac:dyDescent="0.3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IDUs!L70</f>
        <v>15.457800000000001</v>
      </c>
      <c r="I16" s="2">
        <f>IDUs!M70</f>
        <v>139.35</v>
      </c>
    </row>
    <row r="17" spans="1:11" x14ac:dyDescent="0.3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IDUs!L89</f>
        <v>161.80410000000001</v>
      </c>
      <c r="I17" s="2">
        <v>143.65</v>
      </c>
    </row>
    <row r="18" spans="1:11" x14ac:dyDescent="0.3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IDUs!L96</f>
        <v>20.059799999999999</v>
      </c>
      <c r="I18" s="2">
        <f>IDUs!M96</f>
        <v>149.39206597274151</v>
      </c>
      <c r="J18" t="s">
        <v>9</v>
      </c>
    </row>
    <row r="19" spans="1:11" x14ac:dyDescent="0.3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IDUs!L99</f>
        <v>7.8960999999999997</v>
      </c>
      <c r="I19" s="2">
        <f>IDUs!M99</f>
        <v>161.96</v>
      </c>
    </row>
    <row r="20" spans="1:11" x14ac:dyDescent="0.3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IDUs!L102</f>
        <v>41.287700000000001</v>
      </c>
      <c r="I20" s="2">
        <f>IDUs!M102</f>
        <v>538.92999999999995</v>
      </c>
      <c r="J20" t="s">
        <v>9</v>
      </c>
    </row>
    <row r="21" spans="1:11" x14ac:dyDescent="0.3">
      <c r="A21" t="s">
        <v>42</v>
      </c>
      <c r="G21">
        <f>SUM(G3:G20)</f>
        <v>65</v>
      </c>
      <c r="H21" s="4">
        <f>SUM(H3:H20)</f>
        <v>519.25480000000005</v>
      </c>
    </row>
    <row r="23" spans="1:11" x14ac:dyDescent="0.3">
      <c r="A23">
        <v>19</v>
      </c>
      <c r="B23">
        <v>149851</v>
      </c>
      <c r="C23">
        <v>8121</v>
      </c>
      <c r="D23" s="8">
        <v>5.81</v>
      </c>
      <c r="E23">
        <v>23809000</v>
      </c>
      <c r="F23" t="s">
        <v>29</v>
      </c>
      <c r="G23">
        <v>1</v>
      </c>
      <c r="H23" s="4">
        <f>IDUs!L105/10000</f>
        <v>5.0632999999999999</v>
      </c>
      <c r="I23" s="2">
        <f>IDUs!M105</f>
        <v>5.81</v>
      </c>
      <c r="J23">
        <v>531336</v>
      </c>
      <c r="K23">
        <v>5024523</v>
      </c>
    </row>
    <row r="24" spans="1:11" x14ac:dyDescent="0.3">
      <c r="A24">
        <v>20</v>
      </c>
      <c r="B24">
        <v>150311</v>
      </c>
      <c r="C24">
        <v>8121</v>
      </c>
      <c r="D24" s="8">
        <v>9.2799999999999994</v>
      </c>
      <c r="E24">
        <v>23809000</v>
      </c>
      <c r="F24" t="s">
        <v>29</v>
      </c>
      <c r="G24">
        <v>3</v>
      </c>
      <c r="H24" s="4">
        <f>IDUs!L110</f>
        <v>21.9206</v>
      </c>
      <c r="I24" s="2">
        <f>IDUs!M110</f>
        <v>11.960297756448274</v>
      </c>
      <c r="J24">
        <v>533123</v>
      </c>
      <c r="K24">
        <v>5025225</v>
      </c>
    </row>
    <row r="25" spans="1:11" x14ac:dyDescent="0.3">
      <c r="A25">
        <v>21</v>
      </c>
      <c r="B25">
        <v>151931</v>
      </c>
      <c r="C25">
        <v>8210</v>
      </c>
      <c r="D25" s="8">
        <v>24.45</v>
      </c>
      <c r="E25">
        <v>23809012</v>
      </c>
      <c r="F25" t="s">
        <v>29</v>
      </c>
      <c r="G25">
        <v>4</v>
      </c>
      <c r="H25" s="4">
        <f>IDUs!L116</f>
        <v>35.7926</v>
      </c>
      <c r="I25" s="2">
        <f>IDUs!M116</f>
        <v>29.066978341891897</v>
      </c>
      <c r="J25">
        <v>538389</v>
      </c>
      <c r="K25">
        <v>5027758</v>
      </c>
    </row>
    <row r="26" spans="1:11" x14ac:dyDescent="0.3">
      <c r="A26">
        <v>22</v>
      </c>
      <c r="B26">
        <v>150784</v>
      </c>
      <c r="C26">
        <v>8048</v>
      </c>
      <c r="D26" s="8">
        <v>49.54</v>
      </c>
      <c r="E26">
        <v>23809054</v>
      </c>
      <c r="F26" t="s">
        <v>29</v>
      </c>
      <c r="G26">
        <v>2</v>
      </c>
      <c r="H26" s="4">
        <f>IDUs!L120</f>
        <v>28.562000000000001</v>
      </c>
      <c r="I26" s="2">
        <f>IDUs!M120</f>
        <v>49.730076395210418</v>
      </c>
      <c r="J26">
        <v>545929</v>
      </c>
      <c r="K26">
        <v>5025729</v>
      </c>
    </row>
    <row r="27" spans="1:11" x14ac:dyDescent="0.3">
      <c r="A27">
        <v>23</v>
      </c>
      <c r="B27">
        <v>150309</v>
      </c>
      <c r="C27">
        <v>8048</v>
      </c>
      <c r="D27" s="8">
        <v>51.41</v>
      </c>
      <c r="E27">
        <v>23809054</v>
      </c>
      <c r="F27" t="s">
        <v>29</v>
      </c>
      <c r="G27">
        <v>3</v>
      </c>
      <c r="H27" s="4">
        <f>IDUs!L125</f>
        <v>25.743200000000002</v>
      </c>
      <c r="I27" s="2">
        <f>IDUs!M125</f>
        <v>53.512008685788857</v>
      </c>
      <c r="J27">
        <v>546658</v>
      </c>
      <c r="K27">
        <v>5025134</v>
      </c>
    </row>
    <row r="28" spans="1:11" x14ac:dyDescent="0.3">
      <c r="A28">
        <v>24</v>
      </c>
      <c r="B28">
        <v>150066</v>
      </c>
      <c r="C28">
        <v>8048</v>
      </c>
      <c r="D28" s="8">
        <v>53.87</v>
      </c>
      <c r="E28">
        <v>23809054</v>
      </c>
      <c r="F28" t="s">
        <v>29</v>
      </c>
      <c r="G28">
        <v>2</v>
      </c>
      <c r="H28" s="4">
        <f>IDUs!L129</f>
        <v>14.622199999999999</v>
      </c>
      <c r="I28" s="2">
        <f>IDUs!M129</f>
        <v>54.218883615324643</v>
      </c>
      <c r="J28">
        <v>547250</v>
      </c>
      <c r="K28">
        <v>5024842</v>
      </c>
    </row>
    <row r="29" spans="1:11" x14ac:dyDescent="0.3">
      <c r="A29">
        <v>25</v>
      </c>
      <c r="B29">
        <v>149542</v>
      </c>
      <c r="C29">
        <v>8059</v>
      </c>
      <c r="D29" s="8">
        <v>56.61</v>
      </c>
      <c r="E29">
        <v>23809058</v>
      </c>
      <c r="F29" t="s">
        <v>29</v>
      </c>
      <c r="G29">
        <v>6</v>
      </c>
      <c r="H29" s="4">
        <f>IDUs!L137</f>
        <v>37.5364</v>
      </c>
      <c r="I29" s="2">
        <f>IDUs!M137</f>
        <v>57.589091388625441</v>
      </c>
      <c r="J29">
        <v>547287</v>
      </c>
      <c r="K29">
        <v>5023984</v>
      </c>
    </row>
    <row r="30" spans="1:11" x14ac:dyDescent="0.3">
      <c r="A30">
        <v>26</v>
      </c>
      <c r="B30">
        <v>153673</v>
      </c>
      <c r="C30">
        <v>8362</v>
      </c>
      <c r="D30" s="8">
        <v>252.65</v>
      </c>
      <c r="E30">
        <v>23815518</v>
      </c>
      <c r="G30">
        <v>1</v>
      </c>
      <c r="H30" s="4">
        <f>IDUs!L139/10000</f>
        <v>5.2785000000000002</v>
      </c>
      <c r="I30" s="2">
        <f>IDUs!M139</f>
        <v>252.65</v>
      </c>
      <c r="J30">
        <v>547936</v>
      </c>
      <c r="K30">
        <v>5031580</v>
      </c>
    </row>
    <row r="31" spans="1:11" x14ac:dyDescent="0.3">
      <c r="A31">
        <v>27</v>
      </c>
      <c r="B31">
        <v>156391</v>
      </c>
      <c r="C31">
        <v>8513</v>
      </c>
      <c r="D31" s="8">
        <v>30.94</v>
      </c>
      <c r="E31">
        <v>23815444</v>
      </c>
      <c r="F31" t="s">
        <v>30</v>
      </c>
      <c r="G31">
        <v>1</v>
      </c>
      <c r="H31" s="4">
        <f>IDUs!L140/10000</f>
        <v>5.5853000000000002</v>
      </c>
      <c r="I31" s="2">
        <f>IDUs!M140</f>
        <v>30.94</v>
      </c>
      <c r="J31">
        <v>527237</v>
      </c>
      <c r="K31">
        <v>5036203</v>
      </c>
    </row>
    <row r="32" spans="1:11" x14ac:dyDescent="0.3">
      <c r="A32">
        <v>28</v>
      </c>
      <c r="B32">
        <v>156910</v>
      </c>
      <c r="C32">
        <v>8491</v>
      </c>
      <c r="D32" s="8">
        <v>95.08</v>
      </c>
      <c r="E32">
        <v>23815070</v>
      </c>
      <c r="F32" t="s">
        <v>31</v>
      </c>
      <c r="G32">
        <v>1</v>
      </c>
      <c r="H32" s="4">
        <f>IDUs!L141/10000</f>
        <v>6.7222</v>
      </c>
      <c r="I32" s="2">
        <f>IDUs!M141</f>
        <v>95.08</v>
      </c>
      <c r="J32">
        <v>544983</v>
      </c>
      <c r="K32">
        <v>5037421</v>
      </c>
    </row>
    <row r="33" spans="1:12" x14ac:dyDescent="0.3">
      <c r="A33">
        <v>29</v>
      </c>
      <c r="B33">
        <v>145278</v>
      </c>
      <c r="C33">
        <v>7855</v>
      </c>
      <c r="D33" s="8">
        <v>86.9</v>
      </c>
      <c r="E33">
        <v>23809078</v>
      </c>
      <c r="F33" t="s">
        <v>29</v>
      </c>
      <c r="G33">
        <v>1</v>
      </c>
      <c r="H33" s="4">
        <f>IDUs!L142/10000</f>
        <v>10.258800000000001</v>
      </c>
      <c r="I33" s="2">
        <f>IDUs!M142</f>
        <v>86.9</v>
      </c>
      <c r="J33">
        <v>549458</v>
      </c>
      <c r="K33">
        <v>5017267</v>
      </c>
    </row>
    <row r="34" spans="1:12" x14ac:dyDescent="0.3">
      <c r="A34">
        <v>30</v>
      </c>
      <c r="B34">
        <v>120758</v>
      </c>
      <c r="C34">
        <v>6766</v>
      </c>
      <c r="D34" s="8">
        <v>665.6</v>
      </c>
      <c r="E34">
        <v>23809418</v>
      </c>
      <c r="F34" t="s">
        <v>32</v>
      </c>
      <c r="G34">
        <v>1</v>
      </c>
      <c r="H34" s="4">
        <f>IDUs!L143/10000</f>
        <v>6.5830000000000002</v>
      </c>
      <c r="I34" s="2">
        <f>IDUs!M143</f>
        <v>665.6</v>
      </c>
      <c r="J34">
        <v>577029</v>
      </c>
      <c r="K34">
        <v>4991642</v>
      </c>
    </row>
    <row r="35" spans="1:12" x14ac:dyDescent="0.3">
      <c r="A35" t="s">
        <v>43</v>
      </c>
      <c r="G35">
        <f>SUM(G23:G34)</f>
        <v>26</v>
      </c>
      <c r="H35" s="4">
        <f>SUM(H23:H34)</f>
        <v>203.66809999999998</v>
      </c>
    </row>
    <row r="37" spans="1:12" x14ac:dyDescent="0.3">
      <c r="A37">
        <v>31</v>
      </c>
      <c r="B37">
        <v>91512</v>
      </c>
      <c r="C37">
        <v>5136</v>
      </c>
      <c r="D37" s="8">
        <v>147.27090000000001</v>
      </c>
      <c r="E37">
        <v>23780477</v>
      </c>
      <c r="F37" t="s">
        <v>51</v>
      </c>
      <c r="G37">
        <v>5</v>
      </c>
      <c r="H37" s="4">
        <v>44.2</v>
      </c>
      <c r="I37" s="2">
        <v>147</v>
      </c>
      <c r="J37">
        <v>519913</v>
      </c>
      <c r="K37">
        <v>4959966</v>
      </c>
      <c r="L37" t="s">
        <v>52</v>
      </c>
    </row>
    <row r="38" spans="1:12" x14ac:dyDescent="0.3">
      <c r="A38" t="s">
        <v>53</v>
      </c>
    </row>
    <row r="42" spans="1:12" x14ac:dyDescent="0.3">
      <c r="A42" t="s">
        <v>25</v>
      </c>
    </row>
    <row r="43" spans="1:12" x14ac:dyDescent="0.3">
      <c r="A43" t="s">
        <v>35</v>
      </c>
      <c r="B43" s="4">
        <f>SUM(B45:B62)</f>
        <v>519.25480000000005</v>
      </c>
      <c r="D43" s="8" t="s">
        <v>36</v>
      </c>
      <c r="E43" s="4">
        <f>SUM(E45:E56)</f>
        <v>203.6249</v>
      </c>
    </row>
    <row r="44" spans="1:12" x14ac:dyDescent="0.3">
      <c r="A44" t="s">
        <v>0</v>
      </c>
      <c r="B44" s="4" t="s">
        <v>23</v>
      </c>
      <c r="D44" t="s">
        <v>0</v>
      </c>
      <c r="E44" s="4" t="s">
        <v>23</v>
      </c>
    </row>
    <row r="45" spans="1:12" x14ac:dyDescent="0.3">
      <c r="A45">
        <v>15</v>
      </c>
      <c r="B45" s="4">
        <v>161.80410000000001</v>
      </c>
      <c r="D45">
        <v>25</v>
      </c>
      <c r="E45" s="4">
        <v>37.5364</v>
      </c>
    </row>
    <row r="46" spans="1:12" x14ac:dyDescent="0.3">
      <c r="A46">
        <v>18</v>
      </c>
      <c r="B46" s="4">
        <v>41.287700000000001</v>
      </c>
      <c r="D46">
        <v>21</v>
      </c>
      <c r="E46" s="4">
        <v>35.7926</v>
      </c>
    </row>
    <row r="47" spans="1:12" x14ac:dyDescent="0.3">
      <c r="A47">
        <v>11</v>
      </c>
      <c r="B47" s="4">
        <v>36.640300000000003</v>
      </c>
      <c r="D47">
        <v>22</v>
      </c>
      <c r="E47" s="4">
        <v>28.562000000000001</v>
      </c>
    </row>
    <row r="48" spans="1:12" x14ac:dyDescent="0.3">
      <c r="A48">
        <v>5</v>
      </c>
      <c r="B48" s="4">
        <v>35.198799999999999</v>
      </c>
      <c r="D48">
        <v>23</v>
      </c>
      <c r="E48" s="4">
        <v>25.7</v>
      </c>
    </row>
    <row r="49" spans="1:5" x14ac:dyDescent="0.3">
      <c r="A49">
        <v>7</v>
      </c>
      <c r="B49" s="4">
        <v>33.111600000000003</v>
      </c>
      <c r="D49">
        <v>20</v>
      </c>
      <c r="E49" s="4">
        <v>21.9206</v>
      </c>
    </row>
    <row r="50" spans="1:5" x14ac:dyDescent="0.3">
      <c r="A50">
        <v>9</v>
      </c>
      <c r="B50" s="4">
        <v>30.7943</v>
      </c>
      <c r="D50">
        <v>24</v>
      </c>
      <c r="E50" s="4">
        <v>14.622199999999999</v>
      </c>
    </row>
    <row r="51" spans="1:5" x14ac:dyDescent="0.3">
      <c r="A51">
        <v>12</v>
      </c>
      <c r="B51" s="4">
        <v>26.276800000000001</v>
      </c>
      <c r="D51">
        <v>29</v>
      </c>
      <c r="E51" s="4">
        <v>10.258800000000001</v>
      </c>
    </row>
    <row r="52" spans="1:5" x14ac:dyDescent="0.3">
      <c r="A52">
        <v>1</v>
      </c>
      <c r="B52" s="4">
        <v>24.105699999999999</v>
      </c>
      <c r="D52">
        <v>28</v>
      </c>
      <c r="E52" s="4">
        <v>6.7222</v>
      </c>
    </row>
    <row r="53" spans="1:5" x14ac:dyDescent="0.3">
      <c r="A53">
        <v>16</v>
      </c>
      <c r="B53" s="4">
        <v>20.059799999999999</v>
      </c>
      <c r="D53">
        <v>30</v>
      </c>
      <c r="E53" s="4">
        <v>6.5830000000000002</v>
      </c>
    </row>
    <row r="54" spans="1:5" x14ac:dyDescent="0.3">
      <c r="A54">
        <v>3</v>
      </c>
      <c r="B54" s="4">
        <v>19.5397</v>
      </c>
      <c r="D54">
        <v>27</v>
      </c>
      <c r="E54" s="4">
        <v>5.5853000000000002</v>
      </c>
    </row>
    <row r="55" spans="1:5" x14ac:dyDescent="0.3">
      <c r="A55">
        <v>14</v>
      </c>
      <c r="B55" s="4">
        <v>15.457800000000001</v>
      </c>
      <c r="D55">
        <v>26</v>
      </c>
      <c r="E55" s="4">
        <v>5.2785000000000002</v>
      </c>
    </row>
    <row r="56" spans="1:5" x14ac:dyDescent="0.3">
      <c r="A56">
        <v>4</v>
      </c>
      <c r="B56" s="4">
        <v>14.686299999999999</v>
      </c>
      <c r="D56">
        <v>19</v>
      </c>
      <c r="E56" s="4">
        <v>5.0632999999999999</v>
      </c>
    </row>
    <row r="57" spans="1:5" x14ac:dyDescent="0.3">
      <c r="A57">
        <v>6</v>
      </c>
      <c r="B57" s="4">
        <v>14.101699999999999</v>
      </c>
      <c r="D57"/>
    </row>
    <row r="58" spans="1:5" x14ac:dyDescent="0.3">
      <c r="A58">
        <v>2</v>
      </c>
      <c r="B58" s="4">
        <v>12.8376</v>
      </c>
    </row>
    <row r="59" spans="1:5" x14ac:dyDescent="0.3">
      <c r="A59">
        <v>8</v>
      </c>
      <c r="B59" s="4">
        <v>10.452</v>
      </c>
    </row>
    <row r="60" spans="1:5" x14ac:dyDescent="0.3">
      <c r="A60">
        <v>10</v>
      </c>
      <c r="B60" s="4">
        <v>8.4712999999999994</v>
      </c>
    </row>
    <row r="61" spans="1:5" x14ac:dyDescent="0.3">
      <c r="A61">
        <v>17</v>
      </c>
      <c r="B61" s="4">
        <v>7.8960999999999997</v>
      </c>
    </row>
    <row r="62" spans="1:5" x14ac:dyDescent="0.3">
      <c r="A62">
        <v>13</v>
      </c>
      <c r="B62" s="4">
        <v>6.5331999999999999</v>
      </c>
    </row>
  </sheetData>
  <sortState xmlns:xlrd2="http://schemas.microsoft.com/office/spreadsheetml/2017/richdata2" ref="D45:E56">
    <sortCondition descending="1" ref="E45:E56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P143"/>
  <sheetViews>
    <sheetView tabSelected="1" workbookViewId="0">
      <pane ySplit="1" topLeftCell="A55" activePane="bottomLeft" state="frozen"/>
      <selection pane="bottomLeft" activeCell="D98" sqref="D98"/>
    </sheetView>
  </sheetViews>
  <sheetFormatPr defaultRowHeight="14.4" x14ac:dyDescent="0.3"/>
  <cols>
    <col min="5" max="5" width="10" bestFit="1" customWidth="1"/>
    <col min="6" max="9" width="10" customWidth="1"/>
    <col min="10" max="10" width="15.5546875" customWidth="1"/>
    <col min="13" max="13" width="11.5546875" style="2" bestFit="1" customWidth="1"/>
    <col min="15" max="15" width="20.6640625" customWidth="1"/>
  </cols>
  <sheetData>
    <row r="1" spans="1:16" x14ac:dyDescent="0.3">
      <c r="A1" t="s">
        <v>0</v>
      </c>
      <c r="B1" t="s">
        <v>10</v>
      </c>
      <c r="C1" t="s">
        <v>44</v>
      </c>
      <c r="D1" t="s">
        <v>1</v>
      </c>
      <c r="E1" t="s">
        <v>19</v>
      </c>
      <c r="F1" t="s">
        <v>45</v>
      </c>
      <c r="G1" t="s">
        <v>46</v>
      </c>
      <c r="H1" t="s">
        <v>47</v>
      </c>
      <c r="I1" t="s">
        <v>48</v>
      </c>
      <c r="J1" t="s">
        <v>3</v>
      </c>
      <c r="K1" t="s">
        <v>11</v>
      </c>
      <c r="L1" t="s">
        <v>12</v>
      </c>
      <c r="M1" s="2" t="s">
        <v>13</v>
      </c>
      <c r="N1" t="s">
        <v>26</v>
      </c>
      <c r="P1" t="s">
        <v>40</v>
      </c>
    </row>
    <row r="2" spans="1:16" x14ac:dyDescent="0.3">
      <c r="A2" s="10" t="s">
        <v>34</v>
      </c>
    </row>
    <row r="3" spans="1:16" x14ac:dyDescent="0.3">
      <c r="A3">
        <v>1</v>
      </c>
      <c r="B3">
        <v>5</v>
      </c>
      <c r="C3">
        <v>4</v>
      </c>
      <c r="D3">
        <v>2277</v>
      </c>
      <c r="E3">
        <v>23765583</v>
      </c>
      <c r="J3" t="s">
        <v>7</v>
      </c>
      <c r="K3">
        <v>37310</v>
      </c>
      <c r="L3">
        <v>44172</v>
      </c>
      <c r="M3" s="2">
        <v>113.24</v>
      </c>
      <c r="N3">
        <v>190</v>
      </c>
      <c r="O3" t="s">
        <v>27</v>
      </c>
    </row>
    <row r="4" spans="1:16" x14ac:dyDescent="0.3">
      <c r="A4">
        <v>1</v>
      </c>
      <c r="D4">
        <v>2274</v>
      </c>
      <c r="E4">
        <v>23772703</v>
      </c>
      <c r="J4" t="s">
        <v>7</v>
      </c>
      <c r="K4">
        <v>37279</v>
      </c>
      <c r="L4">
        <v>97565</v>
      </c>
      <c r="M4" s="2">
        <v>114.32</v>
      </c>
      <c r="N4">
        <v>190</v>
      </c>
      <c r="O4" t="s">
        <v>27</v>
      </c>
    </row>
    <row r="5" spans="1:16" x14ac:dyDescent="0.3">
      <c r="A5">
        <v>1</v>
      </c>
      <c r="D5">
        <v>2251</v>
      </c>
      <c r="E5">
        <v>23772705</v>
      </c>
      <c r="J5" t="s">
        <v>7</v>
      </c>
      <c r="K5">
        <v>36873</v>
      </c>
      <c r="L5">
        <v>30567</v>
      </c>
      <c r="M5" s="2">
        <v>115.07</v>
      </c>
      <c r="N5">
        <v>190</v>
      </c>
      <c r="O5" t="s">
        <v>27</v>
      </c>
    </row>
    <row r="6" spans="1:16" x14ac:dyDescent="0.3">
      <c r="A6">
        <v>1</v>
      </c>
      <c r="D6">
        <v>2251</v>
      </c>
      <c r="E6">
        <v>23772705</v>
      </c>
      <c r="J6" t="s">
        <v>7</v>
      </c>
      <c r="K6">
        <v>37240</v>
      </c>
      <c r="L6">
        <v>23708</v>
      </c>
      <c r="M6" s="2">
        <v>115.86</v>
      </c>
      <c r="N6">
        <v>195</v>
      </c>
      <c r="O6" t="s">
        <v>28</v>
      </c>
    </row>
    <row r="7" spans="1:16" x14ac:dyDescent="0.3">
      <c r="A7">
        <v>1</v>
      </c>
      <c r="D7">
        <v>2250</v>
      </c>
      <c r="E7">
        <v>23772713</v>
      </c>
      <c r="J7" t="s">
        <v>7</v>
      </c>
      <c r="K7">
        <v>36850</v>
      </c>
      <c r="L7">
        <v>45045</v>
      </c>
      <c r="M7" s="2">
        <v>116.67</v>
      </c>
      <c r="N7">
        <v>195</v>
      </c>
      <c r="O7" t="s">
        <v>28</v>
      </c>
    </row>
    <row r="8" spans="1:16" x14ac:dyDescent="0.3">
      <c r="K8" s="5" t="s">
        <v>20</v>
      </c>
      <c r="L8" s="4">
        <f>SUM(L3:L7)/10000</f>
        <v>24.105699999999999</v>
      </c>
      <c r="M8" s="2">
        <f>SUMPRODUCT(L3:L7,M3:M7)/(L8*10000)</f>
        <v>114.80779151818864</v>
      </c>
      <c r="N8" t="s">
        <v>18</v>
      </c>
    </row>
    <row r="9" spans="1:16" x14ac:dyDescent="0.3">
      <c r="M9"/>
    </row>
    <row r="10" spans="1:16" x14ac:dyDescent="0.3">
      <c r="A10">
        <v>2</v>
      </c>
      <c r="B10">
        <v>2</v>
      </c>
      <c r="C10">
        <v>2</v>
      </c>
      <c r="D10">
        <v>2244</v>
      </c>
      <c r="E10">
        <v>23772709</v>
      </c>
      <c r="J10" t="s">
        <v>7</v>
      </c>
      <c r="K10">
        <v>36786</v>
      </c>
      <c r="L10">
        <v>71657</v>
      </c>
      <c r="M10" s="2">
        <v>115.72</v>
      </c>
      <c r="N10">
        <v>195</v>
      </c>
      <c r="O10" t="s">
        <v>28</v>
      </c>
    </row>
    <row r="11" spans="1:16" x14ac:dyDescent="0.3">
      <c r="A11">
        <v>2</v>
      </c>
      <c r="D11">
        <v>2194</v>
      </c>
      <c r="E11">
        <v>23772709</v>
      </c>
      <c r="J11" t="s">
        <v>7</v>
      </c>
      <c r="K11">
        <v>36776</v>
      </c>
      <c r="L11">
        <v>56719</v>
      </c>
      <c r="M11" s="2">
        <v>116.08</v>
      </c>
      <c r="N11">
        <v>195</v>
      </c>
      <c r="O11" t="s">
        <v>28</v>
      </c>
    </row>
    <row r="12" spans="1:16" x14ac:dyDescent="0.3">
      <c r="K12" s="5" t="s">
        <v>20</v>
      </c>
      <c r="L12" s="4">
        <f>SUM(L10:L11)/10000</f>
        <v>12.8376</v>
      </c>
      <c r="M12" s="2">
        <f>SUMPRODUCT(L10:L11,M10:M11)/(L12*10000)</f>
        <v>115.87905496354458</v>
      </c>
      <c r="N12" t="s">
        <v>18</v>
      </c>
    </row>
    <row r="14" spans="1:16" x14ac:dyDescent="0.3">
      <c r="A14">
        <v>3</v>
      </c>
      <c r="B14">
        <v>4</v>
      </c>
      <c r="C14">
        <v>4</v>
      </c>
      <c r="D14">
        <v>2209</v>
      </c>
      <c r="E14">
        <v>23772721</v>
      </c>
      <c r="J14" t="s">
        <v>7</v>
      </c>
      <c r="K14">
        <v>36356</v>
      </c>
      <c r="L14">
        <v>39502</v>
      </c>
      <c r="M14" s="2">
        <v>117.98</v>
      </c>
      <c r="N14">
        <v>190</v>
      </c>
      <c r="O14" t="s">
        <v>27</v>
      </c>
    </row>
    <row r="15" spans="1:16" x14ac:dyDescent="0.3">
      <c r="A15">
        <v>3</v>
      </c>
      <c r="D15">
        <v>2198</v>
      </c>
      <c r="E15">
        <v>23774113</v>
      </c>
      <c r="K15">
        <v>36324</v>
      </c>
      <c r="L15">
        <v>81228</v>
      </c>
      <c r="M15" s="2">
        <v>117.67</v>
      </c>
      <c r="N15">
        <v>190</v>
      </c>
      <c r="O15" t="s">
        <v>27</v>
      </c>
    </row>
    <row r="16" spans="1:16" x14ac:dyDescent="0.3">
      <c r="A16">
        <v>3</v>
      </c>
      <c r="D16">
        <v>2194</v>
      </c>
      <c r="E16">
        <v>23772717</v>
      </c>
      <c r="J16" t="s">
        <v>7</v>
      </c>
      <c r="K16">
        <v>36282</v>
      </c>
      <c r="L16">
        <v>32023</v>
      </c>
      <c r="M16" s="2">
        <v>118.28</v>
      </c>
      <c r="N16">
        <v>190</v>
      </c>
      <c r="O16" t="s">
        <v>27</v>
      </c>
    </row>
    <row r="17" spans="1:16" x14ac:dyDescent="0.3">
      <c r="A17">
        <v>3</v>
      </c>
      <c r="D17">
        <v>2206</v>
      </c>
      <c r="E17">
        <v>23774111</v>
      </c>
      <c r="K17">
        <v>36345</v>
      </c>
      <c r="L17">
        <v>42644</v>
      </c>
      <c r="M17" s="2">
        <v>118.42</v>
      </c>
      <c r="N17">
        <v>190</v>
      </c>
      <c r="O17" t="s">
        <v>27</v>
      </c>
    </row>
    <row r="18" spans="1:16" x14ac:dyDescent="0.3">
      <c r="K18" s="5" t="s">
        <v>20</v>
      </c>
      <c r="L18" s="4">
        <f>SUM(L14:L17)/10000</f>
        <v>19.5397</v>
      </c>
      <c r="M18" s="2">
        <f>SUMPRODUCT(L14:L17,M14:M17)/(L18*10000)</f>
        <v>117.99632358736316</v>
      </c>
      <c r="N18" t="s">
        <v>18</v>
      </c>
    </row>
    <row r="20" spans="1:16" x14ac:dyDescent="0.3">
      <c r="A20">
        <v>4</v>
      </c>
      <c r="B20">
        <v>2</v>
      </c>
      <c r="C20">
        <v>2</v>
      </c>
      <c r="D20">
        <v>2170</v>
      </c>
      <c r="E20">
        <v>23772725</v>
      </c>
      <c r="J20" t="s">
        <v>7</v>
      </c>
      <c r="K20">
        <v>36305</v>
      </c>
      <c r="L20">
        <v>30363</v>
      </c>
      <c r="M20" s="2">
        <v>119.5</v>
      </c>
      <c r="N20">
        <v>190</v>
      </c>
      <c r="O20" t="s">
        <v>27</v>
      </c>
    </row>
    <row r="21" spans="1:16" x14ac:dyDescent="0.3">
      <c r="A21">
        <v>4</v>
      </c>
      <c r="D21">
        <v>2069</v>
      </c>
      <c r="E21">
        <v>23772727</v>
      </c>
      <c r="J21" t="s">
        <v>7</v>
      </c>
      <c r="K21">
        <v>36307</v>
      </c>
      <c r="L21">
        <v>116500</v>
      </c>
      <c r="M21" s="2">
        <v>120.72</v>
      </c>
      <c r="N21">
        <v>190</v>
      </c>
      <c r="O21" t="s">
        <v>27</v>
      </c>
    </row>
    <row r="22" spans="1:16" x14ac:dyDescent="0.3">
      <c r="K22" s="5" t="s">
        <v>20</v>
      </c>
      <c r="L22" s="4">
        <f>SUM(L20:L21)/10000</f>
        <v>14.686299999999999</v>
      </c>
      <c r="M22" s="2">
        <f>SUMPRODUCT(L20:L21,M20:M21)/(L22*10000)</f>
        <v>120.46777268610882</v>
      </c>
      <c r="N22" t="s">
        <v>18</v>
      </c>
    </row>
    <row r="24" spans="1:16" x14ac:dyDescent="0.3">
      <c r="A24">
        <v>5</v>
      </c>
      <c r="B24">
        <v>3</v>
      </c>
      <c r="C24">
        <v>1</v>
      </c>
      <c r="D24">
        <v>2069</v>
      </c>
      <c r="E24">
        <v>23772727</v>
      </c>
      <c r="J24" t="s">
        <v>7</v>
      </c>
      <c r="K24">
        <v>36255</v>
      </c>
      <c r="L24">
        <v>250687</v>
      </c>
      <c r="M24" s="2">
        <v>124.08</v>
      </c>
      <c r="N24">
        <v>190</v>
      </c>
      <c r="O24" t="s">
        <v>27</v>
      </c>
      <c r="P24" t="s">
        <v>15</v>
      </c>
    </row>
    <row r="25" spans="1:16" x14ac:dyDescent="0.3">
      <c r="A25">
        <v>5</v>
      </c>
      <c r="D25">
        <v>2069</v>
      </c>
      <c r="E25">
        <v>23772727</v>
      </c>
      <c r="J25" t="s">
        <v>7</v>
      </c>
      <c r="K25">
        <v>36228</v>
      </c>
      <c r="L25">
        <v>36958</v>
      </c>
      <c r="M25" s="2">
        <v>123.13</v>
      </c>
      <c r="N25">
        <v>190</v>
      </c>
      <c r="O25" t="s">
        <v>27</v>
      </c>
      <c r="P25" t="s">
        <v>14</v>
      </c>
    </row>
    <row r="26" spans="1:16" x14ac:dyDescent="0.3">
      <c r="A26">
        <v>5</v>
      </c>
      <c r="D26">
        <v>2069</v>
      </c>
      <c r="E26">
        <v>23772727</v>
      </c>
      <c r="J26" t="s">
        <v>7</v>
      </c>
      <c r="K26">
        <v>36220</v>
      </c>
      <c r="L26">
        <v>64343</v>
      </c>
      <c r="M26" s="2">
        <v>124.78</v>
      </c>
      <c r="N26">
        <v>190</v>
      </c>
      <c r="O26" t="s">
        <v>27</v>
      </c>
    </row>
    <row r="27" spans="1:16" x14ac:dyDescent="0.3">
      <c r="K27" s="5" t="s">
        <v>20</v>
      </c>
      <c r="L27" s="4">
        <f>SUM(L24:L26)/10000</f>
        <v>35.198799999999999</v>
      </c>
      <c r="M27" s="2">
        <f>SUMPRODUCT(L24:L26,M24:M26)/(L27*10000)</f>
        <v>124.10821118901781</v>
      </c>
      <c r="N27" t="s">
        <v>18</v>
      </c>
    </row>
    <row r="29" spans="1:16" x14ac:dyDescent="0.3">
      <c r="A29">
        <v>6</v>
      </c>
      <c r="B29">
        <v>1</v>
      </c>
      <c r="C29">
        <v>1</v>
      </c>
      <c r="D29">
        <v>2069</v>
      </c>
      <c r="E29">
        <v>23772727</v>
      </c>
      <c r="J29" t="s">
        <v>7</v>
      </c>
      <c r="K29">
        <v>35846</v>
      </c>
      <c r="L29">
        <v>141017</v>
      </c>
      <c r="M29" s="2">
        <v>122.91</v>
      </c>
      <c r="N29">
        <v>190</v>
      </c>
      <c r="O29" t="s">
        <v>27</v>
      </c>
    </row>
    <row r="30" spans="1:16" x14ac:dyDescent="0.3">
      <c r="K30" s="5" t="s">
        <v>17</v>
      </c>
      <c r="L30" s="4">
        <f>SUM(L29:L29)/10000</f>
        <v>14.101699999999999</v>
      </c>
      <c r="M30" s="2">
        <f>SUMPRODUCT(L29:L29,M29:M29)/(L30*10000)</f>
        <v>122.91</v>
      </c>
      <c r="N30" t="s">
        <v>18</v>
      </c>
    </row>
    <row r="32" spans="1:16" x14ac:dyDescent="0.3">
      <c r="A32">
        <v>7</v>
      </c>
      <c r="B32">
        <v>5</v>
      </c>
      <c r="C32">
        <v>4</v>
      </c>
      <c r="D32">
        <v>2069</v>
      </c>
      <c r="E32">
        <v>23772727</v>
      </c>
      <c r="J32" t="s">
        <v>7</v>
      </c>
      <c r="K32">
        <v>35767</v>
      </c>
      <c r="L32">
        <v>137221</v>
      </c>
      <c r="M32" s="2">
        <v>123.88</v>
      </c>
      <c r="N32">
        <v>190</v>
      </c>
      <c r="O32" t="s">
        <v>27</v>
      </c>
    </row>
    <row r="33" spans="1:15" x14ac:dyDescent="0.3">
      <c r="A33">
        <v>7</v>
      </c>
      <c r="D33">
        <v>2122</v>
      </c>
      <c r="E33">
        <v>23772729</v>
      </c>
      <c r="J33" t="s">
        <v>7</v>
      </c>
      <c r="K33">
        <v>35332</v>
      </c>
      <c r="L33">
        <v>75379</v>
      </c>
      <c r="M33" s="2">
        <v>126.88</v>
      </c>
      <c r="N33">
        <v>190</v>
      </c>
      <c r="O33" t="s">
        <v>27</v>
      </c>
    </row>
    <row r="34" spans="1:15" x14ac:dyDescent="0.3">
      <c r="A34">
        <v>7</v>
      </c>
      <c r="D34">
        <v>2004</v>
      </c>
      <c r="E34">
        <v>23774181</v>
      </c>
      <c r="K34">
        <v>35244</v>
      </c>
      <c r="L34">
        <v>28533</v>
      </c>
      <c r="M34" s="2">
        <v>127.06</v>
      </c>
      <c r="N34">
        <v>190</v>
      </c>
      <c r="O34" t="s">
        <v>27</v>
      </c>
    </row>
    <row r="35" spans="1:15" x14ac:dyDescent="0.3">
      <c r="A35">
        <v>7</v>
      </c>
      <c r="D35">
        <v>2037</v>
      </c>
      <c r="E35">
        <v>23772731</v>
      </c>
      <c r="J35" t="s">
        <v>7</v>
      </c>
      <c r="K35">
        <v>35243</v>
      </c>
      <c r="L35">
        <v>44085</v>
      </c>
      <c r="M35" s="2">
        <v>125.35</v>
      </c>
      <c r="N35">
        <v>190</v>
      </c>
      <c r="O35" t="s">
        <v>27</v>
      </c>
    </row>
    <row r="36" spans="1:15" x14ac:dyDescent="0.3">
      <c r="A36">
        <v>7</v>
      </c>
      <c r="D36">
        <v>2004</v>
      </c>
      <c r="E36">
        <v>23774181</v>
      </c>
      <c r="K36">
        <v>35233</v>
      </c>
      <c r="L36">
        <v>45898</v>
      </c>
      <c r="M36" s="2">
        <v>126.24</v>
      </c>
      <c r="N36">
        <v>190</v>
      </c>
      <c r="O36" t="s">
        <v>27</v>
      </c>
    </row>
    <row r="37" spans="1:15" x14ac:dyDescent="0.3">
      <c r="K37" s="5" t="s">
        <v>20</v>
      </c>
      <c r="L37" s="4">
        <f>SUM(L32:L36)/10000</f>
        <v>33.111600000000003</v>
      </c>
      <c r="M37" s="2">
        <f>SUMPRODUCT(L32:L36,M32:M36)/(L37*10000)</f>
        <v>125.35983235482429</v>
      </c>
      <c r="N37" t="s">
        <v>18</v>
      </c>
    </row>
    <row r="39" spans="1:15" x14ac:dyDescent="0.3">
      <c r="A39">
        <v>8</v>
      </c>
      <c r="B39">
        <v>1</v>
      </c>
      <c r="C39">
        <v>1</v>
      </c>
      <c r="D39">
        <v>2004</v>
      </c>
      <c r="E39">
        <v>23774181</v>
      </c>
      <c r="K39">
        <v>34761</v>
      </c>
      <c r="L39">
        <v>104520</v>
      </c>
      <c r="M39" s="2">
        <v>128.61000000000001</v>
      </c>
      <c r="N39">
        <v>190</v>
      </c>
      <c r="O39" t="s">
        <v>27</v>
      </c>
    </row>
    <row r="40" spans="1:15" x14ac:dyDescent="0.3">
      <c r="K40" s="5" t="s">
        <v>17</v>
      </c>
      <c r="L40" s="4">
        <f>SUM(L39:L39)/10000</f>
        <v>10.452</v>
      </c>
      <c r="M40" s="2">
        <f>SUMPRODUCT(L39:L39,M39:M39)/(L40*10000)</f>
        <v>128.61000000000001</v>
      </c>
      <c r="N40" t="s">
        <v>18</v>
      </c>
    </row>
    <row r="42" spans="1:15" x14ac:dyDescent="0.3">
      <c r="A42">
        <v>9</v>
      </c>
      <c r="B42">
        <v>3</v>
      </c>
      <c r="C42">
        <v>1</v>
      </c>
      <c r="D42">
        <v>2037</v>
      </c>
      <c r="E42">
        <v>23772731</v>
      </c>
      <c r="J42" t="s">
        <v>7</v>
      </c>
      <c r="K42">
        <v>34773</v>
      </c>
      <c r="L42">
        <v>149305</v>
      </c>
      <c r="M42" s="2">
        <v>128.71</v>
      </c>
      <c r="N42">
        <v>190</v>
      </c>
      <c r="O42" t="s">
        <v>27</v>
      </c>
    </row>
    <row r="43" spans="1:15" x14ac:dyDescent="0.3">
      <c r="A43">
        <v>9</v>
      </c>
      <c r="D43">
        <v>2037</v>
      </c>
      <c r="E43">
        <v>23772731</v>
      </c>
      <c r="J43" t="s">
        <v>7</v>
      </c>
      <c r="K43">
        <v>34764</v>
      </c>
      <c r="L43">
        <v>134530</v>
      </c>
      <c r="M43" s="2">
        <v>128.31</v>
      </c>
      <c r="N43">
        <v>190</v>
      </c>
      <c r="O43" t="s">
        <v>27</v>
      </c>
    </row>
    <row r="44" spans="1:15" x14ac:dyDescent="0.3">
      <c r="A44">
        <v>9</v>
      </c>
      <c r="D44">
        <v>2037</v>
      </c>
      <c r="E44">
        <v>23772731</v>
      </c>
      <c r="J44" t="s">
        <v>7</v>
      </c>
      <c r="K44">
        <v>34344</v>
      </c>
      <c r="L44">
        <v>24108</v>
      </c>
      <c r="M44" s="2">
        <v>130.30000000000001</v>
      </c>
      <c r="N44">
        <v>190</v>
      </c>
      <c r="O44" t="s">
        <v>27</v>
      </c>
    </row>
    <row r="45" spans="1:15" x14ac:dyDescent="0.3">
      <c r="K45" s="5" t="s">
        <v>20</v>
      </c>
      <c r="L45" s="4">
        <f>SUM(L42:L44)/10000</f>
        <v>30.7943</v>
      </c>
      <c r="M45" s="2">
        <f>SUMPRODUCT(L42:L44,M42:M44)/(L45*10000)</f>
        <v>128.65973004744384</v>
      </c>
      <c r="N45" t="s">
        <v>18</v>
      </c>
    </row>
    <row r="47" spans="1:15" x14ac:dyDescent="0.3">
      <c r="A47">
        <v>10</v>
      </c>
      <c r="B47">
        <v>2</v>
      </c>
      <c r="C47">
        <v>1</v>
      </c>
      <c r="D47">
        <v>2033</v>
      </c>
      <c r="E47">
        <v>23772737</v>
      </c>
      <c r="J47" t="s">
        <v>7</v>
      </c>
      <c r="K47">
        <v>33827</v>
      </c>
      <c r="L47">
        <v>41473</v>
      </c>
      <c r="M47" s="2">
        <v>132.80000000000001</v>
      </c>
      <c r="N47">
        <v>190</v>
      </c>
      <c r="O47" t="s">
        <v>27</v>
      </c>
    </row>
    <row r="48" spans="1:15" x14ac:dyDescent="0.3">
      <c r="A48">
        <v>10</v>
      </c>
      <c r="D48">
        <v>2033</v>
      </c>
      <c r="E48">
        <v>23772737</v>
      </c>
      <c r="J48" t="s">
        <v>7</v>
      </c>
      <c r="K48">
        <v>33807</v>
      </c>
      <c r="L48">
        <v>43240</v>
      </c>
      <c r="M48" s="2">
        <v>130.38</v>
      </c>
      <c r="N48">
        <v>190</v>
      </c>
      <c r="O48" t="s">
        <v>27</v>
      </c>
    </row>
    <row r="49" spans="1:16" x14ac:dyDescent="0.3">
      <c r="K49" s="5" t="s">
        <v>20</v>
      </c>
      <c r="L49" s="4">
        <f>SUM(L47:L48)/10000</f>
        <v>8.4712999999999994</v>
      </c>
      <c r="M49" s="2">
        <f>SUMPRODUCT(L47:L48,M47:M48)/(L49*10000)</f>
        <v>131.56476101660903</v>
      </c>
      <c r="N49" t="s">
        <v>18</v>
      </c>
    </row>
    <row r="51" spans="1:16" x14ac:dyDescent="0.3">
      <c r="A51">
        <v>11</v>
      </c>
      <c r="B51">
        <v>6</v>
      </c>
      <c r="C51">
        <v>2</v>
      </c>
      <c r="D51">
        <v>2005</v>
      </c>
      <c r="E51">
        <v>23772739</v>
      </c>
      <c r="J51" t="s">
        <v>7</v>
      </c>
      <c r="K51">
        <v>33362</v>
      </c>
      <c r="L51">
        <v>41477</v>
      </c>
      <c r="M51" s="2">
        <v>129.62</v>
      </c>
      <c r="N51">
        <v>190</v>
      </c>
      <c r="O51" t="s">
        <v>27</v>
      </c>
    </row>
    <row r="52" spans="1:16" x14ac:dyDescent="0.3">
      <c r="A52">
        <v>11</v>
      </c>
      <c r="D52">
        <v>2005</v>
      </c>
      <c r="E52">
        <v>23772739</v>
      </c>
      <c r="J52" t="s">
        <v>7</v>
      </c>
      <c r="K52">
        <v>33323</v>
      </c>
      <c r="L52">
        <v>54647</v>
      </c>
      <c r="M52" s="2">
        <v>130.16</v>
      </c>
      <c r="N52">
        <v>190</v>
      </c>
      <c r="O52" t="s">
        <v>27</v>
      </c>
    </row>
    <row r="53" spans="1:16" x14ac:dyDescent="0.3">
      <c r="A53">
        <v>11</v>
      </c>
      <c r="D53">
        <v>1966</v>
      </c>
      <c r="E53">
        <v>23772741</v>
      </c>
      <c r="J53" t="s">
        <v>7</v>
      </c>
      <c r="K53">
        <v>33303</v>
      </c>
      <c r="L53">
        <v>33230</v>
      </c>
      <c r="M53" s="2">
        <v>130.08000000000001</v>
      </c>
      <c r="N53">
        <v>190</v>
      </c>
      <c r="O53" t="s">
        <v>27</v>
      </c>
    </row>
    <row r="54" spans="1:16" x14ac:dyDescent="0.3">
      <c r="A54">
        <v>11</v>
      </c>
      <c r="D54">
        <v>1966</v>
      </c>
      <c r="E54">
        <v>23772741</v>
      </c>
      <c r="J54" t="s">
        <v>7</v>
      </c>
      <c r="K54">
        <v>33310</v>
      </c>
      <c r="L54">
        <v>149289</v>
      </c>
      <c r="M54" s="2">
        <v>130.51</v>
      </c>
      <c r="N54">
        <v>190</v>
      </c>
      <c r="O54" t="s">
        <v>27</v>
      </c>
    </row>
    <row r="55" spans="1:16" x14ac:dyDescent="0.3">
      <c r="A55">
        <v>11</v>
      </c>
      <c r="D55">
        <v>1966</v>
      </c>
      <c r="E55">
        <v>23772741</v>
      </c>
      <c r="J55" t="s">
        <v>7</v>
      </c>
      <c r="K55">
        <v>33349</v>
      </c>
      <c r="L55">
        <v>59644</v>
      </c>
      <c r="M55" s="2">
        <v>131.46</v>
      </c>
      <c r="N55">
        <v>190</v>
      </c>
      <c r="O55" t="s">
        <v>27</v>
      </c>
    </row>
    <row r="56" spans="1:16" x14ac:dyDescent="0.3">
      <c r="A56">
        <v>11</v>
      </c>
      <c r="D56">
        <v>2005</v>
      </c>
      <c r="E56">
        <v>23772739</v>
      </c>
      <c r="J56" t="s">
        <v>7</v>
      </c>
      <c r="K56">
        <v>33724</v>
      </c>
      <c r="L56">
        <v>28116</v>
      </c>
      <c r="M56" s="2">
        <v>132.88999999999999</v>
      </c>
      <c r="N56">
        <v>190</v>
      </c>
      <c r="O56" t="s">
        <v>27</v>
      </c>
    </row>
    <row r="57" spans="1:16" x14ac:dyDescent="0.3">
      <c r="K57" s="5" t="s">
        <v>20</v>
      </c>
      <c r="L57" s="4">
        <f>SUM(L51:L56)/10000</f>
        <v>36.640300000000003</v>
      </c>
      <c r="M57" s="2">
        <f>SUMPRODUCT(L51:L56,M51:M56)/(L57*10000)</f>
        <v>130.65532632101809</v>
      </c>
      <c r="N57" t="s">
        <v>18</v>
      </c>
    </row>
    <row r="59" spans="1:16" x14ac:dyDescent="0.3">
      <c r="A59">
        <v>12</v>
      </c>
      <c r="B59">
        <v>5</v>
      </c>
      <c r="C59">
        <v>2</v>
      </c>
      <c r="D59">
        <v>1945</v>
      </c>
      <c r="E59">
        <v>23772743</v>
      </c>
      <c r="J59" t="s">
        <v>7</v>
      </c>
      <c r="K59">
        <v>32813</v>
      </c>
      <c r="L59">
        <v>23559</v>
      </c>
      <c r="M59" s="2">
        <v>135</v>
      </c>
      <c r="N59">
        <v>190</v>
      </c>
      <c r="O59" t="s">
        <v>27</v>
      </c>
    </row>
    <row r="60" spans="1:16" x14ac:dyDescent="0.3">
      <c r="A60">
        <v>12</v>
      </c>
      <c r="D60">
        <v>1972</v>
      </c>
      <c r="E60">
        <v>23774285</v>
      </c>
      <c r="K60">
        <v>32865</v>
      </c>
      <c r="L60">
        <v>53187</v>
      </c>
      <c r="M60" s="2">
        <v>134.47999999999999</v>
      </c>
      <c r="N60">
        <v>190</v>
      </c>
      <c r="O60" t="s">
        <v>27</v>
      </c>
    </row>
    <row r="61" spans="1:16" x14ac:dyDescent="0.3">
      <c r="A61">
        <v>12</v>
      </c>
      <c r="D61">
        <v>1946</v>
      </c>
      <c r="E61">
        <v>23772745</v>
      </c>
      <c r="J61" t="s">
        <v>7</v>
      </c>
      <c r="K61">
        <v>33278</v>
      </c>
      <c r="L61">
        <v>80665</v>
      </c>
      <c r="M61" s="2">
        <v>133.43</v>
      </c>
      <c r="N61">
        <v>190</v>
      </c>
      <c r="O61" t="s">
        <v>27</v>
      </c>
    </row>
    <row r="62" spans="1:16" x14ac:dyDescent="0.3">
      <c r="A62">
        <v>12</v>
      </c>
      <c r="D62">
        <v>1972</v>
      </c>
      <c r="E62">
        <v>23774285</v>
      </c>
      <c r="K62">
        <v>33262</v>
      </c>
      <c r="L62">
        <v>23268</v>
      </c>
      <c r="M62" s="3">
        <v>0</v>
      </c>
      <c r="N62">
        <v>190</v>
      </c>
      <c r="O62" t="s">
        <v>27</v>
      </c>
      <c r="P62" t="s">
        <v>16</v>
      </c>
    </row>
    <row r="63" spans="1:16" x14ac:dyDescent="0.3">
      <c r="A63">
        <v>12</v>
      </c>
      <c r="D63">
        <v>1946</v>
      </c>
      <c r="E63">
        <v>23772745</v>
      </c>
      <c r="J63" t="s">
        <v>7</v>
      </c>
      <c r="K63">
        <v>33324</v>
      </c>
      <c r="L63">
        <v>82089</v>
      </c>
      <c r="M63" s="2">
        <v>134.77000000000001</v>
      </c>
      <c r="N63">
        <v>190</v>
      </c>
      <c r="O63" t="s">
        <v>27</v>
      </c>
    </row>
    <row r="64" spans="1:16" x14ac:dyDescent="0.3">
      <c r="K64" s="5" t="s">
        <v>20</v>
      </c>
      <c r="L64" s="4">
        <f>SUM(L59:L63)/10000</f>
        <v>26.276800000000001</v>
      </c>
      <c r="M64" s="3">
        <f>SUMPRODUCT(L59:L63,M59:M63)/((L64-L62/10000)*10000)</f>
        <v>134.27690288100209</v>
      </c>
      <c r="N64" t="s">
        <v>18</v>
      </c>
    </row>
    <row r="66" spans="1:16" x14ac:dyDescent="0.3">
      <c r="A66">
        <v>13</v>
      </c>
      <c r="B66">
        <v>1</v>
      </c>
      <c r="C66">
        <v>1</v>
      </c>
      <c r="D66">
        <v>1946</v>
      </c>
      <c r="E66">
        <v>23772745</v>
      </c>
      <c r="J66" t="s">
        <v>7</v>
      </c>
      <c r="K66">
        <v>33306</v>
      </c>
      <c r="L66">
        <v>65332</v>
      </c>
      <c r="M66" s="2">
        <v>134.74</v>
      </c>
      <c r="N66">
        <v>190</v>
      </c>
      <c r="O66" t="s">
        <v>27</v>
      </c>
    </row>
    <row r="67" spans="1:16" x14ac:dyDescent="0.3">
      <c r="K67" s="5" t="s">
        <v>20</v>
      </c>
      <c r="L67" s="4">
        <f>SUM(L66:L66)/10000</f>
        <v>6.5331999999999999</v>
      </c>
      <c r="M67" s="2">
        <f>SUMPRODUCT(L66:L66,M66:M66)/(L67*10000)</f>
        <v>134.74</v>
      </c>
      <c r="N67" t="s">
        <v>18</v>
      </c>
    </row>
    <row r="69" spans="1:16" x14ac:dyDescent="0.3">
      <c r="A69">
        <v>14</v>
      </c>
      <c r="B69">
        <v>1</v>
      </c>
      <c r="C69">
        <v>1</v>
      </c>
      <c r="D69">
        <v>1946</v>
      </c>
      <c r="E69">
        <v>23772745</v>
      </c>
      <c r="J69" t="s">
        <v>7</v>
      </c>
      <c r="K69">
        <v>33803</v>
      </c>
      <c r="L69">
        <v>154578</v>
      </c>
      <c r="M69" s="2">
        <v>139.35</v>
      </c>
      <c r="N69">
        <v>190</v>
      </c>
      <c r="O69" t="s">
        <v>27</v>
      </c>
    </row>
    <row r="70" spans="1:16" x14ac:dyDescent="0.3">
      <c r="K70" s="5" t="s">
        <v>20</v>
      </c>
      <c r="L70" s="4">
        <f>SUM(L69:L69)/10000</f>
        <v>15.457800000000001</v>
      </c>
      <c r="M70" s="2">
        <f>SUMPRODUCT(L69:L69,M69:M69)/(L70*10000)</f>
        <v>139.35</v>
      </c>
      <c r="N70" t="s">
        <v>18</v>
      </c>
    </row>
    <row r="72" spans="1:16" x14ac:dyDescent="0.3">
      <c r="A72">
        <v>15</v>
      </c>
      <c r="B72">
        <v>17</v>
      </c>
      <c r="C72">
        <v>7</v>
      </c>
      <c r="D72">
        <v>1939</v>
      </c>
      <c r="E72">
        <v>23772753</v>
      </c>
      <c r="F72">
        <v>448.31</v>
      </c>
      <c r="G72" s="2">
        <f>F72*0.3048</f>
        <v>136.64488800000001</v>
      </c>
      <c r="H72" s="2">
        <v>459.91</v>
      </c>
      <c r="I72" s="2">
        <f>H72*0.3048</f>
        <v>140.18056800000002</v>
      </c>
      <c r="J72" t="s">
        <v>7</v>
      </c>
      <c r="K72">
        <v>32345</v>
      </c>
      <c r="L72">
        <v>49169</v>
      </c>
      <c r="M72" s="2">
        <v>140.29</v>
      </c>
      <c r="N72">
        <v>190</v>
      </c>
      <c r="O72" t="s">
        <v>27</v>
      </c>
    </row>
    <row r="73" spans="1:16" x14ac:dyDescent="0.3">
      <c r="A73">
        <v>15</v>
      </c>
      <c r="D73">
        <v>1928</v>
      </c>
      <c r="E73">
        <v>23772755</v>
      </c>
      <c r="J73" t="s">
        <v>7</v>
      </c>
      <c r="K73">
        <v>32289</v>
      </c>
      <c r="L73">
        <v>81849</v>
      </c>
      <c r="M73" s="2">
        <v>141.33000000000001</v>
      </c>
      <c r="N73">
        <v>190</v>
      </c>
      <c r="O73" t="s">
        <v>27</v>
      </c>
    </row>
    <row r="74" spans="1:16" x14ac:dyDescent="0.3">
      <c r="A74">
        <v>15</v>
      </c>
      <c r="D74">
        <v>1821</v>
      </c>
      <c r="E74">
        <v>23772759</v>
      </c>
      <c r="J74" t="s">
        <v>7</v>
      </c>
      <c r="K74">
        <v>32250</v>
      </c>
      <c r="L74">
        <v>115890</v>
      </c>
      <c r="M74" s="2">
        <v>141.88999999999999</v>
      </c>
      <c r="N74">
        <v>190</v>
      </c>
      <c r="O74" t="s">
        <v>27</v>
      </c>
    </row>
    <row r="75" spans="1:16" x14ac:dyDescent="0.3">
      <c r="A75">
        <v>15</v>
      </c>
      <c r="D75">
        <v>1941</v>
      </c>
      <c r="E75">
        <v>23772757</v>
      </c>
      <c r="J75" t="s">
        <v>7</v>
      </c>
      <c r="K75">
        <v>32280</v>
      </c>
      <c r="L75">
        <v>82100</v>
      </c>
      <c r="M75" s="2">
        <v>141.9</v>
      </c>
      <c r="N75">
        <v>190</v>
      </c>
      <c r="O75" t="s">
        <v>27</v>
      </c>
    </row>
    <row r="76" spans="1:16" x14ac:dyDescent="0.3">
      <c r="A76">
        <v>15</v>
      </c>
      <c r="D76">
        <v>1939</v>
      </c>
      <c r="E76">
        <v>23772753</v>
      </c>
      <c r="J76" t="s">
        <v>7</v>
      </c>
      <c r="K76">
        <v>32743</v>
      </c>
      <c r="L76">
        <v>116029</v>
      </c>
      <c r="M76" s="2">
        <v>142.27000000000001</v>
      </c>
      <c r="N76">
        <v>190</v>
      </c>
      <c r="O76" t="s">
        <v>27</v>
      </c>
    </row>
    <row r="77" spans="1:16" x14ac:dyDescent="0.3">
      <c r="A77">
        <v>15</v>
      </c>
      <c r="D77">
        <v>1821</v>
      </c>
      <c r="E77">
        <v>23772759</v>
      </c>
      <c r="J77" t="s">
        <v>7</v>
      </c>
      <c r="K77">
        <v>31837</v>
      </c>
      <c r="L77">
        <v>404169</v>
      </c>
      <c r="M77" s="2">
        <v>142.29</v>
      </c>
      <c r="N77">
        <v>190</v>
      </c>
      <c r="O77" t="s">
        <v>27</v>
      </c>
    </row>
    <row r="78" spans="1:16" x14ac:dyDescent="0.3">
      <c r="A78">
        <v>15</v>
      </c>
      <c r="D78">
        <v>1821</v>
      </c>
      <c r="E78">
        <v>23772759</v>
      </c>
      <c r="J78" t="s">
        <v>7</v>
      </c>
      <c r="K78">
        <v>32193</v>
      </c>
      <c r="L78">
        <v>57042</v>
      </c>
      <c r="M78" s="2">
        <v>142.56</v>
      </c>
      <c r="N78">
        <v>190</v>
      </c>
      <c r="O78" t="s">
        <v>27</v>
      </c>
    </row>
    <row r="79" spans="1:16" x14ac:dyDescent="0.3">
      <c r="A79">
        <v>15</v>
      </c>
      <c r="D79">
        <v>1928</v>
      </c>
      <c r="E79">
        <v>23772755</v>
      </c>
      <c r="J79" t="s">
        <v>7</v>
      </c>
      <c r="K79">
        <v>32312</v>
      </c>
      <c r="L79">
        <v>39872</v>
      </c>
      <c r="M79" s="2">
        <v>142.86000000000001</v>
      </c>
      <c r="N79">
        <v>190</v>
      </c>
      <c r="O79" t="s">
        <v>27</v>
      </c>
    </row>
    <row r="80" spans="1:16" x14ac:dyDescent="0.3">
      <c r="A80">
        <v>15</v>
      </c>
      <c r="D80" s="13">
        <v>1909</v>
      </c>
      <c r="E80">
        <v>23772761</v>
      </c>
      <c r="J80" t="s">
        <v>7</v>
      </c>
      <c r="K80" s="13">
        <v>31796</v>
      </c>
      <c r="L80">
        <v>29765</v>
      </c>
      <c r="M80" s="2">
        <v>143.07</v>
      </c>
      <c r="N80">
        <v>190</v>
      </c>
      <c r="O80" t="s">
        <v>27</v>
      </c>
      <c r="P80" t="s">
        <v>50</v>
      </c>
    </row>
    <row r="81" spans="1:15" x14ac:dyDescent="0.3">
      <c r="A81">
        <v>15</v>
      </c>
      <c r="D81">
        <v>1939</v>
      </c>
      <c r="E81">
        <v>23772753</v>
      </c>
      <c r="J81" t="s">
        <v>7</v>
      </c>
      <c r="K81">
        <v>32723</v>
      </c>
      <c r="L81">
        <v>153748</v>
      </c>
      <c r="M81" s="2">
        <v>144.02000000000001</v>
      </c>
      <c r="N81">
        <v>190</v>
      </c>
      <c r="O81" t="s">
        <v>27</v>
      </c>
    </row>
    <row r="82" spans="1:15" x14ac:dyDescent="0.3">
      <c r="A82">
        <v>15</v>
      </c>
      <c r="D82">
        <v>1928</v>
      </c>
      <c r="E82">
        <v>23772755</v>
      </c>
      <c r="J82" t="s">
        <v>7</v>
      </c>
      <c r="K82">
        <v>32293</v>
      </c>
      <c r="L82">
        <v>44564</v>
      </c>
      <c r="M82" s="2">
        <v>144.02000000000001</v>
      </c>
      <c r="N82">
        <v>190</v>
      </c>
      <c r="O82" t="s">
        <v>27</v>
      </c>
    </row>
    <row r="83" spans="1:15" x14ac:dyDescent="0.3">
      <c r="A83">
        <v>15</v>
      </c>
      <c r="D83">
        <v>1848</v>
      </c>
      <c r="E83">
        <v>23772763</v>
      </c>
      <c r="J83" t="s">
        <v>7</v>
      </c>
      <c r="K83">
        <v>31811</v>
      </c>
      <c r="L83">
        <v>142161</v>
      </c>
      <c r="M83" s="2">
        <v>144.25</v>
      </c>
      <c r="N83">
        <v>190</v>
      </c>
      <c r="O83" t="s">
        <v>27</v>
      </c>
    </row>
    <row r="84" spans="1:15" x14ac:dyDescent="0.3">
      <c r="A84">
        <v>15</v>
      </c>
      <c r="D84">
        <v>1928</v>
      </c>
      <c r="E84">
        <v>23772755</v>
      </c>
      <c r="J84" t="s">
        <v>7</v>
      </c>
      <c r="K84">
        <v>32286</v>
      </c>
      <c r="L84">
        <v>55945</v>
      </c>
      <c r="M84" s="2">
        <v>145</v>
      </c>
      <c r="N84">
        <v>190</v>
      </c>
      <c r="O84" t="s">
        <v>27</v>
      </c>
    </row>
    <row r="85" spans="1:15" x14ac:dyDescent="0.3">
      <c r="A85">
        <v>15</v>
      </c>
      <c r="D85">
        <v>1928</v>
      </c>
      <c r="E85">
        <v>23772755</v>
      </c>
      <c r="J85" t="s">
        <v>7</v>
      </c>
      <c r="K85">
        <v>32245</v>
      </c>
      <c r="L85">
        <v>44971</v>
      </c>
      <c r="M85" s="2">
        <v>145.02000000000001</v>
      </c>
      <c r="N85">
        <v>190</v>
      </c>
      <c r="O85" t="s">
        <v>27</v>
      </c>
    </row>
    <row r="86" spans="1:15" x14ac:dyDescent="0.3">
      <c r="A86">
        <v>15</v>
      </c>
      <c r="D86">
        <v>1848</v>
      </c>
      <c r="E86">
        <v>23772763</v>
      </c>
      <c r="J86" t="s">
        <v>7</v>
      </c>
      <c r="K86">
        <v>31703</v>
      </c>
      <c r="L86">
        <v>46987</v>
      </c>
      <c r="M86" s="2">
        <v>145.16999999999999</v>
      </c>
      <c r="N86">
        <v>190</v>
      </c>
      <c r="O86" t="s">
        <v>27</v>
      </c>
    </row>
    <row r="87" spans="1:15" x14ac:dyDescent="0.3">
      <c r="A87">
        <v>15</v>
      </c>
      <c r="D87">
        <v>1777</v>
      </c>
      <c r="E87">
        <v>23772765</v>
      </c>
      <c r="J87" t="s">
        <v>7</v>
      </c>
      <c r="K87">
        <v>32208</v>
      </c>
      <c r="L87">
        <v>112978</v>
      </c>
      <c r="M87" s="2">
        <v>145.49</v>
      </c>
      <c r="N87">
        <v>190</v>
      </c>
      <c r="O87" t="s">
        <v>27</v>
      </c>
    </row>
    <row r="88" spans="1:15" x14ac:dyDescent="0.3">
      <c r="A88">
        <v>15</v>
      </c>
      <c r="D88">
        <v>1928</v>
      </c>
      <c r="E88">
        <v>23772755</v>
      </c>
      <c r="F88">
        <v>456.51</v>
      </c>
      <c r="G88" s="2">
        <f>F88*0.3048</f>
        <v>139.144248</v>
      </c>
      <c r="H88">
        <v>459.54</v>
      </c>
      <c r="I88" s="2">
        <f>H88*0.3048</f>
        <v>140.06779200000003</v>
      </c>
      <c r="J88" t="s">
        <v>7</v>
      </c>
      <c r="K88">
        <v>32225</v>
      </c>
      <c r="L88">
        <v>40802</v>
      </c>
      <c r="M88" s="2">
        <v>145.81</v>
      </c>
      <c r="N88">
        <v>190</v>
      </c>
      <c r="O88" t="s">
        <v>27</v>
      </c>
    </row>
    <row r="89" spans="1:15" x14ac:dyDescent="0.3">
      <c r="K89" s="5" t="s">
        <v>20</v>
      </c>
      <c r="L89" s="4">
        <f>SUM(L72:L88)/10000</f>
        <v>161.80410000000001</v>
      </c>
      <c r="M89" s="2">
        <f>SUMPRODUCT(L72:L88,M72:M88)/(L89*10000)</f>
        <v>143.11835277968854</v>
      </c>
      <c r="N89" t="s">
        <v>18</v>
      </c>
    </row>
    <row r="91" spans="1:15" x14ac:dyDescent="0.3">
      <c r="A91">
        <v>16</v>
      </c>
      <c r="B91">
        <v>5</v>
      </c>
      <c r="C91">
        <v>2</v>
      </c>
      <c r="D91">
        <v>1777</v>
      </c>
      <c r="E91" s="12">
        <v>23772765</v>
      </c>
      <c r="F91" t="s">
        <v>49</v>
      </c>
      <c r="J91" t="s">
        <v>7</v>
      </c>
      <c r="K91">
        <v>31765</v>
      </c>
      <c r="L91">
        <v>24553</v>
      </c>
      <c r="M91" s="2">
        <v>148.16999999999999</v>
      </c>
      <c r="N91">
        <v>190</v>
      </c>
      <c r="O91" t="s">
        <v>27</v>
      </c>
    </row>
    <row r="92" spans="1:15" x14ac:dyDescent="0.3">
      <c r="A92">
        <v>16</v>
      </c>
      <c r="D92">
        <v>1881</v>
      </c>
      <c r="E92">
        <v>23774369</v>
      </c>
      <c r="J92" t="s">
        <v>21</v>
      </c>
      <c r="K92">
        <v>32211</v>
      </c>
      <c r="L92">
        <v>87211</v>
      </c>
      <c r="M92" s="2">
        <v>149.16</v>
      </c>
      <c r="N92">
        <v>190</v>
      </c>
      <c r="O92" t="s">
        <v>27</v>
      </c>
    </row>
    <row r="93" spans="1:15" x14ac:dyDescent="0.3">
      <c r="A93">
        <v>16</v>
      </c>
      <c r="D93">
        <v>1777</v>
      </c>
      <c r="E93">
        <v>23772765</v>
      </c>
      <c r="J93" t="s">
        <v>7</v>
      </c>
      <c r="K93">
        <v>31801</v>
      </c>
      <c r="L93">
        <v>33230</v>
      </c>
      <c r="M93" s="2">
        <v>150.56</v>
      </c>
      <c r="N93">
        <v>190</v>
      </c>
      <c r="O93" t="s">
        <v>27</v>
      </c>
    </row>
    <row r="94" spans="1:15" x14ac:dyDescent="0.3">
      <c r="A94">
        <v>16</v>
      </c>
      <c r="D94">
        <v>1777</v>
      </c>
      <c r="E94">
        <v>23772765</v>
      </c>
      <c r="J94" t="s">
        <v>7</v>
      </c>
      <c r="K94">
        <v>31763</v>
      </c>
      <c r="L94">
        <v>33344</v>
      </c>
      <c r="M94" s="2">
        <v>149.97</v>
      </c>
      <c r="N94">
        <v>190</v>
      </c>
      <c r="O94" t="s">
        <v>27</v>
      </c>
    </row>
    <row r="95" spans="1:15" x14ac:dyDescent="0.3">
      <c r="A95">
        <v>16</v>
      </c>
      <c r="D95">
        <v>1777</v>
      </c>
      <c r="E95">
        <v>23772765</v>
      </c>
      <c r="J95" t="s">
        <v>7</v>
      </c>
      <c r="K95">
        <v>31705</v>
      </c>
      <c r="L95">
        <v>22260</v>
      </c>
      <c r="M95" s="2">
        <v>149.04</v>
      </c>
      <c r="N95">
        <v>190</v>
      </c>
      <c r="O95" t="s">
        <v>27</v>
      </c>
    </row>
    <row r="96" spans="1:15" x14ac:dyDescent="0.3">
      <c r="K96" s="5" t="s">
        <v>20</v>
      </c>
      <c r="L96" s="4">
        <f>SUM(L91:L95)/10000</f>
        <v>20.059799999999999</v>
      </c>
      <c r="M96" s="2">
        <f>SUMPRODUCT(L91:L95,M91:M95)/(L96*10000)</f>
        <v>149.39206597274151</v>
      </c>
      <c r="N96" t="s">
        <v>18</v>
      </c>
    </row>
    <row r="98" spans="1:16" x14ac:dyDescent="0.3">
      <c r="A98">
        <v>17</v>
      </c>
      <c r="B98">
        <v>1</v>
      </c>
      <c r="C98">
        <v>1</v>
      </c>
      <c r="D98">
        <v>1816</v>
      </c>
      <c r="E98">
        <v>23774413</v>
      </c>
      <c r="J98" t="s">
        <v>21</v>
      </c>
      <c r="K98">
        <v>31325</v>
      </c>
      <c r="L98">
        <v>78961</v>
      </c>
      <c r="M98" s="2">
        <v>161.96</v>
      </c>
      <c r="N98">
        <v>190</v>
      </c>
      <c r="O98" t="s">
        <v>27</v>
      </c>
    </row>
    <row r="99" spans="1:16" x14ac:dyDescent="0.3">
      <c r="K99" s="5" t="s">
        <v>20</v>
      </c>
      <c r="L99" s="4">
        <f>SUM(L98:L98)/10000</f>
        <v>7.8960999999999997</v>
      </c>
      <c r="M99" s="2">
        <f>SUMPRODUCT(L98:L98,M98:M98)/(L99*10000)</f>
        <v>161.96</v>
      </c>
      <c r="N99" t="s">
        <v>18</v>
      </c>
    </row>
    <row r="100" spans="1:16" x14ac:dyDescent="0.3">
      <c r="K100" s="5"/>
      <c r="L100" s="4"/>
    </row>
    <row r="101" spans="1:16" x14ac:dyDescent="0.3">
      <c r="A101">
        <v>18</v>
      </c>
      <c r="B101">
        <v>1</v>
      </c>
      <c r="C101">
        <v>1</v>
      </c>
      <c r="D101">
        <v>2344</v>
      </c>
      <c r="E101">
        <v>23773619</v>
      </c>
      <c r="J101" t="s">
        <v>22</v>
      </c>
      <c r="K101">
        <v>40260</v>
      </c>
      <c r="L101">
        <v>412877</v>
      </c>
      <c r="M101" s="2">
        <v>538.92999999999995</v>
      </c>
      <c r="N101">
        <v>190</v>
      </c>
      <c r="O101" t="s">
        <v>27</v>
      </c>
    </row>
    <row r="102" spans="1:16" x14ac:dyDescent="0.3">
      <c r="K102" s="5" t="s">
        <v>20</v>
      </c>
      <c r="L102" s="4">
        <f>SUM(L101:L101)/10000</f>
        <v>41.287700000000001</v>
      </c>
      <c r="M102" s="2">
        <f>SUMPRODUCT(L101:L101,M101:M101)/(L102*10000)</f>
        <v>538.92999999999995</v>
      </c>
      <c r="N102" t="s">
        <v>18</v>
      </c>
    </row>
    <row r="103" spans="1:16" x14ac:dyDescent="0.3">
      <c r="B103">
        <f>SUM(B2:B102)</f>
        <v>65</v>
      </c>
      <c r="K103" s="5"/>
      <c r="L103" s="4"/>
    </row>
    <row r="104" spans="1:16" x14ac:dyDescent="0.3">
      <c r="A104" s="10" t="s">
        <v>33</v>
      </c>
    </row>
    <row r="105" spans="1:16" x14ac:dyDescent="0.3">
      <c r="A105">
        <f>WETL_ID!A23</f>
        <v>19</v>
      </c>
      <c r="B105">
        <f>WETL_ID!G23</f>
        <v>1</v>
      </c>
      <c r="C105">
        <v>1</v>
      </c>
      <c r="D105">
        <f>WETL_ID!C23</f>
        <v>8121</v>
      </c>
      <c r="E105">
        <f>WETL_ID!E23</f>
        <v>23809000</v>
      </c>
      <c r="J105" t="str">
        <f>WETL_ID!F23</f>
        <v>Clackamas R</v>
      </c>
      <c r="K105">
        <f>WETL_ID!B23</f>
        <v>149851</v>
      </c>
      <c r="L105">
        <v>50633</v>
      </c>
      <c r="M105" s="2">
        <f>WETL_ID!D23</f>
        <v>5.81</v>
      </c>
      <c r="N105">
        <v>190</v>
      </c>
      <c r="O105" t="s">
        <v>27</v>
      </c>
      <c r="P105" t="s">
        <v>41</v>
      </c>
    </row>
    <row r="107" spans="1:16" x14ac:dyDescent="0.3">
      <c r="A107">
        <f>WETL_ID!A24</f>
        <v>20</v>
      </c>
      <c r="B107">
        <f>WETL_ID!G24</f>
        <v>3</v>
      </c>
      <c r="C107">
        <v>1</v>
      </c>
      <c r="D107">
        <f>WETL_ID!C24</f>
        <v>8121</v>
      </c>
      <c r="E107">
        <f>WETL_ID!E24</f>
        <v>23809000</v>
      </c>
      <c r="J107" t="str">
        <f>WETL_ID!F24</f>
        <v>Clackamas R</v>
      </c>
      <c r="K107">
        <f>WETL_ID!B24</f>
        <v>150311</v>
      </c>
      <c r="L107">
        <v>30651</v>
      </c>
      <c r="M107" s="2">
        <f>WETL_ID!D24</f>
        <v>9.2799999999999994</v>
      </c>
      <c r="N107">
        <v>190</v>
      </c>
      <c r="O107" t="s">
        <v>27</v>
      </c>
    </row>
    <row r="108" spans="1:16" x14ac:dyDescent="0.3">
      <c r="D108">
        <v>8121</v>
      </c>
      <c r="E108">
        <f>WETL_ID!E25</f>
        <v>23809012</v>
      </c>
      <c r="J108" t="str">
        <f>WETL_ID!F25</f>
        <v>Clackamas R</v>
      </c>
      <c r="K108">
        <v>150532</v>
      </c>
      <c r="L108">
        <v>115205</v>
      </c>
      <c r="M108" s="2">
        <v>12.75</v>
      </c>
      <c r="N108">
        <v>190</v>
      </c>
      <c r="O108" t="s">
        <v>27</v>
      </c>
    </row>
    <row r="109" spans="1:16" x14ac:dyDescent="0.3">
      <c r="D109">
        <v>8121</v>
      </c>
      <c r="E109">
        <f>WETL_ID!E26</f>
        <v>23809054</v>
      </c>
      <c r="J109" t="str">
        <f>WETL_ID!F26</f>
        <v>Clackamas R</v>
      </c>
      <c r="K109">
        <v>150537</v>
      </c>
      <c r="L109">
        <v>73350</v>
      </c>
      <c r="M109" s="2">
        <v>11.84</v>
      </c>
      <c r="N109">
        <v>190</v>
      </c>
      <c r="O109" t="s">
        <v>27</v>
      </c>
    </row>
    <row r="110" spans="1:16" x14ac:dyDescent="0.3">
      <c r="K110" s="5" t="s">
        <v>20</v>
      </c>
      <c r="L110" s="4">
        <f>SUM(L107:L109)/10000</f>
        <v>21.9206</v>
      </c>
      <c r="M110" s="2">
        <f>SUMPRODUCT(L107:L109,M107:M109)/(L110*10000)</f>
        <v>11.960297756448274</v>
      </c>
      <c r="N110" t="s">
        <v>18</v>
      </c>
    </row>
    <row r="111" spans="1:16" x14ac:dyDescent="0.3">
      <c r="K111" s="5"/>
      <c r="L111" s="4"/>
    </row>
    <row r="112" spans="1:16" x14ac:dyDescent="0.3">
      <c r="A112">
        <f>WETL_ID!A25</f>
        <v>21</v>
      </c>
      <c r="B112">
        <f>WETL_ID!G25</f>
        <v>4</v>
      </c>
      <c r="C112">
        <v>2</v>
      </c>
      <c r="D112">
        <f>WETL_ID!C25</f>
        <v>8210</v>
      </c>
      <c r="E112">
        <f>WETL_ID!E25</f>
        <v>23809012</v>
      </c>
      <c r="J112" t="str">
        <f>WETL_ID!F25</f>
        <v>Clackamas R</v>
      </c>
      <c r="K112">
        <f>WETL_ID!B25</f>
        <v>151931</v>
      </c>
      <c r="L112">
        <v>114846</v>
      </c>
      <c r="M112" s="2">
        <f>WETL_ID!D25</f>
        <v>24.45</v>
      </c>
      <c r="N112">
        <v>190</v>
      </c>
      <c r="O112" t="s">
        <v>27</v>
      </c>
    </row>
    <row r="113" spans="1:16" x14ac:dyDescent="0.3">
      <c r="D113">
        <v>8177</v>
      </c>
      <c r="E113">
        <v>23809010</v>
      </c>
      <c r="J113" t="s">
        <v>29</v>
      </c>
      <c r="K113">
        <v>151913</v>
      </c>
      <c r="L113">
        <v>48461</v>
      </c>
      <c r="M113" s="2">
        <v>24.8</v>
      </c>
      <c r="N113">
        <v>190</v>
      </c>
      <c r="O113" t="s">
        <v>27</v>
      </c>
    </row>
    <row r="114" spans="1:16" x14ac:dyDescent="0.3">
      <c r="D114">
        <v>8210</v>
      </c>
      <c r="E114">
        <f>WETL_ID!E27</f>
        <v>23809054</v>
      </c>
      <c r="J114" t="str">
        <f>WETL_ID!F27</f>
        <v>Clackamas R</v>
      </c>
      <c r="K114">
        <v>151868</v>
      </c>
      <c r="L114">
        <v>36088</v>
      </c>
      <c r="M114" s="2">
        <v>26.37</v>
      </c>
      <c r="N114">
        <v>190</v>
      </c>
      <c r="O114" t="s">
        <v>27</v>
      </c>
    </row>
    <row r="115" spans="1:16" x14ac:dyDescent="0.3">
      <c r="D115">
        <v>8210</v>
      </c>
      <c r="E115">
        <f>WETL_ID!E28</f>
        <v>23809054</v>
      </c>
      <c r="J115" t="str">
        <f>WETL_ID!F28</f>
        <v>Clackamas R</v>
      </c>
      <c r="K115">
        <v>151932</v>
      </c>
      <c r="L115">
        <v>158531</v>
      </c>
      <c r="M115" s="2">
        <v>34.33</v>
      </c>
      <c r="N115">
        <v>190</v>
      </c>
      <c r="O115" t="s">
        <v>27</v>
      </c>
    </row>
    <row r="116" spans="1:16" x14ac:dyDescent="0.3">
      <c r="K116" s="5" t="s">
        <v>20</v>
      </c>
      <c r="L116" s="4">
        <f>SUM(L112:L115)/10000</f>
        <v>35.7926</v>
      </c>
      <c r="M116" s="2">
        <f>SUMPRODUCT(L112:L115,M112:M115)/(L116*10000)</f>
        <v>29.066978341891897</v>
      </c>
      <c r="N116" t="s">
        <v>18</v>
      </c>
    </row>
    <row r="117" spans="1:16" x14ac:dyDescent="0.3">
      <c r="K117" s="5"/>
      <c r="L117" s="4"/>
    </row>
    <row r="118" spans="1:16" x14ac:dyDescent="0.3">
      <c r="A118">
        <f>WETL_ID!A26</f>
        <v>22</v>
      </c>
      <c r="B118">
        <f>WETL_ID!G26</f>
        <v>2</v>
      </c>
      <c r="C118">
        <v>1</v>
      </c>
      <c r="D118">
        <f>WETL_ID!C26</f>
        <v>8048</v>
      </c>
      <c r="E118">
        <f>WETL_ID!E26</f>
        <v>23809054</v>
      </c>
      <c r="J118" t="str">
        <f>WETL_ID!F26</f>
        <v>Clackamas R</v>
      </c>
      <c r="K118">
        <f>WETL_ID!B26</f>
        <v>150784</v>
      </c>
      <c r="L118">
        <v>156359</v>
      </c>
      <c r="M118" s="2">
        <f>WETL_ID!D26</f>
        <v>49.54</v>
      </c>
      <c r="N118">
        <v>190</v>
      </c>
      <c r="O118" t="s">
        <v>27</v>
      </c>
    </row>
    <row r="119" spans="1:16" x14ac:dyDescent="0.3">
      <c r="D119">
        <v>8048</v>
      </c>
      <c r="E119">
        <f>WETL_ID!E27</f>
        <v>23809054</v>
      </c>
      <c r="J119" t="str">
        <f>WETL_ID!F27</f>
        <v>Clackamas R</v>
      </c>
      <c r="K119">
        <v>150597</v>
      </c>
      <c r="L119">
        <v>129261</v>
      </c>
      <c r="M119" s="2">
        <v>49.96</v>
      </c>
      <c r="N119">
        <v>190</v>
      </c>
      <c r="O119" t="s">
        <v>27</v>
      </c>
    </row>
    <row r="120" spans="1:16" x14ac:dyDescent="0.3">
      <c r="K120" s="5" t="s">
        <v>20</v>
      </c>
      <c r="L120" s="4">
        <f>SUM(L118:L119)/10000</f>
        <v>28.562000000000001</v>
      </c>
      <c r="M120" s="2">
        <f>SUMPRODUCT(L118:L119,M118:M119)/(L120*10000)</f>
        <v>49.730076395210418</v>
      </c>
      <c r="N120" t="s">
        <v>18</v>
      </c>
    </row>
    <row r="121" spans="1:16" x14ac:dyDescent="0.3">
      <c r="K121" s="5"/>
      <c r="L121" s="4"/>
    </row>
    <row r="122" spans="1:16" x14ac:dyDescent="0.3">
      <c r="A122">
        <f>WETL_ID!A27</f>
        <v>23</v>
      </c>
      <c r="B122">
        <f>WETL_ID!G27</f>
        <v>3</v>
      </c>
      <c r="C122">
        <v>1</v>
      </c>
      <c r="D122">
        <f>WETL_ID!C27</f>
        <v>8048</v>
      </c>
      <c r="E122">
        <f>WETL_ID!E27</f>
        <v>23809054</v>
      </c>
      <c r="J122" t="str">
        <f>WETL_ID!F27</f>
        <v>Clackamas R</v>
      </c>
      <c r="K122">
        <f>WETL_ID!B27</f>
        <v>150309</v>
      </c>
      <c r="L122">
        <v>82608</v>
      </c>
      <c r="M122" s="2">
        <f>WETL_ID!D27</f>
        <v>51.41</v>
      </c>
      <c r="N122">
        <v>190</v>
      </c>
      <c r="O122" t="s">
        <v>27</v>
      </c>
    </row>
    <row r="123" spans="1:16" x14ac:dyDescent="0.3">
      <c r="D123">
        <v>8048</v>
      </c>
      <c r="E123">
        <v>23809054</v>
      </c>
      <c r="J123" t="s">
        <v>29</v>
      </c>
      <c r="K123">
        <v>150308</v>
      </c>
      <c r="L123">
        <v>63243</v>
      </c>
      <c r="M123" s="2">
        <v>53.65</v>
      </c>
      <c r="N123">
        <v>190</v>
      </c>
      <c r="O123" t="s">
        <v>27</v>
      </c>
    </row>
    <row r="124" spans="1:16" x14ac:dyDescent="0.3">
      <c r="D124">
        <v>8048</v>
      </c>
      <c r="E124">
        <f>WETL_ID!E28</f>
        <v>23809054</v>
      </c>
      <c r="J124" t="str">
        <f>WETL_ID!F28</f>
        <v>Clackamas R</v>
      </c>
      <c r="K124">
        <v>150374</v>
      </c>
      <c r="L124">
        <v>111581</v>
      </c>
      <c r="M124" s="2">
        <v>54.99</v>
      </c>
      <c r="N124">
        <v>190</v>
      </c>
      <c r="O124" t="s">
        <v>27</v>
      </c>
    </row>
    <row r="125" spans="1:16" x14ac:dyDescent="0.3">
      <c r="K125" s="5" t="s">
        <v>20</v>
      </c>
      <c r="L125" s="4">
        <f>SUM(L122:L124)/10000</f>
        <v>25.743200000000002</v>
      </c>
      <c r="M125" s="2">
        <f>SUMPRODUCT(L122:L124,M122:M124)/(L125*10000)</f>
        <v>53.512008685788857</v>
      </c>
      <c r="N125" t="s">
        <v>18</v>
      </c>
    </row>
    <row r="126" spans="1:16" x14ac:dyDescent="0.3">
      <c r="K126" s="5"/>
      <c r="L126" s="4"/>
    </row>
    <row r="127" spans="1:16" x14ac:dyDescent="0.3">
      <c r="A127">
        <f>WETL_ID!A28</f>
        <v>24</v>
      </c>
      <c r="B127">
        <f>WETL_ID!G28</f>
        <v>2</v>
      </c>
      <c r="C127">
        <v>2</v>
      </c>
      <c r="D127">
        <f>WETL_ID!C28</f>
        <v>8048</v>
      </c>
      <c r="E127">
        <f>WETL_ID!E28</f>
        <v>23809054</v>
      </c>
      <c r="J127" t="str">
        <f>WETL_ID!F28</f>
        <v>Clackamas R</v>
      </c>
      <c r="K127">
        <f>WETL_ID!B28</f>
        <v>150066</v>
      </c>
      <c r="L127">
        <v>114536</v>
      </c>
      <c r="M127" s="2">
        <f>WETL_ID!D28</f>
        <v>53.87</v>
      </c>
      <c r="N127">
        <v>190</v>
      </c>
      <c r="O127" t="s">
        <v>27</v>
      </c>
      <c r="P127" t="s">
        <v>41</v>
      </c>
    </row>
    <row r="128" spans="1:16" x14ac:dyDescent="0.3">
      <c r="D128">
        <v>8032</v>
      </c>
      <c r="E128">
        <v>23809056</v>
      </c>
      <c r="J128" t="s">
        <v>29</v>
      </c>
      <c r="K128">
        <v>149886</v>
      </c>
      <c r="L128">
        <v>31686</v>
      </c>
      <c r="M128" s="2">
        <v>55.48</v>
      </c>
      <c r="N128">
        <v>190</v>
      </c>
      <c r="O128" t="s">
        <v>27</v>
      </c>
      <c r="P128" t="s">
        <v>41</v>
      </c>
    </row>
    <row r="129" spans="1:16" x14ac:dyDescent="0.3">
      <c r="K129" s="5" t="s">
        <v>20</v>
      </c>
      <c r="L129" s="4">
        <f>SUM(L127:L128)/10000</f>
        <v>14.622199999999999</v>
      </c>
      <c r="M129" s="2">
        <f>SUMPRODUCT(L127:L128,M127:M128)/(L129*10000)</f>
        <v>54.218883615324643</v>
      </c>
      <c r="N129" t="s">
        <v>18</v>
      </c>
    </row>
    <row r="130" spans="1:16" x14ac:dyDescent="0.3">
      <c r="K130" s="5"/>
      <c r="L130" s="4"/>
    </row>
    <row r="131" spans="1:16" x14ac:dyDescent="0.3">
      <c r="A131">
        <f>WETL_ID!A29</f>
        <v>25</v>
      </c>
      <c r="B131">
        <f>WETL_ID!G29</f>
        <v>6</v>
      </c>
      <c r="C131">
        <v>2</v>
      </c>
      <c r="D131">
        <f>WETL_ID!C29</f>
        <v>8059</v>
      </c>
      <c r="E131">
        <f>WETL_ID!E29</f>
        <v>23809058</v>
      </c>
      <c r="J131" t="str">
        <f>WETL_ID!F29</f>
        <v>Clackamas R</v>
      </c>
      <c r="K131">
        <f>WETL_ID!B29</f>
        <v>149542</v>
      </c>
      <c r="L131">
        <v>56060</v>
      </c>
      <c r="M131" s="2">
        <f>WETL_ID!D29</f>
        <v>56.61</v>
      </c>
      <c r="N131">
        <v>190</v>
      </c>
      <c r="O131" t="s">
        <v>27</v>
      </c>
      <c r="P131" t="s">
        <v>41</v>
      </c>
    </row>
    <row r="132" spans="1:16" x14ac:dyDescent="0.3">
      <c r="D132">
        <v>8059</v>
      </c>
      <c r="E132">
        <v>23809058</v>
      </c>
      <c r="J132" t="s">
        <v>29</v>
      </c>
      <c r="K132">
        <v>149302</v>
      </c>
      <c r="L132">
        <v>106965</v>
      </c>
      <c r="M132" s="2">
        <v>58.03</v>
      </c>
      <c r="N132">
        <v>190</v>
      </c>
      <c r="O132" t="s">
        <v>27</v>
      </c>
      <c r="P132" t="s">
        <v>41</v>
      </c>
    </row>
    <row r="133" spans="1:16" x14ac:dyDescent="0.3">
      <c r="D133">
        <v>8059</v>
      </c>
      <c r="E133">
        <v>23809058</v>
      </c>
      <c r="J133" t="s">
        <v>29</v>
      </c>
      <c r="K133">
        <v>149553</v>
      </c>
      <c r="L133">
        <v>108892</v>
      </c>
      <c r="M133" s="2">
        <v>57.66</v>
      </c>
      <c r="N133">
        <v>190</v>
      </c>
      <c r="O133" t="s">
        <v>27</v>
      </c>
      <c r="P133" t="s">
        <v>41</v>
      </c>
    </row>
    <row r="134" spans="1:16" x14ac:dyDescent="0.3">
      <c r="D134">
        <v>8032</v>
      </c>
      <c r="E134">
        <v>23809056</v>
      </c>
      <c r="J134" t="s">
        <v>29</v>
      </c>
      <c r="K134">
        <v>149599</v>
      </c>
      <c r="L134">
        <v>30277</v>
      </c>
      <c r="M134" s="2">
        <v>56.36</v>
      </c>
      <c r="N134">
        <v>190</v>
      </c>
      <c r="O134" t="s">
        <v>27</v>
      </c>
      <c r="P134" t="s">
        <v>41</v>
      </c>
    </row>
    <row r="135" spans="1:16" x14ac:dyDescent="0.3">
      <c r="D135">
        <v>8059</v>
      </c>
      <c r="E135">
        <v>23809058</v>
      </c>
      <c r="J135" t="s">
        <v>29</v>
      </c>
      <c r="K135">
        <v>149525</v>
      </c>
      <c r="L135">
        <v>26723</v>
      </c>
      <c r="M135" s="2">
        <v>60.11</v>
      </c>
      <c r="N135">
        <v>190</v>
      </c>
      <c r="O135" t="s">
        <v>27</v>
      </c>
      <c r="P135" t="s">
        <v>41</v>
      </c>
    </row>
    <row r="136" spans="1:16" x14ac:dyDescent="0.3">
      <c r="D136">
        <v>8059</v>
      </c>
      <c r="E136">
        <v>23809058</v>
      </c>
      <c r="J136" t="s">
        <v>29</v>
      </c>
      <c r="K136">
        <v>149394</v>
      </c>
      <c r="L136">
        <v>46447</v>
      </c>
      <c r="M136" s="2">
        <v>56.94</v>
      </c>
      <c r="N136">
        <v>190</v>
      </c>
      <c r="O136" t="s">
        <v>27</v>
      </c>
      <c r="P136" t="s">
        <v>41</v>
      </c>
    </row>
    <row r="137" spans="1:16" x14ac:dyDescent="0.3">
      <c r="K137" s="5" t="s">
        <v>20</v>
      </c>
      <c r="L137" s="4">
        <f>SUM(L131:L136)/10000</f>
        <v>37.5364</v>
      </c>
      <c r="M137" s="2">
        <f>SUMPRODUCT(L131:L136,M131:M136)/(L137*10000)</f>
        <v>57.589091388625441</v>
      </c>
      <c r="N137" t="s">
        <v>18</v>
      </c>
    </row>
    <row r="138" spans="1:16" x14ac:dyDescent="0.3">
      <c r="K138" s="5"/>
      <c r="L138" s="4"/>
    </row>
    <row r="139" spans="1:16" x14ac:dyDescent="0.3">
      <c r="A139">
        <f>WETL_ID!A30</f>
        <v>26</v>
      </c>
      <c r="B139">
        <f>WETL_ID!G30</f>
        <v>1</v>
      </c>
      <c r="C139">
        <v>1</v>
      </c>
      <c r="D139">
        <f>WETL_ID!C30</f>
        <v>8362</v>
      </c>
      <c r="E139">
        <f>WETL_ID!E30</f>
        <v>23815518</v>
      </c>
      <c r="K139">
        <f>WETL_ID!B30</f>
        <v>153673</v>
      </c>
      <c r="L139">
        <v>52785</v>
      </c>
      <c r="M139" s="2">
        <f>WETL_ID!D30</f>
        <v>252.65</v>
      </c>
      <c r="N139">
        <v>190</v>
      </c>
      <c r="O139" t="s">
        <v>27</v>
      </c>
    </row>
    <row r="140" spans="1:16" x14ac:dyDescent="0.3">
      <c r="A140">
        <f>WETL_ID!A31</f>
        <v>27</v>
      </c>
      <c r="B140">
        <f>WETL_ID!G31</f>
        <v>1</v>
      </c>
      <c r="C140">
        <v>1</v>
      </c>
      <c r="D140">
        <f>WETL_ID!C31</f>
        <v>8513</v>
      </c>
      <c r="E140">
        <f>WETL_ID!E31</f>
        <v>23815444</v>
      </c>
      <c r="J140" t="str">
        <f>WETL_ID!F31</f>
        <v>Crystal Springs Cr</v>
      </c>
      <c r="K140">
        <f>WETL_ID!B31</f>
        <v>156391</v>
      </c>
      <c r="L140">
        <v>55853</v>
      </c>
      <c r="M140" s="2">
        <f>WETL_ID!D31</f>
        <v>30.94</v>
      </c>
      <c r="N140">
        <v>190</v>
      </c>
      <c r="O140" t="s">
        <v>27</v>
      </c>
    </row>
    <row r="141" spans="1:16" x14ac:dyDescent="0.3">
      <c r="A141">
        <f>WETL_ID!A32</f>
        <v>28</v>
      </c>
      <c r="B141">
        <f>WETL_ID!G32</f>
        <v>1</v>
      </c>
      <c r="C141">
        <v>1</v>
      </c>
      <c r="D141">
        <f>WETL_ID!C32</f>
        <v>8491</v>
      </c>
      <c r="E141">
        <f>WETL_ID!E32</f>
        <v>23815070</v>
      </c>
      <c r="J141" t="str">
        <f>WETL_ID!F32</f>
        <v>Johnson Cr</v>
      </c>
      <c r="K141">
        <f>WETL_ID!B32</f>
        <v>156910</v>
      </c>
      <c r="L141">
        <v>67222</v>
      </c>
      <c r="M141" s="2">
        <f>WETL_ID!D32</f>
        <v>95.08</v>
      </c>
      <c r="N141">
        <v>190</v>
      </c>
      <c r="O141" t="s">
        <v>27</v>
      </c>
    </row>
    <row r="142" spans="1:16" x14ac:dyDescent="0.3">
      <c r="A142">
        <f>WETL_ID!A33</f>
        <v>29</v>
      </c>
      <c r="B142">
        <f>WETL_ID!G33</f>
        <v>1</v>
      </c>
      <c r="C142">
        <v>1</v>
      </c>
      <c r="D142">
        <f>WETL_ID!C33</f>
        <v>7855</v>
      </c>
      <c r="E142">
        <f>WETL_ID!E33</f>
        <v>23809078</v>
      </c>
      <c r="J142" t="str">
        <f>WETL_ID!F33</f>
        <v>Clackamas R</v>
      </c>
      <c r="K142">
        <f>WETL_ID!B33</f>
        <v>145278</v>
      </c>
      <c r="L142">
        <v>102588</v>
      </c>
      <c r="M142" s="2">
        <f>WETL_ID!D33</f>
        <v>86.9</v>
      </c>
      <c r="N142">
        <v>190</v>
      </c>
      <c r="O142" t="s">
        <v>27</v>
      </c>
      <c r="P142" t="s">
        <v>41</v>
      </c>
    </row>
    <row r="143" spans="1:16" x14ac:dyDescent="0.3">
      <c r="A143">
        <f>WETL_ID!A34</f>
        <v>30</v>
      </c>
      <c r="B143">
        <f>WETL_ID!G34</f>
        <v>1</v>
      </c>
      <c r="C143">
        <v>1</v>
      </c>
      <c r="D143">
        <f>WETL_ID!C34</f>
        <v>6766</v>
      </c>
      <c r="E143">
        <f>WETL_ID!E34</f>
        <v>23809418</v>
      </c>
      <c r="J143" t="str">
        <f>WETL_ID!F34</f>
        <v>Oak Grove Fork Clackamas R</v>
      </c>
      <c r="K143">
        <f>WETL_ID!B34</f>
        <v>120758</v>
      </c>
      <c r="L143">
        <v>65830</v>
      </c>
      <c r="M143" s="2">
        <f>WETL_ID!D34</f>
        <v>665.6</v>
      </c>
      <c r="N143">
        <v>190</v>
      </c>
      <c r="O143" t="s">
        <v>27</v>
      </c>
      <c r="P143" t="s">
        <v>41</v>
      </c>
    </row>
  </sheetData>
  <sortState xmlns:xlrd2="http://schemas.microsoft.com/office/spreadsheetml/2017/richdata2" ref="D72:O88">
    <sortCondition ref="M72:M88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5645-945C-4C81-90D4-9241866A6700}">
  <dimension ref="A1:Q182"/>
  <sheetViews>
    <sheetView workbookViewId="0">
      <pane ySplit="1" topLeftCell="A18" activePane="bottomLeft" state="frozen"/>
      <selection pane="bottomLeft" activeCell="A130" sqref="A130:XFD130"/>
    </sheetView>
  </sheetViews>
  <sheetFormatPr defaultRowHeight="14.4" x14ac:dyDescent="0.3"/>
  <cols>
    <col min="6" max="6" width="10" bestFit="1" customWidth="1"/>
    <col min="7" max="10" width="10" customWidth="1"/>
    <col min="11" max="11" width="15.5546875" customWidth="1"/>
    <col min="14" max="14" width="11.5546875" style="2" bestFit="1" customWidth="1"/>
    <col min="16" max="16" width="20.6640625" customWidth="1"/>
  </cols>
  <sheetData>
    <row r="1" spans="1:17" x14ac:dyDescent="0.3">
      <c r="A1" t="s">
        <v>55</v>
      </c>
      <c r="B1" t="s">
        <v>0</v>
      </c>
      <c r="C1" t="s">
        <v>10</v>
      </c>
      <c r="D1" t="s">
        <v>44</v>
      </c>
      <c r="E1" t="s">
        <v>1</v>
      </c>
      <c r="F1" t="s">
        <v>19</v>
      </c>
      <c r="G1" t="s">
        <v>45</v>
      </c>
      <c r="H1" t="s">
        <v>46</v>
      </c>
      <c r="I1" t="s">
        <v>47</v>
      </c>
      <c r="J1" t="s">
        <v>48</v>
      </c>
      <c r="K1" t="s">
        <v>3</v>
      </c>
      <c r="L1" t="s">
        <v>11</v>
      </c>
      <c r="M1" t="s">
        <v>12</v>
      </c>
      <c r="N1" s="2" t="s">
        <v>13</v>
      </c>
      <c r="O1" t="s">
        <v>26</v>
      </c>
      <c r="Q1" t="s">
        <v>40</v>
      </c>
    </row>
    <row r="2" spans="1:17" s="14" customFormat="1" x14ac:dyDescent="0.3">
      <c r="A2"/>
      <c r="B2">
        <v>15</v>
      </c>
      <c r="C2"/>
      <c r="D2"/>
      <c r="E2">
        <v>1777</v>
      </c>
      <c r="F2">
        <v>23772765</v>
      </c>
      <c r="G2"/>
      <c r="H2"/>
      <c r="I2"/>
      <c r="J2"/>
      <c r="K2" t="s">
        <v>7</v>
      </c>
      <c r="L2">
        <v>32208</v>
      </c>
      <c r="M2">
        <v>112978</v>
      </c>
      <c r="N2" s="2">
        <v>145.49</v>
      </c>
      <c r="O2">
        <v>190</v>
      </c>
      <c r="P2" t="s">
        <v>27</v>
      </c>
      <c r="Q2"/>
    </row>
    <row r="3" spans="1:17" x14ac:dyDescent="0.3">
      <c r="A3" s="14">
        <v>2</v>
      </c>
      <c r="B3" s="14">
        <v>16</v>
      </c>
      <c r="C3" s="14">
        <v>5</v>
      </c>
      <c r="D3" s="14">
        <v>2</v>
      </c>
      <c r="E3" s="14">
        <v>1777</v>
      </c>
      <c r="F3" s="14">
        <v>23772765</v>
      </c>
      <c r="G3" s="14" t="s">
        <v>49</v>
      </c>
      <c r="H3" s="14"/>
      <c r="I3" s="14"/>
      <c r="J3" s="14"/>
      <c r="K3" s="14" t="s">
        <v>7</v>
      </c>
      <c r="L3" s="14">
        <v>31765</v>
      </c>
      <c r="M3" s="14">
        <v>24553</v>
      </c>
      <c r="N3" s="15">
        <v>148.16999999999999</v>
      </c>
      <c r="O3" s="14">
        <v>190</v>
      </c>
      <c r="P3" s="14" t="s">
        <v>27</v>
      </c>
      <c r="Q3" s="14"/>
    </row>
    <row r="4" spans="1:17" x14ac:dyDescent="0.3">
      <c r="B4">
        <v>16</v>
      </c>
      <c r="E4">
        <v>1777</v>
      </c>
      <c r="F4">
        <v>23772765</v>
      </c>
      <c r="K4" t="s">
        <v>7</v>
      </c>
      <c r="L4">
        <v>31801</v>
      </c>
      <c r="M4">
        <v>33230</v>
      </c>
      <c r="N4" s="2">
        <v>150.56</v>
      </c>
      <c r="O4">
        <v>190</v>
      </c>
      <c r="P4" t="s">
        <v>27</v>
      </c>
    </row>
    <row r="5" spans="1:17" x14ac:dyDescent="0.3">
      <c r="B5">
        <v>16</v>
      </c>
      <c r="E5">
        <v>1777</v>
      </c>
      <c r="F5">
        <v>23772765</v>
      </c>
      <c r="K5" t="s">
        <v>7</v>
      </c>
      <c r="L5">
        <v>31763</v>
      </c>
      <c r="M5">
        <v>33344</v>
      </c>
      <c r="N5" s="2">
        <v>149.97</v>
      </c>
      <c r="O5">
        <v>190</v>
      </c>
      <c r="P5" t="s">
        <v>27</v>
      </c>
    </row>
    <row r="6" spans="1:17" x14ac:dyDescent="0.3">
      <c r="B6">
        <v>16</v>
      </c>
      <c r="E6">
        <v>1777</v>
      </c>
      <c r="F6">
        <v>23772765</v>
      </c>
      <c r="K6" t="s">
        <v>7</v>
      </c>
      <c r="L6">
        <v>31705</v>
      </c>
      <c r="M6">
        <v>22260</v>
      </c>
      <c r="N6" s="2">
        <v>149.04</v>
      </c>
      <c r="O6">
        <v>190</v>
      </c>
      <c r="P6" t="s">
        <v>27</v>
      </c>
    </row>
    <row r="8" spans="1:17" s="14" customFormat="1" x14ac:dyDescent="0.3">
      <c r="A8" s="14">
        <v>1</v>
      </c>
      <c r="B8" s="14">
        <v>17</v>
      </c>
      <c r="C8" s="14">
        <v>1</v>
      </c>
      <c r="D8" s="14">
        <v>1</v>
      </c>
      <c r="E8" s="14">
        <v>1816</v>
      </c>
      <c r="F8" s="14">
        <v>23774413</v>
      </c>
      <c r="K8" s="14" t="s">
        <v>21</v>
      </c>
      <c r="L8" s="14">
        <v>31325</v>
      </c>
      <c r="M8" s="14">
        <v>78961</v>
      </c>
      <c r="N8" s="15">
        <v>161.96</v>
      </c>
      <c r="O8" s="14">
        <v>190</v>
      </c>
      <c r="P8" s="14" t="s">
        <v>27</v>
      </c>
    </row>
    <row r="9" spans="1:17" s="14" customFormat="1" x14ac:dyDescent="0.3">
      <c r="N9" s="15"/>
    </row>
    <row r="10" spans="1:17" x14ac:dyDescent="0.3">
      <c r="B10">
        <v>15</v>
      </c>
      <c r="E10">
        <v>1821</v>
      </c>
      <c r="F10">
        <v>23772759</v>
      </c>
      <c r="K10" t="s">
        <v>7</v>
      </c>
      <c r="L10">
        <v>31837</v>
      </c>
      <c r="M10">
        <v>404169</v>
      </c>
      <c r="N10" s="2">
        <v>142.29</v>
      </c>
      <c r="O10">
        <v>190</v>
      </c>
      <c r="P10" t="s">
        <v>27</v>
      </c>
    </row>
    <row r="11" spans="1:17" s="14" customFormat="1" x14ac:dyDescent="0.3">
      <c r="A11"/>
      <c r="B11">
        <v>15</v>
      </c>
      <c r="C11"/>
      <c r="D11"/>
      <c r="E11">
        <v>1821</v>
      </c>
      <c r="F11">
        <v>23772759</v>
      </c>
      <c r="G11"/>
      <c r="H11"/>
      <c r="I11"/>
      <c r="J11"/>
      <c r="K11" t="s">
        <v>7</v>
      </c>
      <c r="L11">
        <v>32193</v>
      </c>
      <c r="M11">
        <v>57042</v>
      </c>
      <c r="N11" s="2">
        <v>142.56</v>
      </c>
      <c r="O11">
        <v>190</v>
      </c>
      <c r="P11" t="s">
        <v>27</v>
      </c>
      <c r="Q11"/>
    </row>
    <row r="12" spans="1:17" x14ac:dyDescent="0.3">
      <c r="B12">
        <v>15</v>
      </c>
      <c r="E12">
        <v>1821</v>
      </c>
      <c r="F12">
        <v>23772759</v>
      </c>
      <c r="K12" t="s">
        <v>7</v>
      </c>
      <c r="L12">
        <v>32250</v>
      </c>
      <c r="M12">
        <v>115890</v>
      </c>
      <c r="N12" s="2">
        <v>141.88999999999999</v>
      </c>
      <c r="O12">
        <v>190</v>
      </c>
      <c r="P12" t="s">
        <v>27</v>
      </c>
    </row>
    <row r="14" spans="1:17" x14ac:dyDescent="0.3">
      <c r="B14">
        <v>15</v>
      </c>
      <c r="E14">
        <v>1848</v>
      </c>
      <c r="F14">
        <v>23772763</v>
      </c>
      <c r="K14" t="s">
        <v>7</v>
      </c>
      <c r="L14">
        <v>31703</v>
      </c>
      <c r="M14">
        <v>46987</v>
      </c>
      <c r="N14" s="2">
        <v>145.16999999999999</v>
      </c>
      <c r="O14">
        <v>190</v>
      </c>
      <c r="P14" t="s">
        <v>27</v>
      </c>
    </row>
    <row r="15" spans="1:17" x14ac:dyDescent="0.3">
      <c r="B15">
        <v>15</v>
      </c>
      <c r="E15">
        <v>1848</v>
      </c>
      <c r="F15">
        <v>23772763</v>
      </c>
      <c r="K15" t="s">
        <v>7</v>
      </c>
      <c r="L15">
        <v>31811</v>
      </c>
      <c r="M15">
        <v>142161</v>
      </c>
      <c r="N15" s="2">
        <v>144.25</v>
      </c>
      <c r="O15">
        <v>190</v>
      </c>
      <c r="P15" t="s">
        <v>27</v>
      </c>
    </row>
    <row r="17" spans="1:17" s="14" customFormat="1" x14ac:dyDescent="0.3">
      <c r="A17"/>
      <c r="B17">
        <v>16</v>
      </c>
      <c r="C17"/>
      <c r="D17"/>
      <c r="E17">
        <v>1881</v>
      </c>
      <c r="F17">
        <v>23774369</v>
      </c>
      <c r="G17"/>
      <c r="H17"/>
      <c r="I17"/>
      <c r="J17"/>
      <c r="K17" t="s">
        <v>21</v>
      </c>
      <c r="L17">
        <v>32211</v>
      </c>
      <c r="M17">
        <v>87211</v>
      </c>
      <c r="N17" s="2">
        <v>149.16</v>
      </c>
      <c r="O17">
        <v>190</v>
      </c>
      <c r="P17" t="s">
        <v>27</v>
      </c>
      <c r="Q17"/>
    </row>
    <row r="18" spans="1:17" s="14" customForma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 s="2"/>
      <c r="O18"/>
      <c r="P18"/>
      <c r="Q18"/>
    </row>
    <row r="19" spans="1:17" x14ac:dyDescent="0.3">
      <c r="B19">
        <v>15</v>
      </c>
      <c r="E19" s="13">
        <v>1909</v>
      </c>
      <c r="F19">
        <v>23772761</v>
      </c>
      <c r="K19" t="s">
        <v>7</v>
      </c>
      <c r="L19" s="13">
        <v>31796</v>
      </c>
      <c r="M19">
        <v>29765</v>
      </c>
      <c r="N19" s="2">
        <v>143.07</v>
      </c>
      <c r="O19">
        <v>190</v>
      </c>
      <c r="P19" t="s">
        <v>27</v>
      </c>
      <c r="Q19" t="s">
        <v>50</v>
      </c>
    </row>
    <row r="20" spans="1:17" x14ac:dyDescent="0.3">
      <c r="E20" s="13"/>
      <c r="L20" s="13"/>
    </row>
    <row r="21" spans="1:17" s="14" customFormat="1" x14ac:dyDescent="0.3">
      <c r="A21"/>
      <c r="B21">
        <v>15</v>
      </c>
      <c r="C21"/>
      <c r="D21"/>
      <c r="E21">
        <v>1928</v>
      </c>
      <c r="F21">
        <v>23772755</v>
      </c>
      <c r="G21">
        <v>456.51</v>
      </c>
      <c r="H21" s="2">
        <f>G21*0.3048</f>
        <v>139.144248</v>
      </c>
      <c r="I21">
        <v>459.54</v>
      </c>
      <c r="J21" s="2">
        <f>I21*0.3048</f>
        <v>140.06779200000003</v>
      </c>
      <c r="K21" t="s">
        <v>7</v>
      </c>
      <c r="L21">
        <v>32225</v>
      </c>
      <c r="M21">
        <v>40802</v>
      </c>
      <c r="N21" s="2">
        <v>145.81</v>
      </c>
      <c r="O21">
        <v>190</v>
      </c>
      <c r="P21" t="s">
        <v>27</v>
      </c>
      <c r="Q21"/>
    </row>
    <row r="22" spans="1:17" x14ac:dyDescent="0.3">
      <c r="B22">
        <v>15</v>
      </c>
      <c r="E22">
        <v>1928</v>
      </c>
      <c r="F22">
        <v>23772755</v>
      </c>
      <c r="K22" t="s">
        <v>7</v>
      </c>
      <c r="L22">
        <v>32245</v>
      </c>
      <c r="M22">
        <v>44971</v>
      </c>
      <c r="N22" s="2">
        <v>145.02000000000001</v>
      </c>
      <c r="O22">
        <v>190</v>
      </c>
      <c r="P22" t="s">
        <v>27</v>
      </c>
    </row>
    <row r="23" spans="1:17" x14ac:dyDescent="0.3">
      <c r="B23">
        <v>15</v>
      </c>
      <c r="E23">
        <v>1928</v>
      </c>
      <c r="F23">
        <v>23772755</v>
      </c>
      <c r="K23" t="s">
        <v>7</v>
      </c>
      <c r="L23">
        <v>32286</v>
      </c>
      <c r="M23">
        <v>55945</v>
      </c>
      <c r="N23" s="2">
        <v>145</v>
      </c>
      <c r="O23">
        <v>190</v>
      </c>
      <c r="P23" t="s">
        <v>27</v>
      </c>
    </row>
    <row r="24" spans="1:17" s="14" customFormat="1" x14ac:dyDescent="0.3">
      <c r="A24"/>
      <c r="B24">
        <v>15</v>
      </c>
      <c r="C24"/>
      <c r="D24"/>
      <c r="E24">
        <v>1928</v>
      </c>
      <c r="F24">
        <v>23772755</v>
      </c>
      <c r="G24"/>
      <c r="H24"/>
      <c r="I24"/>
      <c r="J24"/>
      <c r="K24" t="s">
        <v>7</v>
      </c>
      <c r="L24">
        <v>32289</v>
      </c>
      <c r="M24">
        <v>81849</v>
      </c>
      <c r="N24" s="2">
        <v>141.33000000000001</v>
      </c>
      <c r="O24">
        <v>190</v>
      </c>
      <c r="P24" t="s">
        <v>27</v>
      </c>
      <c r="Q24"/>
    </row>
    <row r="25" spans="1:17" s="14" customFormat="1" x14ac:dyDescent="0.3">
      <c r="A25"/>
      <c r="B25">
        <v>15</v>
      </c>
      <c r="C25"/>
      <c r="D25"/>
      <c r="E25">
        <v>1928</v>
      </c>
      <c r="F25">
        <v>23772755</v>
      </c>
      <c r="G25"/>
      <c r="H25"/>
      <c r="I25"/>
      <c r="J25"/>
      <c r="K25" t="s">
        <v>7</v>
      </c>
      <c r="L25">
        <v>32293</v>
      </c>
      <c r="M25">
        <v>44564</v>
      </c>
      <c r="N25" s="2">
        <v>144.02000000000001</v>
      </c>
      <c r="O25">
        <v>190</v>
      </c>
      <c r="P25" t="s">
        <v>27</v>
      </c>
      <c r="Q25"/>
    </row>
    <row r="26" spans="1:17" x14ac:dyDescent="0.3">
      <c r="B26">
        <v>15</v>
      </c>
      <c r="E26">
        <v>1928</v>
      </c>
      <c r="F26">
        <v>23772755</v>
      </c>
      <c r="K26" t="s">
        <v>7</v>
      </c>
      <c r="L26">
        <v>32312</v>
      </c>
      <c r="M26">
        <v>39872</v>
      </c>
      <c r="N26" s="2">
        <v>142.86000000000001</v>
      </c>
      <c r="O26">
        <v>190</v>
      </c>
      <c r="P26" t="s">
        <v>27</v>
      </c>
    </row>
    <row r="28" spans="1:17" x14ac:dyDescent="0.3">
      <c r="A28" s="14">
        <v>7</v>
      </c>
      <c r="B28" s="14">
        <v>15</v>
      </c>
      <c r="C28" s="14">
        <v>17</v>
      </c>
      <c r="D28" s="14">
        <v>7</v>
      </c>
      <c r="E28" s="14">
        <v>1939</v>
      </c>
      <c r="F28" s="14">
        <v>23772753</v>
      </c>
      <c r="G28" s="14">
        <v>448.31</v>
      </c>
      <c r="H28" s="15">
        <f>G28*0.3048</f>
        <v>136.64488800000001</v>
      </c>
      <c r="I28" s="15">
        <v>459.91</v>
      </c>
      <c r="J28" s="15">
        <f>I28*0.3048</f>
        <v>140.18056800000002</v>
      </c>
      <c r="K28" s="14" t="s">
        <v>7</v>
      </c>
      <c r="L28" s="14">
        <v>32345</v>
      </c>
      <c r="M28" s="14">
        <v>49169</v>
      </c>
      <c r="N28" s="15">
        <v>140.29</v>
      </c>
      <c r="O28" s="14">
        <v>190</v>
      </c>
      <c r="P28" s="14" t="s">
        <v>27</v>
      </c>
      <c r="Q28" s="14"/>
    </row>
    <row r="29" spans="1:17" x14ac:dyDescent="0.3">
      <c r="B29">
        <v>15</v>
      </c>
      <c r="E29">
        <v>1939</v>
      </c>
      <c r="F29">
        <v>23772753</v>
      </c>
      <c r="K29" t="s">
        <v>7</v>
      </c>
      <c r="L29">
        <v>32723</v>
      </c>
      <c r="M29">
        <v>153748</v>
      </c>
      <c r="N29" s="2">
        <v>144.02000000000001</v>
      </c>
      <c r="O29">
        <v>190</v>
      </c>
      <c r="P29" t="s">
        <v>27</v>
      </c>
    </row>
    <row r="30" spans="1:17" x14ac:dyDescent="0.3">
      <c r="B30">
        <v>15</v>
      </c>
      <c r="E30">
        <v>1939</v>
      </c>
      <c r="F30">
        <v>23772753</v>
      </c>
      <c r="K30" t="s">
        <v>7</v>
      </c>
      <c r="L30">
        <v>32743</v>
      </c>
      <c r="M30">
        <v>116029</v>
      </c>
      <c r="N30" s="2">
        <v>142.27000000000001</v>
      </c>
      <c r="O30">
        <v>190</v>
      </c>
      <c r="P30" t="s">
        <v>27</v>
      </c>
    </row>
    <row r="32" spans="1:17" s="14" customFormat="1" x14ac:dyDescent="0.3">
      <c r="A32"/>
      <c r="B32">
        <v>15</v>
      </c>
      <c r="C32"/>
      <c r="D32"/>
      <c r="E32">
        <v>1941</v>
      </c>
      <c r="F32">
        <v>23772757</v>
      </c>
      <c r="G32"/>
      <c r="H32"/>
      <c r="I32"/>
      <c r="J32"/>
      <c r="K32" t="s">
        <v>7</v>
      </c>
      <c r="L32">
        <v>32280</v>
      </c>
      <c r="M32">
        <v>82100</v>
      </c>
      <c r="N32" s="2">
        <v>141.9</v>
      </c>
      <c r="O32">
        <v>190</v>
      </c>
      <c r="P32" t="s">
        <v>27</v>
      </c>
      <c r="Q32"/>
    </row>
    <row r="33" spans="1:17" s="14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 s="2"/>
      <c r="O33"/>
      <c r="P33"/>
      <c r="Q33"/>
    </row>
    <row r="34" spans="1:17" s="14" customFormat="1" x14ac:dyDescent="0.3">
      <c r="A34" s="14">
        <v>3</v>
      </c>
      <c r="B34" s="14">
        <v>12</v>
      </c>
      <c r="C34" s="14">
        <v>5</v>
      </c>
      <c r="D34" s="14">
        <v>2</v>
      </c>
      <c r="E34" s="14">
        <v>1945</v>
      </c>
      <c r="F34" s="14">
        <v>23772743</v>
      </c>
      <c r="K34" s="14" t="s">
        <v>7</v>
      </c>
      <c r="L34" s="14">
        <v>32813</v>
      </c>
      <c r="M34" s="14">
        <v>23559</v>
      </c>
      <c r="N34" s="15">
        <v>135</v>
      </c>
      <c r="O34" s="14">
        <v>190</v>
      </c>
      <c r="P34" s="14" t="s">
        <v>27</v>
      </c>
    </row>
    <row r="35" spans="1:17" s="14" customFormat="1" x14ac:dyDescent="0.3">
      <c r="N35" s="15"/>
    </row>
    <row r="36" spans="1:17" x14ac:dyDescent="0.3">
      <c r="B36">
        <v>12</v>
      </c>
      <c r="E36">
        <v>1946</v>
      </c>
      <c r="F36">
        <v>23772745</v>
      </c>
      <c r="K36" t="s">
        <v>7</v>
      </c>
      <c r="L36">
        <v>33278</v>
      </c>
      <c r="M36">
        <v>80665</v>
      </c>
      <c r="N36" s="2">
        <v>133.43</v>
      </c>
      <c r="O36">
        <v>190</v>
      </c>
      <c r="P36" t="s">
        <v>27</v>
      </c>
    </row>
    <row r="37" spans="1:17" x14ac:dyDescent="0.3">
      <c r="B37">
        <v>12</v>
      </c>
      <c r="E37">
        <v>1946</v>
      </c>
      <c r="F37">
        <v>23772745</v>
      </c>
      <c r="K37" t="s">
        <v>7</v>
      </c>
      <c r="L37">
        <v>33324</v>
      </c>
      <c r="M37">
        <v>82089</v>
      </c>
      <c r="N37" s="2">
        <v>134.77000000000001</v>
      </c>
      <c r="O37">
        <v>190</v>
      </c>
      <c r="P37" t="s">
        <v>27</v>
      </c>
    </row>
    <row r="38" spans="1:17" s="14" customFormat="1" x14ac:dyDescent="0.3">
      <c r="A38" s="14">
        <v>1</v>
      </c>
      <c r="B38" s="14">
        <v>13</v>
      </c>
      <c r="C38" s="14">
        <v>1</v>
      </c>
      <c r="D38" s="14">
        <v>1</v>
      </c>
      <c r="E38" s="14">
        <v>1946</v>
      </c>
      <c r="F38" s="14">
        <v>23772745</v>
      </c>
      <c r="K38" s="14" t="s">
        <v>7</v>
      </c>
      <c r="L38" s="14">
        <v>33306</v>
      </c>
      <c r="M38" s="14">
        <v>65332</v>
      </c>
      <c r="N38" s="15">
        <v>134.74</v>
      </c>
      <c r="O38" s="14">
        <v>190</v>
      </c>
      <c r="P38" s="14" t="s">
        <v>27</v>
      </c>
    </row>
    <row r="39" spans="1:17" x14ac:dyDescent="0.3">
      <c r="A39" s="14">
        <v>1</v>
      </c>
      <c r="B39" s="14">
        <v>14</v>
      </c>
      <c r="C39" s="14">
        <v>1</v>
      </c>
      <c r="D39" s="14">
        <v>1</v>
      </c>
      <c r="E39" s="14">
        <v>1946</v>
      </c>
      <c r="F39" s="14">
        <v>23772745</v>
      </c>
      <c r="G39" s="14"/>
      <c r="H39" s="14"/>
      <c r="I39" s="14"/>
      <c r="J39" s="14"/>
      <c r="K39" s="14" t="s">
        <v>7</v>
      </c>
      <c r="L39" s="14">
        <v>33803</v>
      </c>
      <c r="M39" s="14">
        <v>154578</v>
      </c>
      <c r="N39" s="15">
        <v>139.35</v>
      </c>
      <c r="O39" s="14">
        <v>190</v>
      </c>
      <c r="P39" s="14" t="s">
        <v>27</v>
      </c>
      <c r="Q39" s="14"/>
    </row>
    <row r="40" spans="1:17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4"/>
      <c r="P40" s="14"/>
      <c r="Q40" s="14"/>
    </row>
    <row r="41" spans="1:17" s="14" customFormat="1" x14ac:dyDescent="0.3">
      <c r="A41"/>
      <c r="B41">
        <v>11</v>
      </c>
      <c r="C41"/>
      <c r="D41"/>
      <c r="E41">
        <v>1966</v>
      </c>
      <c r="F41">
        <v>23772741</v>
      </c>
      <c r="G41"/>
      <c r="H41"/>
      <c r="I41"/>
      <c r="J41"/>
      <c r="K41" t="s">
        <v>7</v>
      </c>
      <c r="L41">
        <v>33303</v>
      </c>
      <c r="M41">
        <v>33230</v>
      </c>
      <c r="N41" s="2">
        <v>130.08000000000001</v>
      </c>
      <c r="O41">
        <v>190</v>
      </c>
      <c r="P41" t="s">
        <v>27</v>
      </c>
      <c r="Q41"/>
    </row>
    <row r="42" spans="1:17" x14ac:dyDescent="0.3">
      <c r="B42">
        <v>11</v>
      </c>
      <c r="E42">
        <v>1966</v>
      </c>
      <c r="F42">
        <v>23772741</v>
      </c>
      <c r="K42" t="s">
        <v>7</v>
      </c>
      <c r="L42">
        <v>33310</v>
      </c>
      <c r="M42">
        <v>149289</v>
      </c>
      <c r="N42" s="2">
        <v>130.51</v>
      </c>
      <c r="O42">
        <v>190</v>
      </c>
      <c r="P42" t="s">
        <v>27</v>
      </c>
    </row>
    <row r="43" spans="1:17" x14ac:dyDescent="0.3">
      <c r="B43">
        <v>11</v>
      </c>
      <c r="E43">
        <v>1966</v>
      </c>
      <c r="F43">
        <v>23772741</v>
      </c>
      <c r="K43" t="s">
        <v>7</v>
      </c>
      <c r="L43">
        <v>33349</v>
      </c>
      <c r="M43">
        <v>59644</v>
      </c>
      <c r="N43" s="2">
        <v>131.46</v>
      </c>
      <c r="O43">
        <v>190</v>
      </c>
      <c r="P43" t="s">
        <v>27</v>
      </c>
    </row>
    <row r="45" spans="1:17" x14ac:dyDescent="0.3">
      <c r="B45">
        <v>12</v>
      </c>
      <c r="E45">
        <v>1972</v>
      </c>
      <c r="F45">
        <v>23774285</v>
      </c>
      <c r="L45">
        <v>32865</v>
      </c>
      <c r="M45">
        <v>53187</v>
      </c>
      <c r="N45" s="2">
        <v>134.47999999999999</v>
      </c>
      <c r="O45">
        <v>190</v>
      </c>
      <c r="P45" t="s">
        <v>27</v>
      </c>
    </row>
    <row r="46" spans="1:17" x14ac:dyDescent="0.3">
      <c r="B46">
        <v>12</v>
      </c>
      <c r="E46">
        <v>1972</v>
      </c>
      <c r="F46">
        <v>23774285</v>
      </c>
      <c r="L46">
        <v>33262</v>
      </c>
      <c r="M46">
        <v>23268</v>
      </c>
      <c r="N46" s="3">
        <v>0</v>
      </c>
      <c r="O46">
        <v>190</v>
      </c>
      <c r="P46" t="s">
        <v>27</v>
      </c>
      <c r="Q46" t="s">
        <v>16</v>
      </c>
    </row>
    <row r="47" spans="1:17" x14ac:dyDescent="0.3">
      <c r="N47" s="3"/>
    </row>
    <row r="48" spans="1:17" x14ac:dyDescent="0.3">
      <c r="B48">
        <v>7</v>
      </c>
      <c r="E48">
        <v>2004</v>
      </c>
      <c r="F48">
        <v>23774181</v>
      </c>
      <c r="L48">
        <v>35244</v>
      </c>
      <c r="M48">
        <v>28533</v>
      </c>
      <c r="N48" s="2">
        <v>127.06</v>
      </c>
      <c r="O48">
        <v>190</v>
      </c>
      <c r="P48" t="s">
        <v>27</v>
      </c>
    </row>
    <row r="49" spans="1:17" s="14" customFormat="1" x14ac:dyDescent="0.3">
      <c r="A49"/>
      <c r="B49">
        <v>7</v>
      </c>
      <c r="C49"/>
      <c r="D49"/>
      <c r="E49">
        <v>2004</v>
      </c>
      <c r="F49">
        <v>23774181</v>
      </c>
      <c r="G49"/>
      <c r="H49"/>
      <c r="I49"/>
      <c r="J49"/>
      <c r="K49"/>
      <c r="L49">
        <v>35233</v>
      </c>
      <c r="M49">
        <v>45898</v>
      </c>
      <c r="N49" s="2">
        <v>126.24</v>
      </c>
      <c r="O49">
        <v>190</v>
      </c>
      <c r="P49" t="s">
        <v>27</v>
      </c>
      <c r="Q49"/>
    </row>
    <row r="50" spans="1:17" x14ac:dyDescent="0.3">
      <c r="A50" s="14">
        <v>1</v>
      </c>
      <c r="B50" s="14">
        <v>8</v>
      </c>
      <c r="C50" s="14">
        <v>1</v>
      </c>
      <c r="D50" s="14">
        <v>1</v>
      </c>
      <c r="E50" s="14">
        <v>2004</v>
      </c>
      <c r="F50" s="14">
        <v>23774181</v>
      </c>
      <c r="G50" s="14"/>
      <c r="H50" s="14"/>
      <c r="I50" s="14"/>
      <c r="J50" s="14"/>
      <c r="K50" s="14"/>
      <c r="L50" s="14">
        <v>34761</v>
      </c>
      <c r="M50" s="14">
        <v>104520</v>
      </c>
      <c r="N50" s="15">
        <v>128.61000000000001</v>
      </c>
      <c r="O50" s="14">
        <v>190</v>
      </c>
      <c r="P50" s="14" t="s">
        <v>27</v>
      </c>
      <c r="Q50" s="14"/>
    </row>
    <row r="51" spans="1:17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4"/>
      <c r="P51" s="14"/>
      <c r="Q51" s="14"/>
    </row>
    <row r="52" spans="1:17" x14ac:dyDescent="0.3">
      <c r="A52" s="14">
        <v>2</v>
      </c>
      <c r="B52" s="14">
        <v>11</v>
      </c>
      <c r="C52" s="14">
        <v>6</v>
      </c>
      <c r="D52" s="14">
        <v>2</v>
      </c>
      <c r="E52" s="14">
        <v>2005</v>
      </c>
      <c r="F52" s="14">
        <v>23772739</v>
      </c>
      <c r="G52" s="14"/>
      <c r="H52" s="14"/>
      <c r="I52" s="14"/>
      <c r="J52" s="14"/>
      <c r="K52" s="14" t="s">
        <v>7</v>
      </c>
      <c r="L52" s="14">
        <v>33362</v>
      </c>
      <c r="M52" s="14">
        <v>41477</v>
      </c>
      <c r="N52" s="15">
        <v>129.62</v>
      </c>
      <c r="O52" s="14">
        <v>190</v>
      </c>
      <c r="P52" s="14" t="s">
        <v>27</v>
      </c>
      <c r="Q52" s="14"/>
    </row>
    <row r="53" spans="1:17" x14ac:dyDescent="0.3">
      <c r="B53">
        <v>11</v>
      </c>
      <c r="E53">
        <v>2005</v>
      </c>
      <c r="F53">
        <v>23772739</v>
      </c>
      <c r="K53" t="s">
        <v>7</v>
      </c>
      <c r="L53">
        <v>33323</v>
      </c>
      <c r="M53">
        <v>54647</v>
      </c>
      <c r="N53" s="2">
        <v>130.16</v>
      </c>
      <c r="O53">
        <v>190</v>
      </c>
      <c r="P53" t="s">
        <v>27</v>
      </c>
    </row>
    <row r="54" spans="1:17" x14ac:dyDescent="0.3">
      <c r="B54">
        <v>11</v>
      </c>
      <c r="E54">
        <v>2005</v>
      </c>
      <c r="F54">
        <v>23772739</v>
      </c>
      <c r="K54" t="s">
        <v>7</v>
      </c>
      <c r="L54">
        <v>33724</v>
      </c>
      <c r="M54">
        <v>28116</v>
      </c>
      <c r="N54" s="2">
        <v>132.88999999999999</v>
      </c>
      <c r="O54">
        <v>190</v>
      </c>
      <c r="P54" t="s">
        <v>27</v>
      </c>
    </row>
    <row r="56" spans="1:17" s="14" customFormat="1" x14ac:dyDescent="0.3">
      <c r="A56" s="14">
        <v>1</v>
      </c>
      <c r="B56" s="14">
        <v>10</v>
      </c>
      <c r="C56" s="14">
        <v>2</v>
      </c>
      <c r="D56" s="14">
        <v>1</v>
      </c>
      <c r="E56" s="14">
        <v>2033</v>
      </c>
      <c r="F56" s="14">
        <v>23772737</v>
      </c>
      <c r="K56" s="14" t="s">
        <v>7</v>
      </c>
      <c r="L56" s="14">
        <v>33827</v>
      </c>
      <c r="M56" s="14">
        <v>41473</v>
      </c>
      <c r="N56" s="15">
        <v>132.80000000000001</v>
      </c>
      <c r="O56" s="14">
        <v>190</v>
      </c>
      <c r="P56" s="14" t="s">
        <v>27</v>
      </c>
    </row>
    <row r="57" spans="1:17" s="14" customFormat="1" x14ac:dyDescent="0.3">
      <c r="A57"/>
      <c r="B57">
        <v>10</v>
      </c>
      <c r="C57"/>
      <c r="D57"/>
      <c r="E57">
        <v>2033</v>
      </c>
      <c r="F57">
        <v>23772737</v>
      </c>
      <c r="G57"/>
      <c r="H57"/>
      <c r="I57"/>
      <c r="J57"/>
      <c r="K57" t="s">
        <v>7</v>
      </c>
      <c r="L57">
        <v>33807</v>
      </c>
      <c r="M57">
        <v>43240</v>
      </c>
      <c r="N57" s="2">
        <v>130.38</v>
      </c>
      <c r="O57">
        <v>190</v>
      </c>
      <c r="P57" t="s">
        <v>27</v>
      </c>
      <c r="Q57"/>
    </row>
    <row r="58" spans="1:17" s="14" customForma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 s="2"/>
      <c r="O58"/>
      <c r="P58"/>
      <c r="Q58"/>
    </row>
    <row r="59" spans="1:17" s="14" customFormat="1" x14ac:dyDescent="0.3">
      <c r="A59"/>
      <c r="B59">
        <v>7</v>
      </c>
      <c r="C59"/>
      <c r="D59"/>
      <c r="E59">
        <v>2037</v>
      </c>
      <c r="F59">
        <v>23772731</v>
      </c>
      <c r="G59"/>
      <c r="H59"/>
      <c r="I59"/>
      <c r="J59"/>
      <c r="K59" t="s">
        <v>7</v>
      </c>
      <c r="L59">
        <v>35243</v>
      </c>
      <c r="M59">
        <v>44085</v>
      </c>
      <c r="N59" s="2">
        <v>125.35</v>
      </c>
      <c r="O59">
        <v>190</v>
      </c>
      <c r="P59" t="s">
        <v>27</v>
      </c>
      <c r="Q59"/>
    </row>
    <row r="60" spans="1:17" x14ac:dyDescent="0.3">
      <c r="A60" s="14">
        <v>1</v>
      </c>
      <c r="B60" s="14">
        <v>9</v>
      </c>
      <c r="C60" s="14">
        <v>3</v>
      </c>
      <c r="D60" s="14">
        <v>1</v>
      </c>
      <c r="E60" s="14">
        <v>2037</v>
      </c>
      <c r="F60" s="14">
        <v>23772731</v>
      </c>
      <c r="G60" s="14"/>
      <c r="H60" s="14"/>
      <c r="I60" s="14"/>
      <c r="J60" s="14"/>
      <c r="K60" s="14" t="s">
        <v>7</v>
      </c>
      <c r="L60" s="14">
        <v>34773</v>
      </c>
      <c r="M60" s="14">
        <v>149305</v>
      </c>
      <c r="N60" s="15">
        <v>128.71</v>
      </c>
      <c r="O60" s="14">
        <v>190</v>
      </c>
      <c r="P60" s="14" t="s">
        <v>27</v>
      </c>
      <c r="Q60" s="14"/>
    </row>
    <row r="61" spans="1:17" x14ac:dyDescent="0.3">
      <c r="B61">
        <v>9</v>
      </c>
      <c r="E61">
        <v>2037</v>
      </c>
      <c r="F61">
        <v>23772731</v>
      </c>
      <c r="K61" t="s">
        <v>7</v>
      </c>
      <c r="L61">
        <v>34764</v>
      </c>
      <c r="M61">
        <v>134530</v>
      </c>
      <c r="N61" s="2">
        <v>128.31</v>
      </c>
      <c r="O61">
        <v>190</v>
      </c>
      <c r="P61" t="s">
        <v>27</v>
      </c>
    </row>
    <row r="62" spans="1:17" x14ac:dyDescent="0.3">
      <c r="B62">
        <v>9</v>
      </c>
      <c r="E62">
        <v>2037</v>
      </c>
      <c r="F62">
        <v>23772731</v>
      </c>
      <c r="K62" t="s">
        <v>7</v>
      </c>
      <c r="L62">
        <v>34344</v>
      </c>
      <c r="M62">
        <v>24108</v>
      </c>
      <c r="N62" s="2">
        <v>130.30000000000001</v>
      </c>
      <c r="O62">
        <v>190</v>
      </c>
      <c r="P62" t="s">
        <v>27</v>
      </c>
    </row>
    <row r="64" spans="1:17" x14ac:dyDescent="0.3">
      <c r="B64">
        <v>4</v>
      </c>
      <c r="E64">
        <v>2069</v>
      </c>
      <c r="F64">
        <v>23772727</v>
      </c>
      <c r="K64" t="s">
        <v>7</v>
      </c>
      <c r="L64">
        <v>36307</v>
      </c>
      <c r="M64">
        <v>116500</v>
      </c>
      <c r="N64" s="2">
        <v>120.72</v>
      </c>
      <c r="O64">
        <v>190</v>
      </c>
      <c r="P64" t="s">
        <v>27</v>
      </c>
    </row>
    <row r="65" spans="1:17" x14ac:dyDescent="0.3">
      <c r="A65" s="14">
        <v>1</v>
      </c>
      <c r="B65" s="14">
        <v>5</v>
      </c>
      <c r="C65" s="14">
        <v>3</v>
      </c>
      <c r="D65" s="14">
        <v>1</v>
      </c>
      <c r="E65" s="14">
        <v>2069</v>
      </c>
      <c r="F65" s="14">
        <v>23772727</v>
      </c>
      <c r="G65" s="14"/>
      <c r="H65" s="14"/>
      <c r="I65" s="14"/>
      <c r="J65" s="14"/>
      <c r="K65" s="14" t="s">
        <v>7</v>
      </c>
      <c r="L65" s="14">
        <v>36255</v>
      </c>
      <c r="M65" s="14">
        <v>250687</v>
      </c>
      <c r="N65" s="15">
        <v>124.08</v>
      </c>
      <c r="O65" s="14">
        <v>190</v>
      </c>
      <c r="P65" s="14" t="s">
        <v>27</v>
      </c>
      <c r="Q65" s="14" t="s">
        <v>15</v>
      </c>
    </row>
    <row r="66" spans="1:17" x14ac:dyDescent="0.3">
      <c r="B66">
        <v>5</v>
      </c>
      <c r="E66">
        <v>2069</v>
      </c>
      <c r="F66">
        <v>23772727</v>
      </c>
      <c r="K66" t="s">
        <v>7</v>
      </c>
      <c r="L66">
        <v>36228</v>
      </c>
      <c r="M66">
        <v>36958</v>
      </c>
      <c r="N66" s="2">
        <v>123.13</v>
      </c>
      <c r="O66">
        <v>190</v>
      </c>
      <c r="P66" t="s">
        <v>27</v>
      </c>
      <c r="Q66" t="s">
        <v>14</v>
      </c>
    </row>
    <row r="67" spans="1:17" x14ac:dyDescent="0.3">
      <c r="B67">
        <v>5</v>
      </c>
      <c r="E67">
        <v>2069</v>
      </c>
      <c r="F67">
        <v>23772727</v>
      </c>
      <c r="K67" t="s">
        <v>7</v>
      </c>
      <c r="L67">
        <v>36220</v>
      </c>
      <c r="M67">
        <v>64343</v>
      </c>
      <c r="N67" s="2">
        <v>124.78</v>
      </c>
      <c r="O67">
        <v>190</v>
      </c>
      <c r="P67" t="s">
        <v>27</v>
      </c>
    </row>
    <row r="68" spans="1:17" x14ac:dyDescent="0.3">
      <c r="A68" s="14">
        <v>1</v>
      </c>
      <c r="B68" s="14">
        <v>6</v>
      </c>
      <c r="C68" s="14">
        <v>1</v>
      </c>
      <c r="D68" s="14">
        <v>1</v>
      </c>
      <c r="E68" s="14">
        <v>2069</v>
      </c>
      <c r="F68" s="14">
        <v>23772727</v>
      </c>
      <c r="G68" s="14"/>
      <c r="H68" s="14"/>
      <c r="I68" s="14"/>
      <c r="J68" s="14"/>
      <c r="K68" s="14" t="s">
        <v>7</v>
      </c>
      <c r="L68" s="14">
        <v>35846</v>
      </c>
      <c r="M68" s="14">
        <v>141017</v>
      </c>
      <c r="N68" s="15">
        <v>122.91</v>
      </c>
      <c r="O68" s="14">
        <v>190</v>
      </c>
      <c r="P68" s="14" t="s">
        <v>27</v>
      </c>
      <c r="Q68" s="14"/>
    </row>
    <row r="69" spans="1:17" x14ac:dyDescent="0.3">
      <c r="A69" s="14">
        <v>4</v>
      </c>
      <c r="B69" s="14">
        <v>7</v>
      </c>
      <c r="C69" s="14">
        <v>5</v>
      </c>
      <c r="D69" s="14">
        <v>4</v>
      </c>
      <c r="E69" s="14">
        <v>2069</v>
      </c>
      <c r="F69" s="14">
        <v>23772727</v>
      </c>
      <c r="G69" s="14"/>
      <c r="H69" s="14"/>
      <c r="I69" s="14"/>
      <c r="J69" s="14"/>
      <c r="K69" s="14" t="s">
        <v>7</v>
      </c>
      <c r="L69" s="14">
        <v>35767</v>
      </c>
      <c r="M69" s="14">
        <v>137221</v>
      </c>
      <c r="N69" s="15">
        <v>123.88</v>
      </c>
      <c r="O69" s="14">
        <v>190</v>
      </c>
      <c r="P69" s="14" t="s">
        <v>27</v>
      </c>
      <c r="Q69" s="14"/>
    </row>
    <row r="70" spans="1:17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4"/>
      <c r="P70" s="14"/>
      <c r="Q70" s="14"/>
    </row>
    <row r="71" spans="1:17" x14ac:dyDescent="0.3">
      <c r="B71">
        <v>7</v>
      </c>
      <c r="E71">
        <v>2122</v>
      </c>
      <c r="F71">
        <v>23772729</v>
      </c>
      <c r="K71" t="s">
        <v>7</v>
      </c>
      <c r="L71">
        <v>35332</v>
      </c>
      <c r="M71">
        <v>75379</v>
      </c>
      <c r="N71" s="2">
        <v>126.88</v>
      </c>
      <c r="O71">
        <v>190</v>
      </c>
      <c r="P71" t="s">
        <v>27</v>
      </c>
    </row>
    <row r="73" spans="1:17" x14ac:dyDescent="0.3">
      <c r="A73" s="14">
        <v>2</v>
      </c>
      <c r="B73" s="14">
        <v>4</v>
      </c>
      <c r="C73" s="14">
        <v>2</v>
      </c>
      <c r="D73" s="14">
        <v>2</v>
      </c>
      <c r="E73" s="14">
        <v>2170</v>
      </c>
      <c r="F73" s="14">
        <v>23772725</v>
      </c>
      <c r="G73" s="14"/>
      <c r="H73" s="14"/>
      <c r="I73" s="14"/>
      <c r="J73" s="14"/>
      <c r="K73" s="14" t="s">
        <v>7</v>
      </c>
      <c r="L73" s="14">
        <v>36305</v>
      </c>
      <c r="M73" s="14">
        <v>30363</v>
      </c>
      <c r="N73" s="15">
        <v>119.5</v>
      </c>
      <c r="O73" s="14">
        <v>190</v>
      </c>
      <c r="P73" s="14" t="s">
        <v>27</v>
      </c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4"/>
      <c r="P74" s="14"/>
      <c r="Q74" s="14"/>
    </row>
    <row r="75" spans="1:17" x14ac:dyDescent="0.3">
      <c r="B75">
        <v>2</v>
      </c>
      <c r="E75">
        <v>2194</v>
      </c>
      <c r="F75">
        <v>23772709</v>
      </c>
      <c r="K75" t="s">
        <v>7</v>
      </c>
      <c r="L75">
        <v>36776</v>
      </c>
      <c r="M75">
        <v>56719</v>
      </c>
      <c r="N75" s="2">
        <v>116.08</v>
      </c>
      <c r="O75">
        <v>195</v>
      </c>
      <c r="P75" t="s">
        <v>28</v>
      </c>
    </row>
    <row r="76" spans="1:17" x14ac:dyDescent="0.3">
      <c r="A76" s="14">
        <v>4</v>
      </c>
      <c r="B76" s="14">
        <v>3</v>
      </c>
      <c r="C76" s="14"/>
      <c r="D76" s="14"/>
      <c r="E76" s="14">
        <v>2194</v>
      </c>
      <c r="F76" s="14">
        <v>23772717</v>
      </c>
      <c r="G76" s="14"/>
      <c r="H76" s="14"/>
      <c r="I76" s="14"/>
      <c r="J76" s="14"/>
      <c r="K76" s="14" t="s">
        <v>7</v>
      </c>
      <c r="L76" s="14">
        <v>36282</v>
      </c>
      <c r="M76" s="14">
        <v>32023</v>
      </c>
      <c r="N76" s="15">
        <v>118.28</v>
      </c>
      <c r="O76" s="14">
        <v>190</v>
      </c>
      <c r="P76" s="14" t="s">
        <v>27</v>
      </c>
      <c r="Q76" s="14"/>
    </row>
    <row r="77" spans="1:17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4"/>
      <c r="P77" s="14"/>
      <c r="Q77" s="14"/>
    </row>
    <row r="78" spans="1:17" x14ac:dyDescent="0.3">
      <c r="B78">
        <v>3</v>
      </c>
      <c r="E78">
        <v>2198</v>
      </c>
      <c r="F78">
        <v>23774113</v>
      </c>
      <c r="L78">
        <v>36324</v>
      </c>
      <c r="M78">
        <v>81228</v>
      </c>
      <c r="N78" s="2">
        <v>117.67</v>
      </c>
      <c r="O78">
        <v>190</v>
      </c>
      <c r="P78" t="s">
        <v>27</v>
      </c>
    </row>
    <row r="80" spans="1:17" x14ac:dyDescent="0.3">
      <c r="B80">
        <v>3</v>
      </c>
      <c r="E80">
        <v>2206</v>
      </c>
      <c r="F80">
        <v>23774111</v>
      </c>
      <c r="L80">
        <v>36345</v>
      </c>
      <c r="M80">
        <v>42644</v>
      </c>
      <c r="N80" s="2">
        <v>118.42</v>
      </c>
      <c r="O80">
        <v>190</v>
      </c>
      <c r="P80" t="s">
        <v>27</v>
      </c>
    </row>
    <row r="82" spans="1:16" x14ac:dyDescent="0.3">
      <c r="B82">
        <v>3</v>
      </c>
      <c r="C82">
        <v>4</v>
      </c>
      <c r="D82">
        <v>4</v>
      </c>
      <c r="E82">
        <v>2209</v>
      </c>
      <c r="F82">
        <v>23772721</v>
      </c>
      <c r="K82" t="s">
        <v>7</v>
      </c>
      <c r="L82">
        <v>36356</v>
      </c>
      <c r="M82">
        <v>39502</v>
      </c>
      <c r="N82" s="2">
        <v>117.98</v>
      </c>
      <c r="O82">
        <v>190</v>
      </c>
      <c r="P82" t="s">
        <v>27</v>
      </c>
    </row>
    <row r="84" spans="1:16" s="14" customFormat="1" x14ac:dyDescent="0.3">
      <c r="A84" s="14">
        <v>1</v>
      </c>
      <c r="B84" s="14">
        <v>2</v>
      </c>
      <c r="C84" s="14">
        <v>2</v>
      </c>
      <c r="D84" s="14">
        <v>2</v>
      </c>
      <c r="E84" s="14">
        <v>2244</v>
      </c>
      <c r="F84" s="14">
        <v>23772709</v>
      </c>
      <c r="K84" s="14" t="s">
        <v>7</v>
      </c>
      <c r="L84" s="14">
        <v>36786</v>
      </c>
      <c r="M84" s="14">
        <v>71657</v>
      </c>
      <c r="N84" s="15">
        <v>115.72</v>
      </c>
      <c r="O84" s="14">
        <v>195</v>
      </c>
      <c r="P84" s="14" t="s">
        <v>28</v>
      </c>
    </row>
    <row r="85" spans="1:16" s="14" customFormat="1" x14ac:dyDescent="0.3">
      <c r="N85" s="15"/>
    </row>
    <row r="86" spans="1:16" x14ac:dyDescent="0.3">
      <c r="B86">
        <v>1</v>
      </c>
      <c r="E86">
        <v>2250</v>
      </c>
      <c r="F86">
        <v>23772713</v>
      </c>
      <c r="K86" t="s">
        <v>7</v>
      </c>
      <c r="L86">
        <v>36850</v>
      </c>
      <c r="M86">
        <v>45045</v>
      </c>
      <c r="N86" s="2">
        <v>116.67</v>
      </c>
      <c r="O86">
        <v>195</v>
      </c>
      <c r="P86" t="s">
        <v>28</v>
      </c>
    </row>
    <row r="88" spans="1:16" x14ac:dyDescent="0.3">
      <c r="B88">
        <v>1</v>
      </c>
      <c r="E88">
        <v>2251</v>
      </c>
      <c r="F88">
        <v>23772705</v>
      </c>
      <c r="K88" t="s">
        <v>7</v>
      </c>
      <c r="L88">
        <v>36873</v>
      </c>
      <c r="M88">
        <v>30567</v>
      </c>
      <c r="N88" s="2">
        <v>115.07</v>
      </c>
      <c r="O88">
        <v>190</v>
      </c>
      <c r="P88" t="s">
        <v>27</v>
      </c>
    </row>
    <row r="89" spans="1:16" x14ac:dyDescent="0.3">
      <c r="B89">
        <v>1</v>
      </c>
      <c r="E89">
        <v>2251</v>
      </c>
      <c r="F89">
        <v>23772705</v>
      </c>
      <c r="K89" t="s">
        <v>7</v>
      </c>
      <c r="L89">
        <v>37240</v>
      </c>
      <c r="M89">
        <v>23708</v>
      </c>
      <c r="N89" s="2">
        <v>115.86</v>
      </c>
      <c r="O89">
        <v>195</v>
      </c>
      <c r="P89" t="s">
        <v>28</v>
      </c>
    </row>
    <row r="91" spans="1:16" x14ac:dyDescent="0.3">
      <c r="B91">
        <v>1</v>
      </c>
      <c r="E91">
        <v>2274</v>
      </c>
      <c r="F91">
        <v>23772703</v>
      </c>
      <c r="K91" t="s">
        <v>7</v>
      </c>
      <c r="L91">
        <v>37279</v>
      </c>
      <c r="M91">
        <v>97565</v>
      </c>
      <c r="N91" s="2">
        <v>114.32</v>
      </c>
      <c r="O91">
        <v>190</v>
      </c>
      <c r="P91" t="s">
        <v>27</v>
      </c>
    </row>
    <row r="93" spans="1:16" s="14" customFormat="1" x14ac:dyDescent="0.3">
      <c r="A93" s="14">
        <v>2</v>
      </c>
      <c r="B93" s="14">
        <v>1</v>
      </c>
      <c r="C93" s="14">
        <v>5</v>
      </c>
      <c r="D93" s="14">
        <v>4</v>
      </c>
      <c r="E93" s="14">
        <v>2277</v>
      </c>
      <c r="F93" s="14">
        <v>23765583</v>
      </c>
      <c r="K93" s="14" t="s">
        <v>7</v>
      </c>
      <c r="L93" s="14">
        <v>37310</v>
      </c>
      <c r="M93" s="14">
        <v>44172</v>
      </c>
      <c r="N93" s="15">
        <v>113.24</v>
      </c>
      <c r="O93" s="14">
        <v>190</v>
      </c>
      <c r="P93" s="14" t="s">
        <v>27</v>
      </c>
    </row>
    <row r="94" spans="1:16" s="14" customFormat="1" x14ac:dyDescent="0.3">
      <c r="N94" s="15"/>
    </row>
    <row r="95" spans="1:16" s="14" customFormat="1" x14ac:dyDescent="0.3">
      <c r="A95" s="14">
        <v>1</v>
      </c>
      <c r="B95" s="14">
        <v>18</v>
      </c>
      <c r="C95" s="14">
        <v>1</v>
      </c>
      <c r="D95" s="14">
        <v>1</v>
      </c>
      <c r="E95" s="14">
        <v>2344</v>
      </c>
      <c r="F95" s="14">
        <v>23773619</v>
      </c>
      <c r="K95" s="14" t="s">
        <v>22</v>
      </c>
      <c r="L95" s="14">
        <v>40260</v>
      </c>
      <c r="M95" s="14">
        <v>412877</v>
      </c>
      <c r="N95" s="15">
        <v>538.92999999999995</v>
      </c>
      <c r="O95" s="14">
        <v>190</v>
      </c>
      <c r="P95" s="14" t="s">
        <v>27</v>
      </c>
    </row>
    <row r="96" spans="1:16" s="14" customFormat="1" x14ac:dyDescent="0.3">
      <c r="N96" s="15"/>
    </row>
    <row r="97" spans="2:17" x14ac:dyDescent="0.3">
      <c r="B97">
        <f>WETL_ID!A34</f>
        <v>30</v>
      </c>
      <c r="C97">
        <f>WETL_ID!G34</f>
        <v>1</v>
      </c>
      <c r="D97">
        <v>1</v>
      </c>
      <c r="E97">
        <f>WETL_ID!C34</f>
        <v>6766</v>
      </c>
      <c r="F97">
        <f>WETL_ID!E34</f>
        <v>23809418</v>
      </c>
      <c r="K97" t="str">
        <f>WETL_ID!F34</f>
        <v>Oak Grove Fork Clackamas R</v>
      </c>
      <c r="L97">
        <f>WETL_ID!B34</f>
        <v>120758</v>
      </c>
      <c r="M97">
        <v>65830</v>
      </c>
      <c r="N97" s="2">
        <f>WETL_ID!D34</f>
        <v>665.6</v>
      </c>
      <c r="O97">
        <v>190</v>
      </c>
      <c r="P97" t="s">
        <v>27</v>
      </c>
      <c r="Q97" t="s">
        <v>41</v>
      </c>
    </row>
    <row r="99" spans="2:17" x14ac:dyDescent="0.3">
      <c r="B99">
        <f>WETL_ID!A33</f>
        <v>29</v>
      </c>
      <c r="C99">
        <f>WETL_ID!G33</f>
        <v>1</v>
      </c>
      <c r="D99">
        <v>1</v>
      </c>
      <c r="E99">
        <f>WETL_ID!C33</f>
        <v>7855</v>
      </c>
      <c r="F99">
        <f>WETL_ID!E33</f>
        <v>23809078</v>
      </c>
      <c r="K99" t="str">
        <f>WETL_ID!F33</f>
        <v>Clackamas R</v>
      </c>
      <c r="L99">
        <f>WETL_ID!B33</f>
        <v>145278</v>
      </c>
      <c r="M99">
        <v>102588</v>
      </c>
      <c r="N99" s="2">
        <f>WETL_ID!D33</f>
        <v>86.9</v>
      </c>
      <c r="O99">
        <v>190</v>
      </c>
      <c r="P99" t="s">
        <v>27</v>
      </c>
      <c r="Q99" t="s">
        <v>41</v>
      </c>
    </row>
    <row r="101" spans="2:17" x14ac:dyDescent="0.3">
      <c r="E101">
        <v>8032</v>
      </c>
      <c r="F101">
        <v>23809056</v>
      </c>
      <c r="K101" t="s">
        <v>29</v>
      </c>
      <c r="L101">
        <v>149886</v>
      </c>
      <c r="M101">
        <v>31686</v>
      </c>
      <c r="N101" s="2">
        <v>55.48</v>
      </c>
      <c r="O101">
        <v>190</v>
      </c>
      <c r="P101" t="s">
        <v>27</v>
      </c>
      <c r="Q101" t="s">
        <v>41</v>
      </c>
    </row>
    <row r="102" spans="2:17" x14ac:dyDescent="0.3">
      <c r="E102">
        <v>8032</v>
      </c>
      <c r="F102">
        <v>23809056</v>
      </c>
      <c r="K102" t="s">
        <v>29</v>
      </c>
      <c r="L102">
        <v>149599</v>
      </c>
      <c r="M102">
        <v>30277</v>
      </c>
      <c r="N102" s="2">
        <v>56.36</v>
      </c>
      <c r="O102">
        <v>190</v>
      </c>
      <c r="P102" t="s">
        <v>27</v>
      </c>
      <c r="Q102" t="s">
        <v>41</v>
      </c>
    </row>
    <row r="103" spans="2:17" x14ac:dyDescent="0.3">
      <c r="B103">
        <f>WETL_ID!A26</f>
        <v>22</v>
      </c>
      <c r="C103">
        <f>WETL_ID!G26</f>
        <v>2</v>
      </c>
      <c r="D103">
        <v>1</v>
      </c>
      <c r="E103">
        <f>WETL_ID!C26</f>
        <v>8048</v>
      </c>
      <c r="F103">
        <f>WETL_ID!E26</f>
        <v>23809054</v>
      </c>
      <c r="K103" t="str">
        <f>WETL_ID!F26</f>
        <v>Clackamas R</v>
      </c>
      <c r="L103">
        <f>WETL_ID!B26</f>
        <v>150784</v>
      </c>
      <c r="M103">
        <v>156359</v>
      </c>
      <c r="N103" s="2">
        <f>WETL_ID!D26</f>
        <v>49.54</v>
      </c>
      <c r="O103">
        <v>190</v>
      </c>
      <c r="P103" t="s">
        <v>27</v>
      </c>
    </row>
    <row r="104" spans="2:17" x14ac:dyDescent="0.3">
      <c r="B104">
        <f>WETL_ID!A27</f>
        <v>23</v>
      </c>
      <c r="C104">
        <f>WETL_ID!G27</f>
        <v>3</v>
      </c>
      <c r="D104">
        <v>1</v>
      </c>
      <c r="E104">
        <f>WETL_ID!C27</f>
        <v>8048</v>
      </c>
      <c r="F104">
        <f>WETL_ID!E27</f>
        <v>23809054</v>
      </c>
      <c r="K104" t="str">
        <f>WETL_ID!F27</f>
        <v>Clackamas R</v>
      </c>
      <c r="L104">
        <f>WETL_ID!B27</f>
        <v>150309</v>
      </c>
      <c r="M104">
        <v>82608</v>
      </c>
      <c r="N104" s="2">
        <f>WETL_ID!D27</f>
        <v>51.41</v>
      </c>
      <c r="O104">
        <v>190</v>
      </c>
      <c r="P104" t="s">
        <v>27</v>
      </c>
    </row>
    <row r="105" spans="2:17" x14ac:dyDescent="0.3">
      <c r="B105">
        <f>WETL_ID!A28</f>
        <v>24</v>
      </c>
      <c r="C105">
        <f>WETL_ID!G28</f>
        <v>2</v>
      </c>
      <c r="D105">
        <v>2</v>
      </c>
      <c r="E105">
        <f>WETL_ID!C28</f>
        <v>8048</v>
      </c>
      <c r="F105">
        <f>WETL_ID!E28</f>
        <v>23809054</v>
      </c>
      <c r="K105" t="str">
        <f>WETL_ID!F28</f>
        <v>Clackamas R</v>
      </c>
      <c r="L105">
        <f>WETL_ID!B28</f>
        <v>150066</v>
      </c>
      <c r="M105">
        <v>114536</v>
      </c>
      <c r="N105" s="2">
        <f>WETL_ID!D28</f>
        <v>53.87</v>
      </c>
      <c r="O105">
        <v>190</v>
      </c>
      <c r="P105" t="s">
        <v>27</v>
      </c>
      <c r="Q105" t="s">
        <v>41</v>
      </c>
    </row>
    <row r="106" spans="2:17" x14ac:dyDescent="0.3">
      <c r="E106">
        <v>8048</v>
      </c>
      <c r="F106">
        <f>WETL_ID!E27</f>
        <v>23809054</v>
      </c>
      <c r="K106" t="str">
        <f>WETL_ID!F27</f>
        <v>Clackamas R</v>
      </c>
      <c r="L106">
        <v>150597</v>
      </c>
      <c r="M106">
        <v>129261</v>
      </c>
      <c r="N106" s="2">
        <v>49.96</v>
      </c>
      <c r="O106">
        <v>190</v>
      </c>
      <c r="P106" t="s">
        <v>27</v>
      </c>
    </row>
    <row r="107" spans="2:17" x14ac:dyDescent="0.3">
      <c r="E107">
        <v>8048</v>
      </c>
      <c r="F107">
        <v>23809054</v>
      </c>
      <c r="K107" t="s">
        <v>29</v>
      </c>
      <c r="L107">
        <v>150308</v>
      </c>
      <c r="M107">
        <v>63243</v>
      </c>
      <c r="N107" s="2">
        <v>53.65</v>
      </c>
      <c r="O107">
        <v>190</v>
      </c>
      <c r="P107" t="s">
        <v>27</v>
      </c>
    </row>
    <row r="108" spans="2:17" x14ac:dyDescent="0.3">
      <c r="E108">
        <v>8048</v>
      </c>
      <c r="F108">
        <f>WETL_ID!E28</f>
        <v>23809054</v>
      </c>
      <c r="K108" t="str">
        <f>WETL_ID!F28</f>
        <v>Clackamas R</v>
      </c>
      <c r="L108">
        <v>150374</v>
      </c>
      <c r="M108">
        <v>111581</v>
      </c>
      <c r="N108" s="2">
        <v>54.99</v>
      </c>
      <c r="O108">
        <v>190</v>
      </c>
      <c r="P108" t="s">
        <v>27</v>
      </c>
    </row>
    <row r="110" spans="2:17" x14ac:dyDescent="0.3">
      <c r="B110">
        <f>WETL_ID!A29</f>
        <v>25</v>
      </c>
      <c r="C110">
        <f>WETL_ID!G29</f>
        <v>6</v>
      </c>
      <c r="D110">
        <v>2</v>
      </c>
      <c r="E110">
        <f>WETL_ID!C29</f>
        <v>8059</v>
      </c>
      <c r="F110">
        <f>WETL_ID!E29</f>
        <v>23809058</v>
      </c>
      <c r="K110" t="str">
        <f>WETL_ID!F29</f>
        <v>Clackamas R</v>
      </c>
      <c r="L110">
        <f>WETL_ID!B29</f>
        <v>149542</v>
      </c>
      <c r="M110">
        <v>56060</v>
      </c>
      <c r="N110" s="2">
        <f>WETL_ID!D29</f>
        <v>56.61</v>
      </c>
      <c r="O110">
        <v>190</v>
      </c>
      <c r="P110" t="s">
        <v>27</v>
      </c>
      <c r="Q110" t="s">
        <v>41</v>
      </c>
    </row>
    <row r="111" spans="2:17" x14ac:dyDescent="0.3">
      <c r="E111">
        <v>8059</v>
      </c>
      <c r="F111">
        <v>23809058</v>
      </c>
      <c r="K111" t="s">
        <v>29</v>
      </c>
      <c r="L111">
        <v>149302</v>
      </c>
      <c r="M111">
        <v>106965</v>
      </c>
      <c r="N111" s="2">
        <v>58.03</v>
      </c>
      <c r="O111">
        <v>190</v>
      </c>
      <c r="P111" t="s">
        <v>27</v>
      </c>
      <c r="Q111" t="s">
        <v>41</v>
      </c>
    </row>
    <row r="112" spans="2:17" x14ac:dyDescent="0.3">
      <c r="E112">
        <v>8059</v>
      </c>
      <c r="F112">
        <v>23809058</v>
      </c>
      <c r="K112" t="s">
        <v>29</v>
      </c>
      <c r="L112">
        <v>149553</v>
      </c>
      <c r="M112">
        <v>108892</v>
      </c>
      <c r="N112" s="2">
        <v>57.66</v>
      </c>
      <c r="O112">
        <v>190</v>
      </c>
      <c r="P112" t="s">
        <v>27</v>
      </c>
      <c r="Q112" t="s">
        <v>41</v>
      </c>
    </row>
    <row r="113" spans="2:17" x14ac:dyDescent="0.3">
      <c r="E113">
        <v>8059</v>
      </c>
      <c r="F113">
        <v>23809058</v>
      </c>
      <c r="K113" t="s">
        <v>29</v>
      </c>
      <c r="L113">
        <v>149525</v>
      </c>
      <c r="M113">
        <v>26723</v>
      </c>
      <c r="N113" s="2">
        <v>60.11</v>
      </c>
      <c r="O113">
        <v>190</v>
      </c>
      <c r="P113" t="s">
        <v>27</v>
      </c>
      <c r="Q113" t="s">
        <v>41</v>
      </c>
    </row>
    <row r="114" spans="2:17" x14ac:dyDescent="0.3">
      <c r="E114">
        <v>8059</v>
      </c>
      <c r="F114">
        <v>23809058</v>
      </c>
      <c r="K114" t="s">
        <v>29</v>
      </c>
      <c r="L114">
        <v>149394</v>
      </c>
      <c r="M114">
        <v>46447</v>
      </c>
      <c r="N114" s="2">
        <v>56.94</v>
      </c>
      <c r="O114">
        <v>190</v>
      </c>
      <c r="P114" t="s">
        <v>27</v>
      </c>
      <c r="Q114" t="s">
        <v>41</v>
      </c>
    </row>
    <row r="116" spans="2:17" x14ac:dyDescent="0.3">
      <c r="B116">
        <f>WETL_ID!A23</f>
        <v>19</v>
      </c>
      <c r="C116">
        <f>WETL_ID!G23</f>
        <v>1</v>
      </c>
      <c r="D116">
        <v>1</v>
      </c>
      <c r="E116">
        <f>WETL_ID!C23</f>
        <v>8121</v>
      </c>
      <c r="F116">
        <f>WETL_ID!E23</f>
        <v>23809000</v>
      </c>
      <c r="K116" t="str">
        <f>WETL_ID!F23</f>
        <v>Clackamas R</v>
      </c>
      <c r="L116">
        <f>WETL_ID!B23</f>
        <v>149851</v>
      </c>
      <c r="M116">
        <v>50633</v>
      </c>
      <c r="N116" s="2">
        <f>WETL_ID!D23</f>
        <v>5.81</v>
      </c>
      <c r="O116">
        <v>190</v>
      </c>
      <c r="P116" t="s">
        <v>27</v>
      </c>
      <c r="Q116" t="s">
        <v>41</v>
      </c>
    </row>
    <row r="117" spans="2:17" x14ac:dyDescent="0.3">
      <c r="B117">
        <f>WETL_ID!A24</f>
        <v>20</v>
      </c>
      <c r="C117">
        <f>WETL_ID!G24</f>
        <v>3</v>
      </c>
      <c r="D117">
        <v>1</v>
      </c>
      <c r="E117">
        <f>WETL_ID!C24</f>
        <v>8121</v>
      </c>
      <c r="F117">
        <f>WETL_ID!E24</f>
        <v>23809000</v>
      </c>
      <c r="K117" t="str">
        <f>WETL_ID!F24</f>
        <v>Clackamas R</v>
      </c>
      <c r="L117">
        <f>WETL_ID!B24</f>
        <v>150311</v>
      </c>
      <c r="M117">
        <v>30651</v>
      </c>
      <c r="N117" s="2">
        <f>WETL_ID!D24</f>
        <v>9.2799999999999994</v>
      </c>
      <c r="O117">
        <v>190</v>
      </c>
      <c r="P117" t="s">
        <v>27</v>
      </c>
    </row>
    <row r="118" spans="2:17" x14ac:dyDescent="0.3">
      <c r="E118">
        <v>8121</v>
      </c>
      <c r="F118">
        <f>WETL_ID!E25</f>
        <v>23809012</v>
      </c>
      <c r="K118" t="str">
        <f>WETL_ID!F25</f>
        <v>Clackamas R</v>
      </c>
      <c r="L118">
        <v>150532</v>
      </c>
      <c r="M118">
        <v>115205</v>
      </c>
      <c r="N118" s="2">
        <v>12.75</v>
      </c>
      <c r="O118">
        <v>190</v>
      </c>
      <c r="P118" t="s">
        <v>27</v>
      </c>
    </row>
    <row r="119" spans="2:17" x14ac:dyDescent="0.3">
      <c r="E119">
        <v>8121</v>
      </c>
      <c r="F119">
        <f>WETL_ID!E26</f>
        <v>23809054</v>
      </c>
      <c r="K119" t="str">
        <f>WETL_ID!F26</f>
        <v>Clackamas R</v>
      </c>
      <c r="L119">
        <v>150537</v>
      </c>
      <c r="M119">
        <v>73350</v>
      </c>
      <c r="N119" s="2">
        <v>11.84</v>
      </c>
      <c r="O119">
        <v>190</v>
      </c>
      <c r="P119" t="s">
        <v>27</v>
      </c>
    </row>
    <row r="121" spans="2:17" x14ac:dyDescent="0.3">
      <c r="E121">
        <v>8177</v>
      </c>
      <c r="F121">
        <v>23809010</v>
      </c>
      <c r="K121" t="s">
        <v>29</v>
      </c>
      <c r="L121">
        <v>151913</v>
      </c>
      <c r="M121">
        <v>48461</v>
      </c>
      <c r="N121" s="2">
        <v>24.8</v>
      </c>
      <c r="O121">
        <v>190</v>
      </c>
      <c r="P121" t="s">
        <v>27</v>
      </c>
    </row>
    <row r="123" spans="2:17" x14ac:dyDescent="0.3">
      <c r="B123">
        <f>WETL_ID!A25</f>
        <v>21</v>
      </c>
      <c r="C123">
        <f>WETL_ID!G25</f>
        <v>4</v>
      </c>
      <c r="D123">
        <v>2</v>
      </c>
      <c r="E123">
        <f>WETL_ID!C25</f>
        <v>8210</v>
      </c>
      <c r="F123">
        <f>WETL_ID!E25</f>
        <v>23809012</v>
      </c>
      <c r="K123" t="str">
        <f>WETL_ID!F25</f>
        <v>Clackamas R</v>
      </c>
      <c r="L123">
        <f>WETL_ID!B25</f>
        <v>151931</v>
      </c>
      <c r="M123">
        <v>114846</v>
      </c>
      <c r="N123" s="2">
        <f>WETL_ID!D25</f>
        <v>24.45</v>
      </c>
      <c r="O123">
        <v>190</v>
      </c>
      <c r="P123" t="s">
        <v>27</v>
      </c>
    </row>
    <row r="124" spans="2:17" x14ac:dyDescent="0.3">
      <c r="E124">
        <v>8210</v>
      </c>
      <c r="F124">
        <f>WETL_ID!E27</f>
        <v>23809054</v>
      </c>
      <c r="K124" t="str">
        <f>WETL_ID!F27</f>
        <v>Clackamas R</v>
      </c>
      <c r="L124">
        <v>151868</v>
      </c>
      <c r="M124">
        <v>36088</v>
      </c>
      <c r="N124" s="2">
        <v>26.37</v>
      </c>
      <c r="O124">
        <v>190</v>
      </c>
      <c r="P124" t="s">
        <v>27</v>
      </c>
    </row>
    <row r="125" spans="2:17" x14ac:dyDescent="0.3">
      <c r="E125">
        <v>8210</v>
      </c>
      <c r="F125">
        <f>WETL_ID!E28</f>
        <v>23809054</v>
      </c>
      <c r="K125" t="str">
        <f>WETL_ID!F28</f>
        <v>Clackamas R</v>
      </c>
      <c r="L125">
        <v>151932</v>
      </c>
      <c r="M125">
        <v>158531</v>
      </c>
      <c r="N125" s="2">
        <v>34.33</v>
      </c>
      <c r="O125">
        <v>190</v>
      </c>
      <c r="P125" t="s">
        <v>27</v>
      </c>
    </row>
    <row r="127" spans="2:17" x14ac:dyDescent="0.3">
      <c r="B127">
        <f>WETL_ID!A30</f>
        <v>26</v>
      </c>
      <c r="C127">
        <f>WETL_ID!G30</f>
        <v>1</v>
      </c>
      <c r="D127">
        <v>1</v>
      </c>
      <c r="E127">
        <f>WETL_ID!C30</f>
        <v>8362</v>
      </c>
      <c r="F127">
        <f>WETL_ID!E30</f>
        <v>23815518</v>
      </c>
      <c r="L127">
        <f>WETL_ID!B30</f>
        <v>153673</v>
      </c>
      <c r="M127">
        <v>52785</v>
      </c>
      <c r="N127" s="2">
        <f>WETL_ID!D30</f>
        <v>252.65</v>
      </c>
      <c r="O127">
        <v>190</v>
      </c>
      <c r="P127" t="s">
        <v>27</v>
      </c>
    </row>
    <row r="129" spans="1:16" x14ac:dyDescent="0.3">
      <c r="B129">
        <f>WETL_ID!A32</f>
        <v>28</v>
      </c>
      <c r="C129">
        <f>WETL_ID!G32</f>
        <v>1</v>
      </c>
      <c r="D129">
        <v>1</v>
      </c>
      <c r="E129">
        <f>WETL_ID!C32</f>
        <v>8491</v>
      </c>
      <c r="F129">
        <f>WETL_ID!E32</f>
        <v>23815070</v>
      </c>
      <c r="K129" t="str">
        <f>WETL_ID!F32</f>
        <v>Johnson Cr</v>
      </c>
      <c r="L129">
        <f>WETL_ID!B32</f>
        <v>156910</v>
      </c>
      <c r="M129">
        <v>67222</v>
      </c>
      <c r="N129" s="2">
        <f>WETL_ID!D32</f>
        <v>95.08</v>
      </c>
      <c r="O129">
        <v>190</v>
      </c>
      <c r="P129" t="s">
        <v>27</v>
      </c>
    </row>
    <row r="131" spans="1:16" x14ac:dyDescent="0.3">
      <c r="B131">
        <f>WETL_ID!A31</f>
        <v>27</v>
      </c>
      <c r="C131">
        <f>WETL_ID!G31</f>
        <v>1</v>
      </c>
      <c r="D131">
        <v>1</v>
      </c>
      <c r="E131">
        <f>WETL_ID!C31</f>
        <v>8513</v>
      </c>
      <c r="F131">
        <f>WETL_ID!E31</f>
        <v>23815444</v>
      </c>
      <c r="K131" t="str">
        <f>WETL_ID!F31</f>
        <v>Crystal Springs Cr</v>
      </c>
      <c r="L131">
        <f>WETL_ID!B31</f>
        <v>156391</v>
      </c>
      <c r="M131">
        <v>55853</v>
      </c>
      <c r="N131" s="2">
        <f>WETL_ID!D31</f>
        <v>30.94</v>
      </c>
      <c r="O131">
        <v>190</v>
      </c>
      <c r="P131" t="s">
        <v>27</v>
      </c>
    </row>
    <row r="132" spans="1:16" x14ac:dyDescent="0.3">
      <c r="B132" s="10" t="s">
        <v>33</v>
      </c>
    </row>
    <row r="133" spans="1:16" x14ac:dyDescent="0.3">
      <c r="A133">
        <f>SUM(A21:A113)</f>
        <v>33</v>
      </c>
      <c r="B133" s="10" t="s">
        <v>34</v>
      </c>
    </row>
    <row r="134" spans="1:16" x14ac:dyDescent="0.3">
      <c r="L134" s="5" t="s">
        <v>20</v>
      </c>
      <c r="M134" s="4">
        <f>SUM(M127:M133)/10000</f>
        <v>17.585999999999999</v>
      </c>
      <c r="N134" s="2">
        <f>SUMPRODUCT(M127:M133,N127:N133)/(M134*10000)</f>
        <v>122.00437751620608</v>
      </c>
      <c r="O134" t="s">
        <v>18</v>
      </c>
    </row>
    <row r="135" spans="1:16" x14ac:dyDescent="0.3">
      <c r="N135"/>
    </row>
    <row r="136" spans="1:16" x14ac:dyDescent="0.3">
      <c r="L136" s="5" t="s">
        <v>20</v>
      </c>
      <c r="M136" s="4">
        <f>SUM(M134:M135)/10000</f>
        <v>1.7585999999999999E-3</v>
      </c>
      <c r="N136" s="2">
        <f>SUMPRODUCT(M134:M135,N134:N135)/(M136*10000)</f>
        <v>122.00437751620606</v>
      </c>
      <c r="O136" t="s">
        <v>18</v>
      </c>
    </row>
    <row r="138" spans="1:16" x14ac:dyDescent="0.3">
      <c r="L138" s="5" t="s">
        <v>20</v>
      </c>
      <c r="M138" s="4">
        <f>SUM(M134:M137)/10000</f>
        <v>1.7587758599999998E-3</v>
      </c>
      <c r="N138" s="2">
        <f>SUMPRODUCT(M134:M137,N134:N137)/(M138*10000)</f>
        <v>122.00437751620608</v>
      </c>
      <c r="O138" t="s">
        <v>18</v>
      </c>
    </row>
    <row r="140" spans="1:16" x14ac:dyDescent="0.3">
      <c r="L140" s="5" t="s">
        <v>20</v>
      </c>
      <c r="M140" s="4">
        <f>SUM(M138:M139)/10000</f>
        <v>1.7587758599999999E-7</v>
      </c>
      <c r="N140" s="2">
        <f>SUMPRODUCT(M138:M139,N138:N139)/(M140*10000)</f>
        <v>122.00437751620606</v>
      </c>
      <c r="O140" t="s">
        <v>18</v>
      </c>
    </row>
    <row r="142" spans="1:16" x14ac:dyDescent="0.3">
      <c r="L142" s="5" t="s">
        <v>20</v>
      </c>
      <c r="M142" s="4">
        <f>SUM(M139:M141)/10000</f>
        <v>1.7587758599999999E-11</v>
      </c>
      <c r="N142" s="2">
        <f>SUMPRODUCT(M139:M141,N139:N141)/(M142*10000)</f>
        <v>122.00437751620606</v>
      </c>
      <c r="O142" t="s">
        <v>18</v>
      </c>
    </row>
    <row r="144" spans="1:16" x14ac:dyDescent="0.3">
      <c r="L144" s="5" t="s">
        <v>17</v>
      </c>
      <c r="M144" s="4">
        <f>SUM(M143:M143)/10000</f>
        <v>0</v>
      </c>
      <c r="N144" s="2" t="e">
        <f>SUMPRODUCT(M143:M143,N143:N143)/(M144*10000)</f>
        <v>#VALUE!</v>
      </c>
      <c r="O144" t="s">
        <v>18</v>
      </c>
    </row>
    <row r="146" spans="12:15" x14ac:dyDescent="0.3">
      <c r="L146" s="5" t="s">
        <v>20</v>
      </c>
      <c r="M146" s="4">
        <f>SUM(M141:M145)/10000</f>
        <v>1.7587758599999999E-15</v>
      </c>
      <c r="N146" s="2" t="e">
        <f>SUMPRODUCT(M141:M145,N141:N145)/(M146*10000)</f>
        <v>#VALUE!</v>
      </c>
      <c r="O146" t="s">
        <v>18</v>
      </c>
    </row>
    <row r="148" spans="12:15" x14ac:dyDescent="0.3">
      <c r="L148" s="5" t="s">
        <v>17</v>
      </c>
      <c r="M148" s="4">
        <f>SUM(M147:M147)/10000</f>
        <v>0</v>
      </c>
      <c r="N148" s="2" t="e">
        <f>SUMPRODUCT(M147:M147,N147:N147)/(M148*10000)</f>
        <v>#VALUE!</v>
      </c>
      <c r="O148" t="s">
        <v>18</v>
      </c>
    </row>
    <row r="150" spans="12:15" x14ac:dyDescent="0.3">
      <c r="L150" s="5" t="s">
        <v>20</v>
      </c>
      <c r="M150" s="4">
        <f>SUM(M147:M149)/10000</f>
        <v>0</v>
      </c>
      <c r="N150" s="2" t="e">
        <f>SUMPRODUCT(M147:M149,N147:N149)/(M150*10000)</f>
        <v>#VALUE!</v>
      </c>
      <c r="O150" t="s">
        <v>18</v>
      </c>
    </row>
    <row r="152" spans="12:15" x14ac:dyDescent="0.3">
      <c r="L152" s="5" t="s">
        <v>20</v>
      </c>
      <c r="M152" s="4">
        <f>SUM(M150:M151)/10000</f>
        <v>0</v>
      </c>
      <c r="N152" s="2" t="e">
        <f>SUMPRODUCT(M150:M151,N150:N151)/(M152*10000)</f>
        <v>#VALUE!</v>
      </c>
      <c r="O152" t="s">
        <v>18</v>
      </c>
    </row>
    <row r="154" spans="12:15" x14ac:dyDescent="0.3">
      <c r="L154" s="5" t="s">
        <v>20</v>
      </c>
      <c r="M154" s="4">
        <f>SUM(M148:M153)/10000</f>
        <v>0</v>
      </c>
      <c r="N154" s="2" t="e">
        <f>SUMPRODUCT(M148:M153,N148:N153)/(M154*10000)</f>
        <v>#VALUE!</v>
      </c>
      <c r="O154" t="s">
        <v>18</v>
      </c>
    </row>
    <row r="156" spans="12:15" x14ac:dyDescent="0.3">
      <c r="L156" s="5" t="s">
        <v>20</v>
      </c>
      <c r="M156" s="4">
        <f>SUM(M151:M155)/10000</f>
        <v>0</v>
      </c>
      <c r="N156" s="3" t="e">
        <f>SUMPRODUCT(M151:M155,N151:N155)/((M156-M154/10000)*10000)</f>
        <v>#VALUE!</v>
      </c>
      <c r="O156" t="s">
        <v>18</v>
      </c>
    </row>
    <row r="158" spans="12:15" x14ac:dyDescent="0.3">
      <c r="L158" s="5" t="s">
        <v>20</v>
      </c>
      <c r="M158" s="4">
        <f>SUM(M157:M157)/10000</f>
        <v>0</v>
      </c>
      <c r="N158" s="2" t="e">
        <f>SUMPRODUCT(M157:M157,N157:N157)/(M158*10000)</f>
        <v>#VALUE!</v>
      </c>
      <c r="O158" t="s">
        <v>18</v>
      </c>
    </row>
    <row r="160" spans="12:15" x14ac:dyDescent="0.3">
      <c r="L160" s="5" t="s">
        <v>20</v>
      </c>
      <c r="M160" s="4">
        <f>SUM(M159:M159)/10000</f>
        <v>0</v>
      </c>
      <c r="N160" s="2" t="e">
        <f>SUMPRODUCT(M159:M159,N159:N159)/(M160*10000)</f>
        <v>#VALUE!</v>
      </c>
      <c r="O160" t="s">
        <v>18</v>
      </c>
    </row>
    <row r="162" spans="3:15" x14ac:dyDescent="0.3">
      <c r="L162" s="5" t="s">
        <v>20</v>
      </c>
      <c r="M162" s="4">
        <f>SUM(M145:M161)/10000</f>
        <v>1.7587758599999998E-19</v>
      </c>
      <c r="N162" s="2" t="e">
        <f>SUMPRODUCT(M145:M161,N145:N161)/(M162*10000)</f>
        <v>#VALUE!</v>
      </c>
      <c r="O162" t="s">
        <v>18</v>
      </c>
    </row>
    <row r="164" spans="3:15" x14ac:dyDescent="0.3">
      <c r="L164" s="5" t="s">
        <v>20</v>
      </c>
      <c r="M164" s="4">
        <f>SUM(M159:M163)/10000</f>
        <v>1.7587758599999997E-23</v>
      </c>
      <c r="N164" s="2" t="e">
        <f>SUMPRODUCT(M159:M163,N159:N163)/(M164*10000)</f>
        <v>#VALUE!</v>
      </c>
      <c r="O164" t="s">
        <v>18</v>
      </c>
    </row>
    <row r="166" spans="3:15" x14ac:dyDescent="0.3">
      <c r="L166" s="5" t="s">
        <v>20</v>
      </c>
      <c r="M166" s="4">
        <f>SUM(M165:M165)/10000</f>
        <v>0</v>
      </c>
      <c r="N166" s="2" t="e">
        <f>SUMPRODUCT(M165:M165,N165:N165)/(M166*10000)</f>
        <v>#VALUE!</v>
      </c>
      <c r="O166" t="s">
        <v>18</v>
      </c>
    </row>
    <row r="167" spans="3:15" x14ac:dyDescent="0.3">
      <c r="L167" s="5"/>
      <c r="M167" s="4"/>
    </row>
    <row r="168" spans="3:15" x14ac:dyDescent="0.3">
      <c r="L168" s="5" t="s">
        <v>20</v>
      </c>
      <c r="M168" s="4">
        <f>SUM(M167:M167)/10000</f>
        <v>0</v>
      </c>
      <c r="N168" s="2" t="e">
        <f>SUMPRODUCT(M167:M167,N167:N167)/(M168*10000)</f>
        <v>#VALUE!</v>
      </c>
      <c r="O168" t="s">
        <v>18</v>
      </c>
    </row>
    <row r="169" spans="3:15" x14ac:dyDescent="0.3">
      <c r="C169">
        <f>SUM(C39:C168)</f>
        <v>62</v>
      </c>
      <c r="L169" s="5"/>
      <c r="M169" s="4"/>
    </row>
    <row r="171" spans="3:15" x14ac:dyDescent="0.3">
      <c r="L171" s="5" t="s">
        <v>20</v>
      </c>
      <c r="M171" s="4">
        <f>SUM(M168:M170)/10000</f>
        <v>0</v>
      </c>
      <c r="N171" s="2" t="e">
        <f>SUMPRODUCT(M168:M170,N168:N170)/(M171*10000)</f>
        <v>#VALUE!</v>
      </c>
      <c r="O171" t="s">
        <v>18</v>
      </c>
    </row>
    <row r="172" spans="3:15" x14ac:dyDescent="0.3">
      <c r="L172" s="5"/>
      <c r="M172" s="4"/>
    </row>
    <row r="173" spans="3:15" x14ac:dyDescent="0.3">
      <c r="L173" s="5" t="s">
        <v>20</v>
      </c>
      <c r="M173" s="4">
        <f>SUM(M169:M172)/10000</f>
        <v>0</v>
      </c>
      <c r="N173" s="2" t="e">
        <f>SUMPRODUCT(M169:M172,N169:N172)/(M173*10000)</f>
        <v>#VALUE!</v>
      </c>
      <c r="O173" t="s">
        <v>18</v>
      </c>
    </row>
    <row r="174" spans="3:15" x14ac:dyDescent="0.3">
      <c r="L174" s="5"/>
      <c r="M174" s="4"/>
    </row>
    <row r="175" spans="3:15" x14ac:dyDescent="0.3">
      <c r="L175" s="5" t="s">
        <v>20</v>
      </c>
      <c r="M175" s="4">
        <f>SUM(M173:M174)/10000</f>
        <v>0</v>
      </c>
      <c r="N175" s="2" t="e">
        <f>SUMPRODUCT(M173:M174,N173:N174)/(M175*10000)</f>
        <v>#VALUE!</v>
      </c>
      <c r="O175" t="s">
        <v>18</v>
      </c>
    </row>
    <row r="176" spans="3:15" x14ac:dyDescent="0.3">
      <c r="L176" s="5"/>
      <c r="M176" s="4"/>
    </row>
    <row r="177" spans="12:15" x14ac:dyDescent="0.3">
      <c r="L177" s="5" t="s">
        <v>20</v>
      </c>
      <c r="M177" s="4">
        <f>SUM(M174:M176)/10000</f>
        <v>0</v>
      </c>
      <c r="N177" s="2" t="e">
        <f>SUMPRODUCT(M174:M176,N174:N176)/(M177*10000)</f>
        <v>#VALUE!</v>
      </c>
      <c r="O177" t="s">
        <v>18</v>
      </c>
    </row>
    <row r="178" spans="12:15" x14ac:dyDescent="0.3">
      <c r="L178" s="5"/>
      <c r="M178" s="4"/>
    </row>
    <row r="179" spans="12:15" x14ac:dyDescent="0.3">
      <c r="L179" s="5" t="s">
        <v>20</v>
      </c>
      <c r="M179" s="4">
        <f>SUM(M177:M178)/10000</f>
        <v>0</v>
      </c>
      <c r="N179" s="2" t="e">
        <f>SUMPRODUCT(M177:M178,N177:N178)/(M179*10000)</f>
        <v>#VALUE!</v>
      </c>
      <c r="O179" t="s">
        <v>18</v>
      </c>
    </row>
    <row r="180" spans="12:15" x14ac:dyDescent="0.3">
      <c r="L180" s="5"/>
      <c r="M180" s="4"/>
    </row>
    <row r="181" spans="12:15" x14ac:dyDescent="0.3">
      <c r="L181" s="5" t="s">
        <v>20</v>
      </c>
      <c r="M181" s="4">
        <f>SUM(M175:M180)/10000</f>
        <v>0</v>
      </c>
      <c r="N181" s="2" t="e">
        <f>SUMPRODUCT(M175:M180,N175:N180)/(M181*10000)</f>
        <v>#VALUE!</v>
      </c>
      <c r="O181" t="s">
        <v>18</v>
      </c>
    </row>
    <row r="182" spans="12:15" x14ac:dyDescent="0.3">
      <c r="L182" s="5"/>
      <c r="M182" s="4"/>
    </row>
  </sheetData>
  <sortState xmlns:xlrd2="http://schemas.microsoft.com/office/spreadsheetml/2017/richdata2" ref="A2:Q182">
    <sortCondition ref="E2:E182"/>
    <sortCondition ref="B2:B182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WETL_ID</vt:lpstr>
      <vt:lpstr>IDUs</vt:lpstr>
      <vt:lpstr>IDUs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2022-04-16T21:52:58Z</dcterms:modified>
</cp:coreProperties>
</file>