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servoirs\DataSources\"/>
    </mc:Choice>
  </mc:AlternateContent>
  <xr:revisionPtr revIDLastSave="0" documentId="13_ncr:1_{417572E0-2A37-4C4E-A2BE-69FB9A09DC7B}" xr6:coauthVersionLast="45" xr6:coauthVersionMax="45" xr10:uidLastSave="{00000000-0000-0000-0000-000000000000}"/>
  <bookViews>
    <workbookView xWindow="28680" yWindow="-7425" windowWidth="29040" windowHeight="17640" firstSheet="1" activeTab="6" xr2:uid="{00000000-000D-0000-FFFF-FFFF00000000}"/>
  </bookViews>
  <sheets>
    <sheet name="Conservation Zone" sheetId="2" r:id="rId1"/>
    <sheet name="Table 6.1 Cougar_rule_curve" sheetId="1" r:id="rId2"/>
    <sheet name="Buffer Zone" sheetId="8" r:id="rId3"/>
    <sheet name="Table 6.1 CGR_buffer" sheetId="3" r:id="rId4"/>
    <sheet name="Fig. 6.1 v &lt;reservoir&gt;" sheetId="5" r:id="rId5"/>
    <sheet name="Fig. 6.2b" sheetId="6" r:id="rId6"/>
    <sheet name="Cougar_rule_prioriti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5" i="6" l="1"/>
  <c r="K126" i="6" s="1"/>
  <c r="L124" i="6"/>
  <c r="L125" i="6" s="1"/>
  <c r="K124" i="6"/>
  <c r="E137" i="6"/>
  <c r="I137" i="6" s="1"/>
  <c r="D137" i="6"/>
  <c r="G137" i="6" s="1"/>
  <c r="E136" i="6"/>
  <c r="I136" i="6" s="1"/>
  <c r="D136" i="6"/>
  <c r="G136" i="6" s="1"/>
  <c r="G135" i="6"/>
  <c r="E135" i="6"/>
  <c r="I135" i="6" s="1"/>
  <c r="D135" i="6"/>
  <c r="E134" i="6"/>
  <c r="I134" i="6" s="1"/>
  <c r="D134" i="6"/>
  <c r="G134" i="6" s="1"/>
  <c r="E133" i="6"/>
  <c r="I133" i="6" s="1"/>
  <c r="D133" i="6"/>
  <c r="G133" i="6" s="1"/>
  <c r="I132" i="6"/>
  <c r="E132" i="6"/>
  <c r="D132" i="6"/>
  <c r="G132" i="6" s="1"/>
  <c r="E131" i="6"/>
  <c r="I131" i="6" s="1"/>
  <c r="D131" i="6"/>
  <c r="G131" i="6" s="1"/>
  <c r="E130" i="6"/>
  <c r="I130" i="6" s="1"/>
  <c r="D130" i="6"/>
  <c r="G130" i="6" s="1"/>
  <c r="E129" i="6"/>
  <c r="I129" i="6" s="1"/>
  <c r="D129" i="6"/>
  <c r="G129" i="6" s="1"/>
  <c r="E128" i="6"/>
  <c r="I128" i="6" s="1"/>
  <c r="D128" i="6"/>
  <c r="G128" i="6" s="1"/>
  <c r="I127" i="6"/>
  <c r="E127" i="6"/>
  <c r="D127" i="6"/>
  <c r="G127" i="6" s="1"/>
  <c r="G126" i="6"/>
  <c r="E126" i="6"/>
  <c r="I126" i="6" s="1"/>
  <c r="D126" i="6"/>
  <c r="E125" i="6"/>
  <c r="I125" i="6" s="1"/>
  <c r="D125" i="6"/>
  <c r="G125" i="6" s="1"/>
  <c r="P124" i="6"/>
  <c r="S124" i="6" s="1"/>
  <c r="H124" i="6"/>
  <c r="E124" i="6"/>
  <c r="I124" i="6" s="1"/>
  <c r="D124" i="6"/>
  <c r="G124" i="6" s="1"/>
  <c r="Q123" i="6"/>
  <c r="T123" i="6" s="1"/>
  <c r="P123" i="6"/>
  <c r="S123" i="6" s="1"/>
  <c r="J123" i="6"/>
  <c r="H123" i="6"/>
  <c r="E123" i="6"/>
  <c r="I123" i="6" s="1"/>
  <c r="D123" i="6"/>
  <c r="G123" i="6" s="1"/>
  <c r="Q122" i="6"/>
  <c r="T122" i="6" s="1"/>
  <c r="P122" i="6"/>
  <c r="S122" i="6" s="1"/>
  <c r="J122" i="6"/>
  <c r="H122" i="6"/>
  <c r="E122" i="6"/>
  <c r="I122" i="6" s="1"/>
  <c r="D122" i="6"/>
  <c r="G122" i="6" s="1"/>
  <c r="Q121" i="6"/>
  <c r="P121" i="6"/>
  <c r="J116" i="6"/>
  <c r="Q116" i="6"/>
  <c r="T116" i="6" s="1"/>
  <c r="J115" i="6"/>
  <c r="Q115" i="6"/>
  <c r="T115" i="6" s="1"/>
  <c r="J114" i="6"/>
  <c r="Q114" i="6"/>
  <c r="T114" i="6" s="1"/>
  <c r="J113" i="6"/>
  <c r="Q113" i="6"/>
  <c r="T113" i="6" s="1"/>
  <c r="J112" i="6"/>
  <c r="Q112" i="6"/>
  <c r="T112" i="6" s="1"/>
  <c r="K99" i="6"/>
  <c r="H99" i="6" s="1"/>
  <c r="Q111" i="6"/>
  <c r="T111" i="6" s="1"/>
  <c r="Q110" i="6"/>
  <c r="T110" i="6" s="1"/>
  <c r="Q109" i="6"/>
  <c r="T109" i="6" s="1"/>
  <c r="Q108" i="6"/>
  <c r="T108" i="6" s="1"/>
  <c r="Q107" i="6"/>
  <c r="T107" i="6" s="1"/>
  <c r="Q106" i="6"/>
  <c r="T106" i="6" s="1"/>
  <c r="Q105" i="6"/>
  <c r="T105" i="6" s="1"/>
  <c r="Q104" i="6"/>
  <c r="T104" i="6" s="1"/>
  <c r="Q103" i="6"/>
  <c r="T103" i="6" s="1"/>
  <c r="Q102" i="6"/>
  <c r="T102" i="6" s="1"/>
  <c r="Q101" i="6"/>
  <c r="T101" i="6" s="1"/>
  <c r="Q100" i="6"/>
  <c r="T100" i="6" s="1"/>
  <c r="Q99" i="6"/>
  <c r="T99" i="6" s="1"/>
  <c r="Q98" i="6"/>
  <c r="T98" i="6" s="1"/>
  <c r="P98" i="6"/>
  <c r="S98" i="6" s="1"/>
  <c r="Q97" i="6"/>
  <c r="T97" i="6" s="1"/>
  <c r="P97" i="6"/>
  <c r="S97" i="6" s="1"/>
  <c r="J111" i="6"/>
  <c r="E111" i="6"/>
  <c r="I111" i="6" s="1"/>
  <c r="D111" i="6"/>
  <c r="G111" i="6" s="1"/>
  <c r="J110" i="6"/>
  <c r="E110" i="6"/>
  <c r="I110" i="6" s="1"/>
  <c r="D110" i="6"/>
  <c r="G110" i="6" s="1"/>
  <c r="J109" i="6"/>
  <c r="G109" i="6"/>
  <c r="E109" i="6"/>
  <c r="I109" i="6" s="1"/>
  <c r="D109" i="6"/>
  <c r="J108" i="6"/>
  <c r="E108" i="6"/>
  <c r="I108" i="6" s="1"/>
  <c r="D108" i="6"/>
  <c r="G108" i="6" s="1"/>
  <c r="J107" i="6"/>
  <c r="E107" i="6"/>
  <c r="I107" i="6" s="1"/>
  <c r="D107" i="6"/>
  <c r="G107" i="6" s="1"/>
  <c r="J106" i="6"/>
  <c r="E106" i="6"/>
  <c r="I106" i="6" s="1"/>
  <c r="D106" i="6"/>
  <c r="G106" i="6" s="1"/>
  <c r="J105" i="6"/>
  <c r="E105" i="6"/>
  <c r="I105" i="6" s="1"/>
  <c r="D105" i="6"/>
  <c r="G105" i="6" s="1"/>
  <c r="J104" i="6"/>
  <c r="E104" i="6"/>
  <c r="I104" i="6" s="1"/>
  <c r="D104" i="6"/>
  <c r="G104" i="6" s="1"/>
  <c r="J103" i="6"/>
  <c r="E103" i="6"/>
  <c r="I103" i="6" s="1"/>
  <c r="D103" i="6"/>
  <c r="G103" i="6" s="1"/>
  <c r="J102" i="6"/>
  <c r="E102" i="6"/>
  <c r="I102" i="6" s="1"/>
  <c r="D102" i="6"/>
  <c r="G102" i="6" s="1"/>
  <c r="J101" i="6"/>
  <c r="E101" i="6"/>
  <c r="I101" i="6" s="1"/>
  <c r="D101" i="6"/>
  <c r="G101" i="6" s="1"/>
  <c r="J100" i="6"/>
  <c r="E100" i="6"/>
  <c r="I100" i="6" s="1"/>
  <c r="D100" i="6"/>
  <c r="G100" i="6" s="1"/>
  <c r="J99" i="6"/>
  <c r="E99" i="6"/>
  <c r="I99" i="6" s="1"/>
  <c r="D99" i="6"/>
  <c r="G99" i="6" s="1"/>
  <c r="J98" i="6"/>
  <c r="H98" i="6"/>
  <c r="E98" i="6"/>
  <c r="I98" i="6" s="1"/>
  <c r="D98" i="6"/>
  <c r="G98" i="6" s="1"/>
  <c r="J97" i="6"/>
  <c r="H97" i="6"/>
  <c r="E97" i="6"/>
  <c r="I97" i="6" s="1"/>
  <c r="D97" i="6"/>
  <c r="G97" i="6" s="1"/>
  <c r="Q96" i="6"/>
  <c r="T96" i="6" s="1"/>
  <c r="P96" i="6"/>
  <c r="S96" i="6" s="1"/>
  <c r="J96" i="6"/>
  <c r="H96" i="6"/>
  <c r="E96" i="6"/>
  <c r="I96" i="6" s="1"/>
  <c r="D96" i="6"/>
  <c r="G96" i="6" s="1"/>
  <c r="Q95" i="6"/>
  <c r="P95" i="6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6" i="5"/>
  <c r="D5" i="5"/>
  <c r="D3" i="5"/>
  <c r="D2" i="5"/>
  <c r="J125" i="6" l="1"/>
  <c r="Q125" i="6"/>
  <c r="T125" i="6" s="1"/>
  <c r="P125" i="6"/>
  <c r="S125" i="6" s="1"/>
  <c r="J124" i="6"/>
  <c r="Q124" i="6"/>
  <c r="T124" i="6" s="1"/>
  <c r="H126" i="6"/>
  <c r="K127" i="6"/>
  <c r="K128" i="6" s="1"/>
  <c r="K129" i="6" s="1"/>
  <c r="K130" i="6" s="1"/>
  <c r="K131" i="6" s="1"/>
  <c r="Q126" i="6"/>
  <c r="T126" i="6" s="1"/>
  <c r="J126" i="6"/>
  <c r="P126" i="6"/>
  <c r="S126" i="6" s="1"/>
  <c r="H125" i="6"/>
  <c r="K100" i="6"/>
  <c r="P99" i="6"/>
  <c r="S99" i="6" s="1"/>
  <c r="Q127" i="6" l="1"/>
  <c r="T127" i="6" s="1"/>
  <c r="J127" i="6"/>
  <c r="H127" i="6"/>
  <c r="P127" i="6"/>
  <c r="S127" i="6" s="1"/>
  <c r="K101" i="6"/>
  <c r="P100" i="6"/>
  <c r="S100" i="6" s="1"/>
  <c r="H100" i="6"/>
  <c r="Q128" i="6" l="1"/>
  <c r="T128" i="6" s="1"/>
  <c r="J128" i="6"/>
  <c r="P128" i="6"/>
  <c r="S128" i="6" s="1"/>
  <c r="H128" i="6"/>
  <c r="K102" i="6"/>
  <c r="P101" i="6"/>
  <c r="S101" i="6" s="1"/>
  <c r="H101" i="6"/>
  <c r="Q129" i="6" l="1"/>
  <c r="T129" i="6" s="1"/>
  <c r="J129" i="6"/>
  <c r="H129" i="6"/>
  <c r="P129" i="6"/>
  <c r="S129" i="6" s="1"/>
  <c r="H102" i="6"/>
  <c r="P102" i="6"/>
  <c r="S102" i="6" s="1"/>
  <c r="K103" i="6"/>
  <c r="J130" i="6" l="1"/>
  <c r="Q130" i="6"/>
  <c r="T130" i="6" s="1"/>
  <c r="P130" i="6"/>
  <c r="S130" i="6" s="1"/>
  <c r="H130" i="6"/>
  <c r="H103" i="6"/>
  <c r="P103" i="6"/>
  <c r="S103" i="6" s="1"/>
  <c r="K104" i="6"/>
  <c r="H2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  <c r="D2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Q131" i="6" l="1"/>
  <c r="T131" i="6" s="1"/>
  <c r="J131" i="6"/>
  <c r="P131" i="6"/>
  <c r="S131" i="6" s="1"/>
  <c r="H131" i="6"/>
  <c r="P104" i="6"/>
  <c r="S104" i="6" s="1"/>
  <c r="H104" i="6"/>
  <c r="K105" i="6"/>
  <c r="P60" i="6"/>
  <c r="S60" i="6" s="1"/>
  <c r="P59" i="6"/>
  <c r="S59" i="6" s="1"/>
  <c r="P58" i="6"/>
  <c r="S58" i="6" s="1"/>
  <c r="Q132" i="6" l="1"/>
  <c r="T132" i="6" s="1"/>
  <c r="J132" i="6"/>
  <c r="H132" i="6"/>
  <c r="P132" i="6"/>
  <c r="S132" i="6" s="1"/>
  <c r="P105" i="6"/>
  <c r="S105" i="6" s="1"/>
  <c r="K106" i="6"/>
  <c r="H105" i="6"/>
  <c r="Q88" i="6"/>
  <c r="T88" i="6" s="1"/>
  <c r="O88" i="6"/>
  <c r="N88" i="6"/>
  <c r="Q87" i="6"/>
  <c r="P87" i="6"/>
  <c r="O77" i="6"/>
  <c r="N77" i="6"/>
  <c r="O76" i="6"/>
  <c r="N76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Q77" i="6"/>
  <c r="T77" i="6" s="1"/>
  <c r="Q76" i="6"/>
  <c r="T76" i="6" s="1"/>
  <c r="Q75" i="6"/>
  <c r="T75" i="6" s="1"/>
  <c r="Q74" i="6"/>
  <c r="T74" i="6" s="1"/>
  <c r="Q73" i="6"/>
  <c r="T73" i="6" s="1"/>
  <c r="Q72" i="6"/>
  <c r="T72" i="6" s="1"/>
  <c r="Q71" i="6"/>
  <c r="T71" i="6" s="1"/>
  <c r="Q70" i="6"/>
  <c r="T70" i="6" s="1"/>
  <c r="Q69" i="6"/>
  <c r="T69" i="6" s="1"/>
  <c r="Q68" i="6"/>
  <c r="T68" i="6" s="1"/>
  <c r="Q67" i="6"/>
  <c r="T67" i="6" s="1"/>
  <c r="Q66" i="6"/>
  <c r="T66" i="6" s="1"/>
  <c r="Q65" i="6"/>
  <c r="P65" i="6"/>
  <c r="Q60" i="6"/>
  <c r="T60" i="6" s="1"/>
  <c r="Q59" i="6"/>
  <c r="T59" i="6" s="1"/>
  <c r="Q58" i="6"/>
  <c r="T58" i="6" s="1"/>
  <c r="Q57" i="6"/>
  <c r="P57" i="6"/>
  <c r="Q47" i="6"/>
  <c r="T47" i="6" s="1"/>
  <c r="P47" i="6"/>
  <c r="S47" i="6" s="1"/>
  <c r="Q46" i="6"/>
  <c r="T46" i="6" s="1"/>
  <c r="P46" i="6"/>
  <c r="S46" i="6" s="1"/>
  <c r="Q45" i="6"/>
  <c r="T45" i="6" s="1"/>
  <c r="P45" i="6"/>
  <c r="S45" i="6" s="1"/>
  <c r="Q44" i="6"/>
  <c r="T44" i="6" s="1"/>
  <c r="P44" i="6"/>
  <c r="S44" i="6" s="1"/>
  <c r="Q43" i="6"/>
  <c r="T43" i="6" s="1"/>
  <c r="P43" i="6"/>
  <c r="S43" i="6" s="1"/>
  <c r="Q42" i="6"/>
  <c r="T42" i="6" s="1"/>
  <c r="P42" i="6"/>
  <c r="S42" i="6" s="1"/>
  <c r="Q41" i="6"/>
  <c r="T41" i="6" s="1"/>
  <c r="P41" i="6"/>
  <c r="S41" i="6" s="1"/>
  <c r="Q40" i="6"/>
  <c r="P40" i="6"/>
  <c r="Q34" i="6"/>
  <c r="T34" i="6" s="1"/>
  <c r="P34" i="6"/>
  <c r="S34" i="6" s="1"/>
  <c r="Q33" i="6"/>
  <c r="T33" i="6" s="1"/>
  <c r="P33" i="6"/>
  <c r="S33" i="6" s="1"/>
  <c r="Q32" i="6"/>
  <c r="T32" i="6" s="1"/>
  <c r="P32" i="6"/>
  <c r="S32" i="6" s="1"/>
  <c r="Q31" i="6"/>
  <c r="T31" i="6" s="1"/>
  <c r="P31" i="6"/>
  <c r="S31" i="6" s="1"/>
  <c r="Q30" i="6"/>
  <c r="T30" i="6" s="1"/>
  <c r="P30" i="6"/>
  <c r="S30" i="6" s="1"/>
  <c r="Q29" i="6"/>
  <c r="T29" i="6" s="1"/>
  <c r="P29" i="6"/>
  <c r="S29" i="6" s="1"/>
  <c r="Q28" i="6"/>
  <c r="T28" i="6" s="1"/>
  <c r="P28" i="6"/>
  <c r="S28" i="6" s="1"/>
  <c r="Q27" i="6"/>
  <c r="P27" i="6"/>
  <c r="Q19" i="6"/>
  <c r="T19" i="6" s="1"/>
  <c r="P19" i="6"/>
  <c r="S19" i="6" s="1"/>
  <c r="Q18" i="6"/>
  <c r="T18" i="6" s="1"/>
  <c r="P18" i="6"/>
  <c r="S18" i="6" s="1"/>
  <c r="Q12" i="6"/>
  <c r="P12" i="6"/>
  <c r="Q11" i="6"/>
  <c r="P11" i="6"/>
  <c r="Q10" i="6"/>
  <c r="P10" i="6"/>
  <c r="Q9" i="6"/>
  <c r="P9" i="6"/>
  <c r="Q8" i="6"/>
  <c r="P8" i="6"/>
  <c r="Q7" i="6"/>
  <c r="P7" i="6"/>
  <c r="Q6" i="6"/>
  <c r="P6" i="6"/>
  <c r="Q5" i="6"/>
  <c r="Q17" i="6"/>
  <c r="P17" i="6"/>
  <c r="P66" i="6" l="1"/>
  <c r="S66" i="6" s="1"/>
  <c r="P70" i="6"/>
  <c r="S70" i="6" s="1"/>
  <c r="Q133" i="6"/>
  <c r="T133" i="6" s="1"/>
  <c r="J133" i="6"/>
  <c r="P133" i="6"/>
  <c r="S133" i="6" s="1"/>
  <c r="H133" i="6"/>
  <c r="P73" i="6"/>
  <c r="S73" i="6" s="1"/>
  <c r="H106" i="6"/>
  <c r="K107" i="6"/>
  <c r="P106" i="6"/>
  <c r="S106" i="6" s="1"/>
  <c r="P67" i="6"/>
  <c r="S67" i="6" s="1"/>
  <c r="P71" i="6"/>
  <c r="S71" i="6" s="1"/>
  <c r="P69" i="6"/>
  <c r="S69" i="6" s="1"/>
  <c r="P74" i="6"/>
  <c r="S74" i="6" s="1"/>
  <c r="P68" i="6"/>
  <c r="S68" i="6" s="1"/>
  <c r="P75" i="6"/>
  <c r="S75" i="6" s="1"/>
  <c r="P72" i="6"/>
  <c r="S72" i="6" s="1"/>
  <c r="P76" i="6"/>
  <c r="S76" i="6" s="1"/>
  <c r="P77" i="6"/>
  <c r="S77" i="6" s="1"/>
  <c r="P88" i="6"/>
  <c r="S88" i="6" s="1"/>
  <c r="T12" i="6"/>
  <c r="S12" i="6"/>
  <c r="T11" i="6"/>
  <c r="S11" i="6"/>
  <c r="T10" i="6"/>
  <c r="S10" i="6"/>
  <c r="T9" i="6"/>
  <c r="S9" i="6"/>
  <c r="S8" i="6"/>
  <c r="T8" i="6"/>
  <c r="T7" i="6"/>
  <c r="S7" i="6"/>
  <c r="T6" i="6"/>
  <c r="S6" i="6"/>
  <c r="P5" i="6"/>
  <c r="S5" i="6" s="1"/>
  <c r="T5" i="6"/>
  <c r="H89" i="6"/>
  <c r="G89" i="6"/>
  <c r="D89" i="6"/>
  <c r="E89" i="6" s="1"/>
  <c r="H88" i="6"/>
  <c r="G88" i="6"/>
  <c r="D88" i="6"/>
  <c r="E88" i="6" s="1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D82" i="6"/>
  <c r="F82" i="6" s="1"/>
  <c r="D81" i="6"/>
  <c r="F81" i="6" s="1"/>
  <c r="D80" i="6"/>
  <c r="F80" i="6" s="1"/>
  <c r="D79" i="6"/>
  <c r="F79" i="6" s="1"/>
  <c r="D78" i="6"/>
  <c r="F78" i="6" s="1"/>
  <c r="D77" i="6"/>
  <c r="F77" i="6" s="1"/>
  <c r="D76" i="6"/>
  <c r="F76" i="6" s="1"/>
  <c r="D75" i="6"/>
  <c r="F75" i="6" s="1"/>
  <c r="D74" i="6"/>
  <c r="F74" i="6" s="1"/>
  <c r="D73" i="6"/>
  <c r="F73" i="6" s="1"/>
  <c r="D72" i="6"/>
  <c r="F72" i="6" s="1"/>
  <c r="D71" i="6"/>
  <c r="F71" i="6" s="1"/>
  <c r="D70" i="6"/>
  <c r="F70" i="6" s="1"/>
  <c r="D69" i="6"/>
  <c r="F69" i="6" s="1"/>
  <c r="D68" i="6"/>
  <c r="F68" i="6" s="1"/>
  <c r="D67" i="6"/>
  <c r="F67" i="6" s="1"/>
  <c r="K66" i="6"/>
  <c r="D66" i="6"/>
  <c r="E66" i="6" s="1"/>
  <c r="J60" i="6"/>
  <c r="H60" i="6"/>
  <c r="E60" i="6"/>
  <c r="I60" i="6" s="1"/>
  <c r="D60" i="6"/>
  <c r="G60" i="6" s="1"/>
  <c r="J59" i="6"/>
  <c r="H59" i="6"/>
  <c r="E59" i="6"/>
  <c r="I59" i="6" s="1"/>
  <c r="D59" i="6"/>
  <c r="G59" i="6" s="1"/>
  <c r="D58" i="6"/>
  <c r="G58" i="6" s="1"/>
  <c r="J58" i="6"/>
  <c r="H58" i="6"/>
  <c r="E58" i="6"/>
  <c r="I58" i="6" s="1"/>
  <c r="J51" i="6"/>
  <c r="H51" i="6"/>
  <c r="E51" i="6"/>
  <c r="I51" i="6" s="1"/>
  <c r="D51" i="6"/>
  <c r="G51" i="6" s="1"/>
  <c r="J50" i="6"/>
  <c r="H50" i="6"/>
  <c r="E50" i="6"/>
  <c r="I50" i="6" s="1"/>
  <c r="D50" i="6"/>
  <c r="G50" i="6" s="1"/>
  <c r="J49" i="6"/>
  <c r="H49" i="6"/>
  <c r="E49" i="6"/>
  <c r="I49" i="6" s="1"/>
  <c r="D49" i="6"/>
  <c r="G49" i="6" s="1"/>
  <c r="J48" i="6"/>
  <c r="H48" i="6"/>
  <c r="E48" i="6"/>
  <c r="I48" i="6" s="1"/>
  <c r="D48" i="6"/>
  <c r="G48" i="6" s="1"/>
  <c r="J47" i="6"/>
  <c r="H47" i="6"/>
  <c r="E47" i="6"/>
  <c r="I47" i="6" s="1"/>
  <c r="D47" i="6"/>
  <c r="G47" i="6" s="1"/>
  <c r="J46" i="6"/>
  <c r="H46" i="6"/>
  <c r="E46" i="6"/>
  <c r="I46" i="6" s="1"/>
  <c r="D46" i="6"/>
  <c r="G46" i="6" s="1"/>
  <c r="J45" i="6"/>
  <c r="H45" i="6"/>
  <c r="E45" i="6"/>
  <c r="I45" i="6" s="1"/>
  <c r="D45" i="6"/>
  <c r="G45" i="6" s="1"/>
  <c r="J44" i="6"/>
  <c r="H44" i="6"/>
  <c r="E44" i="6"/>
  <c r="I44" i="6" s="1"/>
  <c r="D44" i="6"/>
  <c r="G44" i="6" s="1"/>
  <c r="J43" i="6"/>
  <c r="H43" i="6"/>
  <c r="E43" i="6"/>
  <c r="I43" i="6" s="1"/>
  <c r="D43" i="6"/>
  <c r="G43" i="6" s="1"/>
  <c r="J42" i="6"/>
  <c r="H42" i="6"/>
  <c r="E42" i="6"/>
  <c r="I42" i="6" s="1"/>
  <c r="D42" i="6"/>
  <c r="G42" i="6" s="1"/>
  <c r="J41" i="6"/>
  <c r="H41" i="6"/>
  <c r="E41" i="6"/>
  <c r="I41" i="6" s="1"/>
  <c r="D41" i="6"/>
  <c r="G41" i="6" s="1"/>
  <c r="E34" i="6"/>
  <c r="I34" i="6" s="1"/>
  <c r="D34" i="6"/>
  <c r="G34" i="6" s="1"/>
  <c r="E33" i="6"/>
  <c r="I33" i="6" s="1"/>
  <c r="D33" i="6"/>
  <c r="G33" i="6" s="1"/>
  <c r="J32" i="6"/>
  <c r="H32" i="6"/>
  <c r="E32" i="6"/>
  <c r="I32" i="6" s="1"/>
  <c r="D32" i="6"/>
  <c r="G32" i="6" s="1"/>
  <c r="J31" i="6"/>
  <c r="H31" i="6"/>
  <c r="E31" i="6"/>
  <c r="I31" i="6" s="1"/>
  <c r="D31" i="6"/>
  <c r="G31" i="6" s="1"/>
  <c r="J30" i="6"/>
  <c r="H30" i="6"/>
  <c r="E30" i="6"/>
  <c r="I30" i="6" s="1"/>
  <c r="D30" i="6"/>
  <c r="G30" i="6" s="1"/>
  <c r="J29" i="6"/>
  <c r="H29" i="6"/>
  <c r="E29" i="6"/>
  <c r="I29" i="6" s="1"/>
  <c r="D29" i="6"/>
  <c r="G29" i="6" s="1"/>
  <c r="J28" i="6"/>
  <c r="H28" i="6"/>
  <c r="E28" i="6"/>
  <c r="I28" i="6" s="1"/>
  <c r="D28" i="6"/>
  <c r="G28" i="6" s="1"/>
  <c r="E19" i="6"/>
  <c r="I19" i="6" s="1"/>
  <c r="D19" i="6"/>
  <c r="G19" i="6" s="1"/>
  <c r="J19" i="6"/>
  <c r="H19" i="6"/>
  <c r="J18" i="6"/>
  <c r="H18" i="6"/>
  <c r="E18" i="6"/>
  <c r="I18" i="6" s="1"/>
  <c r="D18" i="6"/>
  <c r="G18" i="6" s="1"/>
  <c r="D5" i="6"/>
  <c r="G5" i="6" s="1"/>
  <c r="E5" i="6"/>
  <c r="I5" i="6" s="1"/>
  <c r="H5" i="6"/>
  <c r="J5" i="6"/>
  <c r="D6" i="6"/>
  <c r="G6" i="6" s="1"/>
  <c r="E6" i="6"/>
  <c r="I6" i="6" s="1"/>
  <c r="H6" i="6"/>
  <c r="J6" i="6"/>
  <c r="D7" i="6"/>
  <c r="G7" i="6" s="1"/>
  <c r="E7" i="6"/>
  <c r="I7" i="6" s="1"/>
  <c r="H7" i="6"/>
  <c r="J7" i="6"/>
  <c r="D8" i="6"/>
  <c r="G8" i="6" s="1"/>
  <c r="E8" i="6"/>
  <c r="I8" i="6" s="1"/>
  <c r="H8" i="6"/>
  <c r="J8" i="6"/>
  <c r="D9" i="6"/>
  <c r="G9" i="6" s="1"/>
  <c r="E9" i="6"/>
  <c r="I9" i="6" s="1"/>
  <c r="H9" i="6"/>
  <c r="J9" i="6"/>
  <c r="D10" i="6"/>
  <c r="G10" i="6" s="1"/>
  <c r="E10" i="6"/>
  <c r="I10" i="6" s="1"/>
  <c r="H10" i="6"/>
  <c r="J10" i="6"/>
  <c r="D11" i="6"/>
  <c r="G11" i="6" s="1"/>
  <c r="E11" i="6"/>
  <c r="I11" i="6" s="1"/>
  <c r="H11" i="6"/>
  <c r="J11" i="6"/>
  <c r="D12" i="6"/>
  <c r="G12" i="6" s="1"/>
  <c r="E12" i="6"/>
  <c r="I12" i="6" s="1"/>
  <c r="H12" i="6"/>
  <c r="J12" i="6"/>
  <c r="Q134" i="6" l="1"/>
  <c r="T134" i="6" s="1"/>
  <c r="J134" i="6"/>
  <c r="H134" i="6"/>
  <c r="P134" i="6"/>
  <c r="S134" i="6" s="1"/>
  <c r="K108" i="6"/>
  <c r="H107" i="6"/>
  <c r="P107" i="6"/>
  <c r="S107" i="6" s="1"/>
  <c r="F89" i="6"/>
  <c r="F88" i="6"/>
  <c r="F66" i="6"/>
  <c r="E69" i="6"/>
  <c r="E71" i="6"/>
  <c r="E73" i="6"/>
  <c r="E75" i="6"/>
  <c r="E77" i="6"/>
  <c r="E79" i="6"/>
  <c r="E81" i="6"/>
  <c r="E68" i="6"/>
  <c r="E67" i="6"/>
  <c r="E70" i="6"/>
  <c r="E72" i="6"/>
  <c r="E74" i="6"/>
  <c r="E76" i="6"/>
  <c r="E78" i="6"/>
  <c r="E80" i="6"/>
  <c r="E82" i="6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/>
  <c r="Q135" i="6" l="1"/>
  <c r="T135" i="6" s="1"/>
  <c r="J135" i="6"/>
  <c r="H135" i="6"/>
  <c r="P135" i="6"/>
  <c r="S135" i="6" s="1"/>
  <c r="K109" i="6"/>
  <c r="H108" i="6"/>
  <c r="P108" i="6"/>
  <c r="S108" i="6" s="1"/>
  <c r="Q136" i="6" l="1"/>
  <c r="T136" i="6" s="1"/>
  <c r="J136" i="6"/>
  <c r="P136" i="6"/>
  <c r="S136" i="6" s="1"/>
  <c r="H136" i="6"/>
  <c r="H109" i="6"/>
  <c r="K110" i="6"/>
  <c r="P109" i="6"/>
  <c r="S109" i="6" s="1"/>
  <c r="Q137" i="6" l="1"/>
  <c r="T137" i="6" s="1"/>
  <c r="J137" i="6"/>
  <c r="H137" i="6"/>
  <c r="P137" i="6"/>
  <c r="S137" i="6" s="1"/>
  <c r="K111" i="6"/>
  <c r="H110" i="6"/>
  <c r="P110" i="6"/>
  <c r="S110" i="6" s="1"/>
  <c r="P111" i="6" l="1"/>
  <c r="S111" i="6" s="1"/>
  <c r="K112" i="6"/>
  <c r="K113" i="6" s="1"/>
  <c r="K114" i="6" s="1"/>
  <c r="K115" i="6" s="1"/>
  <c r="H111" i="6"/>
</calcChain>
</file>

<file path=xl/sharedStrings.xml><?xml version="1.0" encoding="utf-8"?>
<sst xmlns="http://schemas.openxmlformats.org/spreadsheetml/2006/main" count="283" uniqueCount="127">
  <si>
    <t>Date</t>
  </si>
  <si>
    <t>Cons_Pool_elev_m</t>
  </si>
  <si>
    <t>Table 5.1</t>
  </si>
  <si>
    <t>Top of dam</t>
  </si>
  <si>
    <t>ft</t>
  </si>
  <si>
    <t>Flood Control Zone</t>
  </si>
  <si>
    <t>Inactive Zone</t>
  </si>
  <si>
    <t>m</t>
  </si>
  <si>
    <t>td_elev</t>
  </si>
  <si>
    <t>fc1_elev</t>
  </si>
  <si>
    <t>inactive_elev</t>
  </si>
  <si>
    <t>&lt;reservoir&gt;</t>
  </si>
  <si>
    <t xml:space="preserve">Release Rat of Change Limit </t>
  </si>
  <si>
    <t>Interp: Linear</t>
  </si>
  <si>
    <t>Limit Type: Minimum</t>
  </si>
  <si>
    <t>function of: Blue River-Pool Outflow Lagged value 24.0 hr lag</t>
  </si>
  <si>
    <t>BiOp Max Rate Decrease</t>
  </si>
  <si>
    <t>Release (cfs)</t>
  </si>
  <si>
    <t>Flow (cfs)</t>
  </si>
  <si>
    <t>Release_cms</t>
  </si>
  <si>
    <t>Outflow_lagged_24h</t>
  </si>
  <si>
    <t>from Appendix E Fig. 5.2a (p. 42)</t>
  </si>
  <si>
    <t>type: decreasing</t>
  </si>
  <si>
    <t>Rate Change (cfs/hr)</t>
  </si>
  <si>
    <t>Rate_of_change_cms_per_hr</t>
  </si>
  <si>
    <t>Buffer Zone</t>
  </si>
  <si>
    <t>Conservation Zone</t>
  </si>
  <si>
    <t>from Rules_BR/MaxD_FloodDcrsRate_Blue.csv</t>
  </si>
  <si>
    <t>from Rules_BR/MaxD_Daily_BiOP_MaxD.csv</t>
  </si>
  <si>
    <t>FloodIncrsRate_Blue</t>
  </si>
  <si>
    <t>from Appendix E Fig. 5.2b (p. 43) FloodIncrsRate_Blue</t>
  </si>
  <si>
    <t>function of: Release</t>
  </si>
  <si>
    <t>Type: Increasing</t>
  </si>
  <si>
    <t>Interpolate: Step</t>
  </si>
  <si>
    <t>from Rules_BR/Maxl_MaxFloodIncrsRate_Blue.csv</t>
  </si>
  <si>
    <t>Pool_elev_m</t>
  </si>
  <si>
    <t>from Rules_BR/Max_EvaculationRelease.csv</t>
  </si>
  <si>
    <t>Elev (ft)</t>
  </si>
  <si>
    <t>from Appendix E Fig. 5.2b (p. 43) Max Evacuation Release</t>
  </si>
  <si>
    <t>function of: Blue River-Pool Elevation, Previous value</t>
  </si>
  <si>
    <t>Limit type: Maximum</t>
  </si>
  <si>
    <t>from Rules_BR/Max_con_flow_blue_river.csv</t>
  </si>
  <si>
    <t>Max Con Flow - at Blue River</t>
  </si>
  <si>
    <t>from Rules_BR/Min_Flow_at_Blue_River.csv</t>
  </si>
  <si>
    <t>and Rules_BR/Min_Flow_50_cfs.csv</t>
  </si>
  <si>
    <t>from Appendix E Fig. 5.2b (p. 43) Max Con Flow - at Blue River</t>
  </si>
  <si>
    <t>from Appendix E Fig. 5.2b (p. 43) Min Flow - at Blue River</t>
  </si>
  <si>
    <t>Min Flow - at Blue River</t>
  </si>
  <si>
    <t>function of: Date</t>
  </si>
  <si>
    <t>Interp: Step</t>
  </si>
  <si>
    <t>Missing</t>
  </si>
  <si>
    <t>Min_Flow_at_Blue_River.csv</t>
  </si>
  <si>
    <t>Max_con_flow_blue_river.csv</t>
  </si>
  <si>
    <t>MaxI_MaxFloodIncrsRate_Blue.csv</t>
  </si>
  <si>
    <t>MaxD_Daily_BiOP_MaxD.csv</t>
  </si>
  <si>
    <t>MaxD_MaxFloodDcrsRate_Blue.csv</t>
  </si>
  <si>
    <t>cp_Max_Vida_Flood_23772903.csv</t>
  </si>
  <si>
    <t>MaxD_FloodDcrsRate_Blue.csv</t>
  </si>
  <si>
    <t>cp_Min_Flow_at_Albany_23762845.csv</t>
  </si>
  <si>
    <t>Max_EvaculationRelease.csv</t>
  </si>
  <si>
    <t>MaxI_FloodIncrsRate_Blue.csv</t>
  </si>
  <si>
    <t>cp_Min_flow_at_Salem_23791083.csv</t>
  </si>
  <si>
    <t>Top of Dam</t>
  </si>
  <si>
    <t>Flood Control</t>
  </si>
  <si>
    <t>Conservation</t>
  </si>
  <si>
    <t>Buffer</t>
  </si>
  <si>
    <t>Inactive</t>
  </si>
  <si>
    <t>Min Flow - at Salem</t>
  </si>
  <si>
    <t>Min Flow - at Albany by Water Year Type</t>
  </si>
  <si>
    <t xml:space="preserve">; https://usace.contentdm.oclc.org/digital/collection/p16021coll7/id/13273 </t>
  </si>
  <si>
    <t>; of USACE (2019) Willamette Basin Review Feasibility Study/Final Integrated Feasibility Report and Environmental Assessment, USACE Portland District, December 2019.</t>
  </si>
  <si>
    <t>month</t>
  </si>
  <si>
    <t>day</t>
  </si>
  <si>
    <t>Day</t>
  </si>
  <si>
    <t>from Appendix E. Table 6.1 (p. 46)</t>
  </si>
  <si>
    <t>from Rule_Curves/Cougar_rule_curve.csv</t>
  </si>
  <si>
    <t>Pool_elevation_m</t>
  </si>
  <si>
    <t>from Rule_Curves/CG_buffer.csv</t>
  </si>
  <si>
    <t>Bottom of Rules Zone</t>
  </si>
  <si>
    <t>CSV file pool elev converted to feet</t>
  </si>
  <si>
    <t>tailwater elev</t>
  </si>
  <si>
    <t>Table 6.1</t>
  </si>
  <si>
    <t>; from Appendix E Fig. 6.2b (pp.49)</t>
  </si>
  <si>
    <t>MaxI_FloodIncrsRamp_Cougar.csv</t>
  </si>
  <si>
    <t>Max_Flow_Winter_and_Conservation.csv</t>
  </si>
  <si>
    <t>Min_RO_flow.csv</t>
  </si>
  <si>
    <t>Min_Low_RO_flows_turbine_low.csv</t>
  </si>
  <si>
    <t>MaxD_Revised_Daily_BiOP_MaxD.csv</t>
  </si>
  <si>
    <t>Pow_Min_Low_Turbine_Flows_at_Low_Res_Elev.csv</t>
  </si>
  <si>
    <t>MaxD_FloodDcrsRamp_Cougar.csv</t>
  </si>
  <si>
    <t>Min_ConservFlow_Cougar.csv</t>
  </si>
  <si>
    <t>RO_Min_flow.csv</t>
  </si>
  <si>
    <t>MaxI_High_Flow_Ramp_Up.csv</t>
  </si>
  <si>
    <t>Pow_Min_CGR_power_release.csv</t>
  </si>
  <si>
    <t>Pow_Max_CGR_updated_power_release.csv</t>
  </si>
  <si>
    <t>MaxI_IncrsRamping_Cougar.csv</t>
  </si>
  <si>
    <t>from Rules_Cougar\Cougar_rule_priorities.csv</t>
  </si>
  <si>
    <t>Special Curves CGR Normal</t>
  </si>
  <si>
    <t>CGR min power release</t>
  </si>
  <si>
    <t>make sure RO has min gate</t>
  </si>
  <si>
    <t>FloodDcrsRamp_Cougar</t>
  </si>
  <si>
    <t>FloodIncrsRamp_Cougar</t>
  </si>
  <si>
    <t>Max Flow (Winter and Conservation)</t>
  </si>
  <si>
    <t xml:space="preserve">from Appendix E. Fig. 6.3 (p. 51) </t>
  </si>
  <si>
    <t>MinConservFlow_Cougar</t>
  </si>
  <si>
    <t>MaxBankfull Flow - at Vida</t>
  </si>
  <si>
    <t>IncrsRamping_Cougar</t>
  </si>
  <si>
    <t>Revised Daily BiOp Max Rate of Decrease</t>
  </si>
  <si>
    <t>Bottom of Rules</t>
  </si>
  <si>
    <t>Low Turbine Flows at Low Reservoir Elevations</t>
  </si>
  <si>
    <t>Low RO Flows When Turbine Low</t>
  </si>
  <si>
    <t>release_cms</t>
  </si>
  <si>
    <t>Rate_change_cms_per_hr</t>
  </si>
  <si>
    <t>from Rules_Cougar/Maxl_FloodIncrsRamp_Cougar.csv</t>
  </si>
  <si>
    <t>from Appendix E Fig. 6.2b (p. 49) FloodIncrsRamp_Cougar</t>
  </si>
  <si>
    <t>function of: constant</t>
  </si>
  <si>
    <t>from Appendix E Fig. 6.2b (p. 49) FloodDcrsRamp_Cougar</t>
  </si>
  <si>
    <t>Pool_Elev_m</t>
  </si>
  <si>
    <t>FloodIncrsRate_Cougar</t>
  </si>
  <si>
    <t>from Appendix E Fig. 6.2c (p.50) Min RO Flow</t>
  </si>
  <si>
    <t>function of: Cougar-Pool Elevation, Current value</t>
  </si>
  <si>
    <t>from Rules_Cougar\RO_min_flow.csv</t>
  </si>
  <si>
    <t>Cougar Min Power Release</t>
  </si>
  <si>
    <t>from Rules_Cougar\Pow_min_CGR_power_release.csv</t>
  </si>
  <si>
    <t>from Appendix E Fig. 6.2b (p. 49) Cougar Min Power Release</t>
  </si>
  <si>
    <t>Limit Type: minimum</t>
  </si>
  <si>
    <t>Interp: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</si>
</sst>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164" fontId="0" fillId="0" borderId="0" xfId="0" applyNumberFormat="1"/>
    <xf numFmtId="16" fontId="0" fillId="0" borderId="0" xfId="0" applyNumberFormat="1"/>
    <xf numFmtId="165" fontId="0" fillId="0" borderId="0" xfId="0" applyNumberFormat="1"/>
    <xf numFmtId="164" fontId="0" fillId="33" borderId="0" xfId="0" applyNumberFormat="1" applyFill="1"/>
    <xf numFmtId="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Fill="1"/>
    <xf numFmtId="14" fontId="0" fillId="0" borderId="0" xfId="0" applyNumberFormat="1"/>
    <xf numFmtId="16" fontId="0" fillId="33" borderId="0" xfId="0" applyNumberFormat="1" applyFill="1"/>
    <xf numFmtId="16" fontId="0" fillId="0" borderId="0" xfId="0" applyNumberFormat="1" applyFill="1"/>
    <xf numFmtId="0" fontId="0" fillId="33" borderId="0" xfId="0" applyFill="1"/>
    <xf numFmtId="165" fontId="0" fillId="0" borderId="0" xfId="0" applyNumberFormat="1" applyAlignment="1">
      <alignment wrapText="1"/>
    </xf>
    <xf numFmtId="0" fontId="0" fillId="0" borderId="0" xfId="0" applyFill="1"/>
    <xf numFmtId="0" fontId="0" fillId="34" borderId="0" xfId="0" applyFill="1"/>
    <xf numFmtId="164" fontId="0" fillId="34" borderId="0" xfId="0" applyNumberFormat="1" applyFill="1"/>
    <xf numFmtId="165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CGR Conservation Zone Specification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'Table 6.1 Cougar_rule_curve'!$O$1</c:f>
              <c:strCache>
                <c:ptCount val="1"/>
                <c:pt idx="0">
                  <c:v>CSV file pool elev converted to feet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6.1 Cougar_rule_curve'!$N$2:$N$30</c:f>
              <c:numCache>
                <c:formatCode>General</c:formatCode>
                <c:ptCount val="29"/>
                <c:pt idx="0">
                  <c:v>1</c:v>
                </c:pt>
                <c:pt idx="1">
                  <c:v>31</c:v>
                </c:pt>
                <c:pt idx="2">
                  <c:v>38</c:v>
                </c:pt>
                <c:pt idx="3">
                  <c:v>45</c:v>
                </c:pt>
                <c:pt idx="4">
                  <c:v>52</c:v>
                </c:pt>
                <c:pt idx="5">
                  <c:v>59</c:v>
                </c:pt>
                <c:pt idx="6">
                  <c:v>66</c:v>
                </c:pt>
                <c:pt idx="7">
                  <c:v>74</c:v>
                </c:pt>
                <c:pt idx="8">
                  <c:v>82</c:v>
                </c:pt>
                <c:pt idx="9">
                  <c:v>90</c:v>
                </c:pt>
                <c:pt idx="10">
                  <c:v>97</c:v>
                </c:pt>
                <c:pt idx="11">
                  <c:v>105</c:v>
                </c:pt>
                <c:pt idx="12">
                  <c:v>112</c:v>
                </c:pt>
                <c:pt idx="13">
                  <c:v>120</c:v>
                </c:pt>
                <c:pt idx="14">
                  <c:v>127</c:v>
                </c:pt>
                <c:pt idx="15">
                  <c:v>130</c:v>
                </c:pt>
                <c:pt idx="16">
                  <c:v>243</c:v>
                </c:pt>
                <c:pt idx="17">
                  <c:v>250</c:v>
                </c:pt>
                <c:pt idx="18">
                  <c:v>258</c:v>
                </c:pt>
                <c:pt idx="19">
                  <c:v>265</c:v>
                </c:pt>
                <c:pt idx="20">
                  <c:v>273</c:v>
                </c:pt>
                <c:pt idx="21">
                  <c:v>280</c:v>
                </c:pt>
                <c:pt idx="22">
                  <c:v>288</c:v>
                </c:pt>
                <c:pt idx="23">
                  <c:v>296</c:v>
                </c:pt>
                <c:pt idx="24">
                  <c:v>304</c:v>
                </c:pt>
                <c:pt idx="25">
                  <c:v>311</c:v>
                </c:pt>
                <c:pt idx="26">
                  <c:v>319</c:v>
                </c:pt>
                <c:pt idx="27">
                  <c:v>326</c:v>
                </c:pt>
                <c:pt idx="28">
                  <c:v>334</c:v>
                </c:pt>
              </c:numCache>
            </c:numRef>
          </c:xVal>
          <c:yVal>
            <c:numRef>
              <c:f>'Table 6.1 Cougar_rule_curve'!$O$2:$O$31</c:f>
              <c:numCache>
                <c:formatCode>General</c:formatCode>
                <c:ptCount val="30"/>
                <c:pt idx="0">
                  <c:v>1532.15228</c:v>
                </c:pt>
                <c:pt idx="1">
                  <c:v>1532.15228</c:v>
                </c:pt>
                <c:pt idx="2">
                  <c:v>1555.11816</c:v>
                </c:pt>
                <c:pt idx="3">
                  <c:v>1574.8032000000001</c:v>
                </c:pt>
                <c:pt idx="4">
                  <c:v>1594.4882399999999</c:v>
                </c:pt>
                <c:pt idx="5">
                  <c:v>1614.17328</c:v>
                </c:pt>
                <c:pt idx="6">
                  <c:v>1620.73496</c:v>
                </c:pt>
                <c:pt idx="7">
                  <c:v>1630.5774799999999</c:v>
                </c:pt>
                <c:pt idx="8">
                  <c:v>1640.42</c:v>
                </c:pt>
                <c:pt idx="9">
                  <c:v>1650.26252</c:v>
                </c:pt>
                <c:pt idx="10">
                  <c:v>1656.8242</c:v>
                </c:pt>
                <c:pt idx="11">
                  <c:v>1666.6667199999999</c:v>
                </c:pt>
                <c:pt idx="12">
                  <c:v>1673.2284</c:v>
                </c:pt>
                <c:pt idx="13">
                  <c:v>1679.79008</c:v>
                </c:pt>
                <c:pt idx="14">
                  <c:v>1686.35176</c:v>
                </c:pt>
                <c:pt idx="15">
                  <c:v>1689.6325999999999</c:v>
                </c:pt>
                <c:pt idx="16">
                  <c:v>1689.6325999999999</c:v>
                </c:pt>
                <c:pt idx="17">
                  <c:v>1679.79008</c:v>
                </c:pt>
                <c:pt idx="18">
                  <c:v>1669.9475600000001</c:v>
                </c:pt>
                <c:pt idx="19">
                  <c:v>1660.1050399999999</c:v>
                </c:pt>
                <c:pt idx="20">
                  <c:v>1650.26252</c:v>
                </c:pt>
                <c:pt idx="21">
                  <c:v>1640.42</c:v>
                </c:pt>
                <c:pt idx="22">
                  <c:v>1627.29664</c:v>
                </c:pt>
                <c:pt idx="23">
                  <c:v>1614.17328</c:v>
                </c:pt>
                <c:pt idx="24">
                  <c:v>1601.0499199999999</c:v>
                </c:pt>
                <c:pt idx="25">
                  <c:v>1587.9265599999999</c:v>
                </c:pt>
                <c:pt idx="26">
                  <c:v>1574.8032000000001</c:v>
                </c:pt>
                <c:pt idx="27">
                  <c:v>1555.11816</c:v>
                </c:pt>
                <c:pt idx="28">
                  <c:v>1532.15228</c:v>
                </c:pt>
                <c:pt idx="29">
                  <c:v>1532.15228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D9-461A-A2CF-EFB882F3B83C}"/>
            </c:ext>
          </c:extLst>
        </c:ser>
        <c:ser>
          <c:idx val="0"/>
          <c:order val="1"/>
          <c:tx>
            <c:strRef>
              <c:f>'Table 6.1 Cougar_rule_curve'!$J$1</c:f>
              <c:strCache>
                <c:ptCount val="1"/>
                <c:pt idx="0">
                  <c:v>Table 6.1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6.1 Cougar_rule_curve'!$I$2:$I$30</c:f>
              <c:numCache>
                <c:formatCode>0</c:formatCode>
                <c:ptCount val="29"/>
                <c:pt idx="0">
                  <c:v>1</c:v>
                </c:pt>
                <c:pt idx="1">
                  <c:v>31</c:v>
                </c:pt>
                <c:pt idx="2">
                  <c:v>38</c:v>
                </c:pt>
                <c:pt idx="3">
                  <c:v>45</c:v>
                </c:pt>
                <c:pt idx="4">
                  <c:v>52</c:v>
                </c:pt>
                <c:pt idx="5">
                  <c:v>59</c:v>
                </c:pt>
                <c:pt idx="6">
                  <c:v>67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  <c:pt idx="10">
                  <c:v>98</c:v>
                </c:pt>
                <c:pt idx="11">
                  <c:v>106</c:v>
                </c:pt>
                <c:pt idx="12">
                  <c:v>113</c:v>
                </c:pt>
                <c:pt idx="13">
                  <c:v>121</c:v>
                </c:pt>
                <c:pt idx="14">
                  <c:v>128</c:v>
                </c:pt>
                <c:pt idx="15">
                  <c:v>131</c:v>
                </c:pt>
                <c:pt idx="16">
                  <c:v>244</c:v>
                </c:pt>
                <c:pt idx="17">
                  <c:v>251</c:v>
                </c:pt>
                <c:pt idx="18">
                  <c:v>259</c:v>
                </c:pt>
                <c:pt idx="19">
                  <c:v>266</c:v>
                </c:pt>
                <c:pt idx="20">
                  <c:v>274</c:v>
                </c:pt>
                <c:pt idx="21">
                  <c:v>281</c:v>
                </c:pt>
                <c:pt idx="22">
                  <c:v>289</c:v>
                </c:pt>
                <c:pt idx="23">
                  <c:v>297</c:v>
                </c:pt>
                <c:pt idx="24">
                  <c:v>305</c:v>
                </c:pt>
                <c:pt idx="25">
                  <c:v>312</c:v>
                </c:pt>
                <c:pt idx="26">
                  <c:v>320</c:v>
                </c:pt>
                <c:pt idx="27">
                  <c:v>327</c:v>
                </c:pt>
                <c:pt idx="28">
                  <c:v>335</c:v>
                </c:pt>
              </c:numCache>
            </c:numRef>
          </c:xVal>
          <c:yVal>
            <c:numRef>
              <c:f>'Table 6.1 Cougar_rule_curve'!$K$2:$K$30</c:f>
              <c:numCache>
                <c:formatCode>0.0</c:formatCode>
                <c:ptCount val="29"/>
                <c:pt idx="0">
                  <c:v>1532.1</c:v>
                </c:pt>
                <c:pt idx="1">
                  <c:v>1532.1</c:v>
                </c:pt>
                <c:pt idx="2">
                  <c:v>1554.9</c:v>
                </c:pt>
                <c:pt idx="3">
                  <c:v>1575.8</c:v>
                </c:pt>
                <c:pt idx="4">
                  <c:v>1594.9</c:v>
                </c:pt>
                <c:pt idx="5">
                  <c:v>1612.6</c:v>
                </c:pt>
                <c:pt idx="6">
                  <c:v>1621.4</c:v>
                </c:pt>
                <c:pt idx="7">
                  <c:v>1631</c:v>
                </c:pt>
                <c:pt idx="8">
                  <c:v>1640.3</c:v>
                </c:pt>
                <c:pt idx="9">
                  <c:v>1649.3</c:v>
                </c:pt>
                <c:pt idx="10">
                  <c:v>1657</c:v>
                </c:pt>
                <c:pt idx="11">
                  <c:v>1665.4</c:v>
                </c:pt>
                <c:pt idx="12">
                  <c:v>1672.5</c:v>
                </c:pt>
                <c:pt idx="13">
                  <c:v>1680.5</c:v>
                </c:pt>
                <c:pt idx="14">
                  <c:v>1687.2</c:v>
                </c:pt>
                <c:pt idx="15">
                  <c:v>1690</c:v>
                </c:pt>
                <c:pt idx="16">
                  <c:v>1690</c:v>
                </c:pt>
                <c:pt idx="17">
                  <c:v>1681.3</c:v>
                </c:pt>
                <c:pt idx="18">
                  <c:v>1671</c:v>
                </c:pt>
                <c:pt idx="19">
                  <c:v>1661.6</c:v>
                </c:pt>
                <c:pt idx="20">
                  <c:v>1650.4</c:v>
                </c:pt>
                <c:pt idx="21">
                  <c:v>1640.1</c:v>
                </c:pt>
                <c:pt idx="22">
                  <c:v>1627.9</c:v>
                </c:pt>
                <c:pt idx="23">
                  <c:v>1615.1</c:v>
                </c:pt>
                <c:pt idx="24">
                  <c:v>1601.6</c:v>
                </c:pt>
                <c:pt idx="25">
                  <c:v>1589.1</c:v>
                </c:pt>
                <c:pt idx="26">
                  <c:v>1574.1</c:v>
                </c:pt>
                <c:pt idx="27">
                  <c:v>1555.4</c:v>
                </c:pt>
                <c:pt idx="28">
                  <c:v>1532.1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7D-4383-A2A3-90372E269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889535"/>
        <c:axId val="1852990527"/>
      </c:scatterChart>
      <c:valAx>
        <c:axId val="15538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990527"/>
        <c:crosses val="autoZero"/>
        <c:crossBetween val="midCat"/>
      </c:valAx>
      <c:valAx>
        <c:axId val="18529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pool elev,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 Zone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6.1 CGR_buffer'!$O$1</c:f>
              <c:strCache>
                <c:ptCount val="1"/>
                <c:pt idx="0">
                  <c:v>CSV file pool elev converted to feet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6.1 CGR_buffer'!$N$2:$N$20</c:f>
              <c:numCache>
                <c:formatCode>General</c:formatCode>
                <c:ptCount val="19"/>
                <c:pt idx="0">
                  <c:v>1</c:v>
                </c:pt>
                <c:pt idx="1">
                  <c:v>31</c:v>
                </c:pt>
                <c:pt idx="2">
                  <c:v>59</c:v>
                </c:pt>
                <c:pt idx="3">
                  <c:v>90</c:v>
                </c:pt>
                <c:pt idx="4">
                  <c:v>91</c:v>
                </c:pt>
                <c:pt idx="5">
                  <c:v>105</c:v>
                </c:pt>
                <c:pt idx="6">
                  <c:v>120</c:v>
                </c:pt>
                <c:pt idx="7">
                  <c:v>130</c:v>
                </c:pt>
                <c:pt idx="8">
                  <c:v>212</c:v>
                </c:pt>
                <c:pt idx="9">
                  <c:v>213</c:v>
                </c:pt>
                <c:pt idx="10">
                  <c:v>243</c:v>
                </c:pt>
                <c:pt idx="11">
                  <c:v>244</c:v>
                </c:pt>
                <c:pt idx="12">
                  <c:v>273</c:v>
                </c:pt>
                <c:pt idx="13">
                  <c:v>274</c:v>
                </c:pt>
                <c:pt idx="14">
                  <c:v>304</c:v>
                </c:pt>
                <c:pt idx="15">
                  <c:v>305</c:v>
                </c:pt>
                <c:pt idx="16">
                  <c:v>319</c:v>
                </c:pt>
                <c:pt idx="17">
                  <c:v>334</c:v>
                </c:pt>
                <c:pt idx="18">
                  <c:v>365</c:v>
                </c:pt>
              </c:numCache>
            </c:numRef>
          </c:xVal>
          <c:yVal>
            <c:numRef>
              <c:f>'Table 6.1 CGR_buffer'!$O$2:$O$20</c:f>
              <c:numCache>
                <c:formatCode>General</c:formatCode>
                <c:ptCount val="19"/>
                <c:pt idx="0">
                  <c:v>1532.0013613599999</c:v>
                </c:pt>
                <c:pt idx="1">
                  <c:v>1532.0013613599999</c:v>
                </c:pt>
                <c:pt idx="2">
                  <c:v>1551.1811520000001</c:v>
                </c:pt>
                <c:pt idx="3">
                  <c:v>1560.695588</c:v>
                </c:pt>
                <c:pt idx="4">
                  <c:v>1560.695588</c:v>
                </c:pt>
                <c:pt idx="5">
                  <c:v>1565.2887640000001</c:v>
                </c:pt>
                <c:pt idx="6">
                  <c:v>1570.210024</c:v>
                </c:pt>
                <c:pt idx="7">
                  <c:v>1573.4908640000001</c:v>
                </c:pt>
                <c:pt idx="8">
                  <c:v>1573.4908640000001</c:v>
                </c:pt>
                <c:pt idx="9">
                  <c:v>1573.4908640000001</c:v>
                </c:pt>
                <c:pt idx="10">
                  <c:v>1573.4908640000001</c:v>
                </c:pt>
                <c:pt idx="11">
                  <c:v>1573.1627799999999</c:v>
                </c:pt>
                <c:pt idx="12">
                  <c:v>1560.695588</c:v>
                </c:pt>
                <c:pt idx="13">
                  <c:v>1560.3675040000001</c:v>
                </c:pt>
                <c:pt idx="14">
                  <c:v>1547.900312</c:v>
                </c:pt>
                <c:pt idx="15">
                  <c:v>1547.572228</c:v>
                </c:pt>
                <c:pt idx="16">
                  <c:v>1541.338632</c:v>
                </c:pt>
                <c:pt idx="17">
                  <c:v>1532.0013613599999</c:v>
                </c:pt>
                <c:pt idx="18">
                  <c:v>1532.0013613599999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D-42B6-9D8B-6A4E47C9E65A}"/>
            </c:ext>
          </c:extLst>
        </c:ser>
        <c:ser>
          <c:idx val="1"/>
          <c:order val="1"/>
          <c:tx>
            <c:strRef>
              <c:f>'Table 6.1 CGR_buffer'!$J$1</c:f>
              <c:strCache>
                <c:ptCount val="1"/>
                <c:pt idx="0">
                  <c:v>Table 5.1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'Table 6.1 CGR_buffer'!$H$2:$H$20</c:f>
              <c:numCache>
                <c:formatCode>m/d/yyyy</c:formatCode>
                <c:ptCount val="19"/>
                <c:pt idx="0">
                  <c:v>1</c:v>
                </c:pt>
                <c:pt idx="1">
                  <c:v>31</c:v>
                </c:pt>
                <c:pt idx="2">
                  <c:v>59</c:v>
                </c:pt>
                <c:pt idx="3">
                  <c:v>91</c:v>
                </c:pt>
                <c:pt idx="4">
                  <c:v>92</c:v>
                </c:pt>
                <c:pt idx="5">
                  <c:v>106</c:v>
                </c:pt>
                <c:pt idx="6">
                  <c:v>121</c:v>
                </c:pt>
                <c:pt idx="7">
                  <c:v>131</c:v>
                </c:pt>
                <c:pt idx="8">
                  <c:v>213</c:v>
                </c:pt>
                <c:pt idx="9">
                  <c:v>214</c:v>
                </c:pt>
                <c:pt idx="10">
                  <c:v>244</c:v>
                </c:pt>
                <c:pt idx="11">
                  <c:v>245</c:v>
                </c:pt>
                <c:pt idx="12">
                  <c:v>274</c:v>
                </c:pt>
                <c:pt idx="13">
                  <c:v>275</c:v>
                </c:pt>
                <c:pt idx="14">
                  <c:v>305</c:v>
                </c:pt>
                <c:pt idx="15">
                  <c:v>306</c:v>
                </c:pt>
                <c:pt idx="16">
                  <c:v>320</c:v>
                </c:pt>
                <c:pt idx="17">
                  <c:v>335</c:v>
                </c:pt>
                <c:pt idx="18">
                  <c:v>366</c:v>
                </c:pt>
              </c:numCache>
            </c:numRef>
          </c:xVal>
          <c:yVal>
            <c:numRef>
              <c:f>'Table 6.1 CGR_buffer'!$J$2:$J$20</c:f>
              <c:numCache>
                <c:formatCode>0.0000</c:formatCode>
                <c:ptCount val="19"/>
                <c:pt idx="0">
                  <c:v>1532.0025000000001</c:v>
                </c:pt>
                <c:pt idx="1">
                  <c:v>1532.0025000000001</c:v>
                </c:pt>
                <c:pt idx="2">
                  <c:v>1551.11</c:v>
                </c:pt>
                <c:pt idx="3">
                  <c:v>1560.5</c:v>
                </c:pt>
                <c:pt idx="4">
                  <c:v>1560.83</c:v>
                </c:pt>
                <c:pt idx="5">
                  <c:v>1565.43</c:v>
                </c:pt>
                <c:pt idx="6">
                  <c:v>1570.32</c:v>
                </c:pt>
                <c:pt idx="7">
                  <c:v>1573.56</c:v>
                </c:pt>
                <c:pt idx="8">
                  <c:v>1573.56</c:v>
                </c:pt>
                <c:pt idx="9">
                  <c:v>1573.56</c:v>
                </c:pt>
                <c:pt idx="10">
                  <c:v>1573.56</c:v>
                </c:pt>
                <c:pt idx="11">
                  <c:v>1573.13</c:v>
                </c:pt>
                <c:pt idx="12">
                  <c:v>1560.78</c:v>
                </c:pt>
                <c:pt idx="13">
                  <c:v>1560.38</c:v>
                </c:pt>
                <c:pt idx="14">
                  <c:v>1547.97</c:v>
                </c:pt>
                <c:pt idx="15">
                  <c:v>1547.53</c:v>
                </c:pt>
                <c:pt idx="16">
                  <c:v>1541.32</c:v>
                </c:pt>
                <c:pt idx="17">
                  <c:v>1532.0025000000001</c:v>
                </c:pt>
                <c:pt idx="18">
                  <c:v>1532.0025000000001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D-42B6-9D8B-6A4E47C9E65A}"/>
            </c:ext>
          </c:extLst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axId val="640516320"/>
        <c:axId val="2025428688"/>
      </c:scatterChart>
      <c:valAx>
        <c:axId val="64051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28688"/>
        <c:crosses val="autoZero"/>
        <c:crossBetween val="midCat"/>
      </c:valAx>
      <c:valAx>
        <c:axId val="2025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pool elev,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1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7F3066-8C56-4AEF-AF85-4C5DC2C6C78C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30278" cy="78404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FD005-37B8-4B6A-8BF3-F5B8465EEF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831919" cy="78525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43D49-F114-49E3-B4C3-67ACF10AC3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workbookViewId="0">
      <selection activeCell="I1" sqref="I1:I1048576"/>
    </sheetView>
  </sheetViews>
  <sheetFormatPr defaultRowHeight="14.4" x14ac:dyDescent="0.3"/>
  <cols>
    <col min="9" max="9" width="8.88671875" style="6"/>
    <col min="10" max="10" width="10.5546875" style="10" bestFit="1" customWidth="1"/>
    <col min="11" max="11" width="8.88671875" style="2"/>
  </cols>
  <sheetData>
    <row r="1" spans="1:15" x14ac:dyDescent="0.3">
      <c r="A1" t="s">
        <v>73</v>
      </c>
      <c r="B1" t="s">
        <v>1</v>
      </c>
      <c r="J1" s="10" t="s">
        <v>81</v>
      </c>
      <c r="K1" s="2" t="s">
        <v>26</v>
      </c>
      <c r="N1" t="s">
        <v>73</v>
      </c>
      <c r="O1" t="s">
        <v>79</v>
      </c>
    </row>
    <row r="2" spans="1:15" x14ac:dyDescent="0.3">
      <c r="A2">
        <v>-100</v>
      </c>
      <c r="B2">
        <v>467</v>
      </c>
      <c r="D2">
        <f>A2</f>
        <v>-100</v>
      </c>
      <c r="E2" t="e">
        <f>MONTH(A2)</f>
        <v>#NUM!</v>
      </c>
      <c r="F2" t="e">
        <f>DAY(A2)</f>
        <v>#NUM!</v>
      </c>
      <c r="G2" s="3">
        <v>43831</v>
      </c>
      <c r="H2" s="2">
        <f>B2*3.28084</f>
        <v>1532.15228</v>
      </c>
      <c r="I2" s="6">
        <f>J2-43830</f>
        <v>1</v>
      </c>
      <c r="J2" s="3">
        <v>43831</v>
      </c>
      <c r="K2" s="2">
        <v>1532.1</v>
      </c>
      <c r="N2">
        <v>1</v>
      </c>
      <c r="O2">
        <f>B2*3.28084</f>
        <v>1532.15228</v>
      </c>
    </row>
    <row r="3" spans="1:15" x14ac:dyDescent="0.3">
      <c r="A3">
        <v>31</v>
      </c>
      <c r="B3">
        <v>467</v>
      </c>
      <c r="D3">
        <f t="shared" ref="D3:D7" si="0">A3</f>
        <v>31</v>
      </c>
      <c r="E3">
        <f t="shared" ref="E3:E31" si="1">MONTH(A3)</f>
        <v>1</v>
      </c>
      <c r="F3">
        <f t="shared" ref="F3:F31" si="2">DAY(A3)</f>
        <v>31</v>
      </c>
      <c r="G3" s="3">
        <v>43861</v>
      </c>
      <c r="I3" s="6">
        <f t="shared" ref="I3:I31" si="3">J3-43830</f>
        <v>31</v>
      </c>
      <c r="J3" s="3">
        <v>43861</v>
      </c>
      <c r="K3" s="2">
        <v>1532.1</v>
      </c>
      <c r="N3">
        <v>31</v>
      </c>
      <c r="O3">
        <f t="shared" ref="O3:O31" si="4">B3*3.28084</f>
        <v>1532.15228</v>
      </c>
    </row>
    <row r="4" spans="1:15" x14ac:dyDescent="0.3">
      <c r="A4">
        <v>38</v>
      </c>
      <c r="B4">
        <v>474</v>
      </c>
      <c r="D4">
        <f t="shared" si="0"/>
        <v>38</v>
      </c>
      <c r="E4">
        <f t="shared" si="1"/>
        <v>2</v>
      </c>
      <c r="F4">
        <f t="shared" si="2"/>
        <v>7</v>
      </c>
      <c r="G4" s="3">
        <v>43868</v>
      </c>
      <c r="I4" s="6">
        <f t="shared" si="3"/>
        <v>38</v>
      </c>
      <c r="J4" s="3">
        <v>43868</v>
      </c>
      <c r="K4" s="2">
        <v>1554.9</v>
      </c>
      <c r="N4">
        <v>38</v>
      </c>
      <c r="O4">
        <f t="shared" si="4"/>
        <v>1555.11816</v>
      </c>
    </row>
    <row r="5" spans="1:15" x14ac:dyDescent="0.3">
      <c r="A5">
        <v>45</v>
      </c>
      <c r="B5">
        <v>480</v>
      </c>
      <c r="D5">
        <f t="shared" si="0"/>
        <v>45</v>
      </c>
      <c r="E5">
        <f t="shared" si="1"/>
        <v>2</v>
      </c>
      <c r="F5">
        <f t="shared" si="2"/>
        <v>14</v>
      </c>
      <c r="G5" s="3">
        <v>43875</v>
      </c>
      <c r="I5" s="6">
        <f t="shared" si="3"/>
        <v>45</v>
      </c>
      <c r="J5" s="3">
        <v>43875</v>
      </c>
      <c r="K5" s="2">
        <v>1575.8</v>
      </c>
      <c r="N5">
        <v>45</v>
      </c>
      <c r="O5">
        <f t="shared" si="4"/>
        <v>1574.8032000000001</v>
      </c>
    </row>
    <row r="6" spans="1:15" x14ac:dyDescent="0.3">
      <c r="A6">
        <v>52</v>
      </c>
      <c r="B6">
        <v>486</v>
      </c>
      <c r="D6">
        <f t="shared" si="0"/>
        <v>52</v>
      </c>
      <c r="E6">
        <f t="shared" si="1"/>
        <v>2</v>
      </c>
      <c r="F6">
        <f t="shared" si="2"/>
        <v>21</v>
      </c>
      <c r="G6" s="3">
        <v>43882</v>
      </c>
      <c r="I6" s="6">
        <f t="shared" si="3"/>
        <v>52</v>
      </c>
      <c r="J6" s="3">
        <v>43882</v>
      </c>
      <c r="K6" s="2">
        <v>1594.9</v>
      </c>
      <c r="N6">
        <v>52</v>
      </c>
      <c r="O6">
        <f t="shared" si="4"/>
        <v>1594.4882399999999</v>
      </c>
    </row>
    <row r="7" spans="1:15" x14ac:dyDescent="0.3">
      <c r="A7">
        <v>59</v>
      </c>
      <c r="B7">
        <v>492</v>
      </c>
      <c r="D7">
        <f t="shared" si="0"/>
        <v>59</v>
      </c>
      <c r="E7">
        <f t="shared" si="1"/>
        <v>2</v>
      </c>
      <c r="F7">
        <f t="shared" si="2"/>
        <v>28</v>
      </c>
      <c r="G7" s="3">
        <v>43889</v>
      </c>
      <c r="I7" s="6">
        <f t="shared" si="3"/>
        <v>59</v>
      </c>
      <c r="J7" s="3">
        <v>43889</v>
      </c>
      <c r="K7" s="2">
        <v>1612.6</v>
      </c>
      <c r="N7">
        <v>59</v>
      </c>
      <c r="O7">
        <f t="shared" si="4"/>
        <v>1614.17328</v>
      </c>
    </row>
    <row r="8" spans="1:15" x14ac:dyDescent="0.3">
      <c r="A8">
        <v>66</v>
      </c>
      <c r="B8">
        <v>494</v>
      </c>
      <c r="D8">
        <f>A8+1</f>
        <v>67</v>
      </c>
      <c r="E8">
        <f t="shared" si="1"/>
        <v>3</v>
      </c>
      <c r="F8">
        <f t="shared" si="2"/>
        <v>6</v>
      </c>
      <c r="G8" s="3">
        <v>43897</v>
      </c>
      <c r="I8" s="6">
        <f t="shared" si="3"/>
        <v>67</v>
      </c>
      <c r="J8" s="3">
        <v>43897</v>
      </c>
      <c r="K8" s="2">
        <v>1621.4</v>
      </c>
      <c r="N8">
        <v>66</v>
      </c>
      <c r="O8">
        <f t="shared" si="4"/>
        <v>1620.73496</v>
      </c>
    </row>
    <row r="9" spans="1:15" x14ac:dyDescent="0.3">
      <c r="A9">
        <v>74</v>
      </c>
      <c r="B9">
        <v>497</v>
      </c>
      <c r="D9">
        <f t="shared" ref="D9:D30" si="5">A9+1</f>
        <v>75</v>
      </c>
      <c r="E9">
        <f t="shared" si="1"/>
        <v>3</v>
      </c>
      <c r="F9">
        <f t="shared" si="2"/>
        <v>14</v>
      </c>
      <c r="G9" s="3">
        <v>43905</v>
      </c>
      <c r="I9" s="6">
        <f t="shared" si="3"/>
        <v>75</v>
      </c>
      <c r="J9" s="3">
        <v>43905</v>
      </c>
      <c r="K9" s="2">
        <v>1631</v>
      </c>
      <c r="N9">
        <v>74</v>
      </c>
      <c r="O9">
        <f t="shared" si="4"/>
        <v>1630.5774799999999</v>
      </c>
    </row>
    <row r="10" spans="1:15" x14ac:dyDescent="0.3">
      <c r="A10">
        <v>82</v>
      </c>
      <c r="B10">
        <v>500</v>
      </c>
      <c r="D10">
        <f t="shared" si="5"/>
        <v>83</v>
      </c>
      <c r="E10">
        <f t="shared" si="1"/>
        <v>3</v>
      </c>
      <c r="F10">
        <f t="shared" si="2"/>
        <v>22</v>
      </c>
      <c r="G10" s="3">
        <v>43913</v>
      </c>
      <c r="I10" s="6">
        <f t="shared" si="3"/>
        <v>83</v>
      </c>
      <c r="J10" s="3">
        <v>43913</v>
      </c>
      <c r="K10" s="2">
        <v>1640.3</v>
      </c>
      <c r="N10">
        <v>82</v>
      </c>
      <c r="O10">
        <f t="shared" si="4"/>
        <v>1640.42</v>
      </c>
    </row>
    <row r="11" spans="1:15" x14ac:dyDescent="0.3">
      <c r="A11">
        <v>90</v>
      </c>
      <c r="B11">
        <v>503</v>
      </c>
      <c r="D11">
        <f t="shared" si="5"/>
        <v>91</v>
      </c>
      <c r="E11">
        <f t="shared" si="1"/>
        <v>3</v>
      </c>
      <c r="F11">
        <f t="shared" si="2"/>
        <v>30</v>
      </c>
      <c r="G11" s="3">
        <v>43921</v>
      </c>
      <c r="I11" s="6">
        <f t="shared" si="3"/>
        <v>91</v>
      </c>
      <c r="J11" s="3">
        <v>43921</v>
      </c>
      <c r="K11" s="2">
        <v>1649.3</v>
      </c>
      <c r="N11">
        <v>90</v>
      </c>
      <c r="O11">
        <f t="shared" si="4"/>
        <v>1650.26252</v>
      </c>
    </row>
    <row r="12" spans="1:15" x14ac:dyDescent="0.3">
      <c r="A12">
        <v>97</v>
      </c>
      <c r="B12">
        <v>505</v>
      </c>
      <c r="D12">
        <f t="shared" si="5"/>
        <v>98</v>
      </c>
      <c r="E12">
        <f t="shared" si="1"/>
        <v>4</v>
      </c>
      <c r="F12">
        <f t="shared" si="2"/>
        <v>6</v>
      </c>
      <c r="G12" s="3">
        <v>43928</v>
      </c>
      <c r="I12" s="6">
        <f t="shared" si="3"/>
        <v>98</v>
      </c>
      <c r="J12" s="3">
        <v>43928</v>
      </c>
      <c r="K12" s="2">
        <v>1657</v>
      </c>
      <c r="N12">
        <v>97</v>
      </c>
      <c r="O12">
        <f t="shared" si="4"/>
        <v>1656.8242</v>
      </c>
    </row>
    <row r="13" spans="1:15" x14ac:dyDescent="0.3">
      <c r="A13">
        <v>105</v>
      </c>
      <c r="B13">
        <v>508</v>
      </c>
      <c r="D13">
        <f t="shared" si="5"/>
        <v>106</v>
      </c>
      <c r="E13">
        <f t="shared" si="1"/>
        <v>4</v>
      </c>
      <c r="F13">
        <f t="shared" si="2"/>
        <v>14</v>
      </c>
      <c r="G13" s="3">
        <v>43936</v>
      </c>
      <c r="I13" s="6">
        <f t="shared" si="3"/>
        <v>106</v>
      </c>
      <c r="J13" s="3">
        <v>43936</v>
      </c>
      <c r="K13" s="2">
        <v>1665.4</v>
      </c>
      <c r="N13">
        <v>105</v>
      </c>
      <c r="O13">
        <f t="shared" si="4"/>
        <v>1666.6667199999999</v>
      </c>
    </row>
    <row r="14" spans="1:15" x14ac:dyDescent="0.3">
      <c r="A14">
        <v>112</v>
      </c>
      <c r="B14">
        <v>510</v>
      </c>
      <c r="D14">
        <f t="shared" si="5"/>
        <v>113</v>
      </c>
      <c r="E14">
        <f t="shared" si="1"/>
        <v>4</v>
      </c>
      <c r="F14">
        <f t="shared" si="2"/>
        <v>21</v>
      </c>
      <c r="G14" s="3">
        <v>43943</v>
      </c>
      <c r="I14" s="6">
        <f t="shared" si="3"/>
        <v>113</v>
      </c>
      <c r="J14" s="3">
        <v>43943</v>
      </c>
      <c r="K14" s="2">
        <v>1672.5</v>
      </c>
      <c r="N14">
        <v>112</v>
      </c>
      <c r="O14">
        <f t="shared" si="4"/>
        <v>1673.2284</v>
      </c>
    </row>
    <row r="15" spans="1:15" x14ac:dyDescent="0.3">
      <c r="A15">
        <v>120</v>
      </c>
      <c r="B15">
        <v>512</v>
      </c>
      <c r="D15">
        <f t="shared" si="5"/>
        <v>121</v>
      </c>
      <c r="E15">
        <f t="shared" si="1"/>
        <v>4</v>
      </c>
      <c r="F15">
        <f t="shared" si="2"/>
        <v>29</v>
      </c>
      <c r="G15" s="3">
        <v>43951</v>
      </c>
      <c r="I15" s="6">
        <f t="shared" si="3"/>
        <v>121</v>
      </c>
      <c r="J15" s="3">
        <v>43951</v>
      </c>
      <c r="K15" s="2">
        <v>1680.5</v>
      </c>
      <c r="N15">
        <v>120</v>
      </c>
      <c r="O15">
        <f t="shared" si="4"/>
        <v>1679.79008</v>
      </c>
    </row>
    <row r="16" spans="1:15" x14ac:dyDescent="0.3">
      <c r="A16">
        <v>127</v>
      </c>
      <c r="B16">
        <v>514</v>
      </c>
      <c r="D16">
        <f t="shared" si="5"/>
        <v>128</v>
      </c>
      <c r="E16">
        <f t="shared" si="1"/>
        <v>5</v>
      </c>
      <c r="F16">
        <f t="shared" si="2"/>
        <v>6</v>
      </c>
      <c r="G16" s="3">
        <v>43958</v>
      </c>
      <c r="I16" s="6">
        <f t="shared" si="3"/>
        <v>128</v>
      </c>
      <c r="J16" s="3">
        <v>43958</v>
      </c>
      <c r="K16" s="2">
        <v>1687.2</v>
      </c>
      <c r="N16">
        <v>127</v>
      </c>
      <c r="O16">
        <f t="shared" si="4"/>
        <v>1686.35176</v>
      </c>
    </row>
    <row r="17" spans="1:15" x14ac:dyDescent="0.3">
      <c r="A17">
        <v>130</v>
      </c>
      <c r="B17">
        <v>515</v>
      </c>
      <c r="D17">
        <f t="shared" si="5"/>
        <v>131</v>
      </c>
      <c r="E17">
        <f t="shared" si="1"/>
        <v>5</v>
      </c>
      <c r="F17">
        <f t="shared" si="2"/>
        <v>9</v>
      </c>
      <c r="G17" s="3">
        <v>43962</v>
      </c>
      <c r="I17" s="6">
        <f t="shared" si="3"/>
        <v>131</v>
      </c>
      <c r="J17" s="3">
        <v>43961</v>
      </c>
      <c r="K17" s="2">
        <v>1690</v>
      </c>
      <c r="N17">
        <v>130</v>
      </c>
      <c r="O17">
        <f t="shared" si="4"/>
        <v>1689.6325999999999</v>
      </c>
    </row>
    <row r="18" spans="1:15" x14ac:dyDescent="0.3">
      <c r="A18">
        <v>243</v>
      </c>
      <c r="B18">
        <v>515</v>
      </c>
      <c r="D18">
        <f t="shared" si="5"/>
        <v>244</v>
      </c>
      <c r="E18">
        <f t="shared" si="1"/>
        <v>8</v>
      </c>
      <c r="F18">
        <f t="shared" si="2"/>
        <v>30</v>
      </c>
      <c r="G18" s="3">
        <v>44075</v>
      </c>
      <c r="I18" s="6">
        <f t="shared" si="3"/>
        <v>244</v>
      </c>
      <c r="J18" s="3">
        <v>44074</v>
      </c>
      <c r="K18" s="2">
        <v>1690</v>
      </c>
      <c r="N18">
        <v>243</v>
      </c>
      <c r="O18">
        <f t="shared" si="4"/>
        <v>1689.6325999999999</v>
      </c>
    </row>
    <row r="19" spans="1:15" x14ac:dyDescent="0.3">
      <c r="A19">
        <v>250</v>
      </c>
      <c r="B19">
        <v>512</v>
      </c>
      <c r="D19">
        <f t="shared" si="5"/>
        <v>251</v>
      </c>
      <c r="E19">
        <f t="shared" si="1"/>
        <v>9</v>
      </c>
      <c r="F19">
        <f t="shared" si="2"/>
        <v>6</v>
      </c>
      <c r="G19" s="3">
        <v>44081</v>
      </c>
      <c r="I19" s="6">
        <f t="shared" si="3"/>
        <v>251</v>
      </c>
      <c r="J19" s="3">
        <v>44081</v>
      </c>
      <c r="K19" s="2">
        <v>1681.3</v>
      </c>
      <c r="N19">
        <v>250</v>
      </c>
      <c r="O19">
        <f t="shared" si="4"/>
        <v>1679.79008</v>
      </c>
    </row>
    <row r="20" spans="1:15" x14ac:dyDescent="0.3">
      <c r="A20">
        <v>258</v>
      </c>
      <c r="B20">
        <v>509</v>
      </c>
      <c r="D20">
        <f t="shared" si="5"/>
        <v>259</v>
      </c>
      <c r="E20">
        <f t="shared" si="1"/>
        <v>9</v>
      </c>
      <c r="F20">
        <f t="shared" si="2"/>
        <v>14</v>
      </c>
      <c r="G20" s="3">
        <v>44089</v>
      </c>
      <c r="I20" s="6">
        <f t="shared" si="3"/>
        <v>259</v>
      </c>
      <c r="J20" s="3">
        <v>44089</v>
      </c>
      <c r="K20" s="2">
        <v>1671</v>
      </c>
      <c r="N20">
        <v>258</v>
      </c>
      <c r="O20">
        <f t="shared" si="4"/>
        <v>1669.9475600000001</v>
      </c>
    </row>
    <row r="21" spans="1:15" x14ac:dyDescent="0.3">
      <c r="A21">
        <v>265</v>
      </c>
      <c r="B21">
        <v>506</v>
      </c>
      <c r="D21">
        <f t="shared" si="5"/>
        <v>266</v>
      </c>
      <c r="E21">
        <f t="shared" si="1"/>
        <v>9</v>
      </c>
      <c r="F21">
        <f t="shared" si="2"/>
        <v>21</v>
      </c>
      <c r="G21" s="3">
        <v>44096</v>
      </c>
      <c r="I21" s="6">
        <f t="shared" si="3"/>
        <v>266</v>
      </c>
      <c r="J21" s="3">
        <v>44096</v>
      </c>
      <c r="K21" s="2">
        <v>1661.6</v>
      </c>
      <c r="N21">
        <v>265</v>
      </c>
      <c r="O21">
        <f t="shared" si="4"/>
        <v>1660.1050399999999</v>
      </c>
    </row>
    <row r="22" spans="1:15" x14ac:dyDescent="0.3">
      <c r="A22">
        <v>273</v>
      </c>
      <c r="B22">
        <v>503</v>
      </c>
      <c r="D22">
        <f t="shared" si="5"/>
        <v>274</v>
      </c>
      <c r="E22">
        <f t="shared" si="1"/>
        <v>9</v>
      </c>
      <c r="F22">
        <f t="shared" si="2"/>
        <v>29</v>
      </c>
      <c r="G22" s="3">
        <v>44104</v>
      </c>
      <c r="I22" s="6">
        <f t="shared" si="3"/>
        <v>274</v>
      </c>
      <c r="J22" s="3">
        <v>44104</v>
      </c>
      <c r="K22" s="2">
        <v>1650.4</v>
      </c>
      <c r="N22">
        <v>273</v>
      </c>
      <c r="O22">
        <f t="shared" si="4"/>
        <v>1650.26252</v>
      </c>
    </row>
    <row r="23" spans="1:15" x14ac:dyDescent="0.3">
      <c r="A23">
        <v>280</v>
      </c>
      <c r="B23">
        <v>500</v>
      </c>
      <c r="D23">
        <f t="shared" si="5"/>
        <v>281</v>
      </c>
      <c r="E23">
        <f t="shared" si="1"/>
        <v>10</v>
      </c>
      <c r="F23">
        <f t="shared" si="2"/>
        <v>6</v>
      </c>
      <c r="G23" s="3">
        <v>44111</v>
      </c>
      <c r="I23" s="6">
        <f t="shared" si="3"/>
        <v>281</v>
      </c>
      <c r="J23" s="3">
        <v>44111</v>
      </c>
      <c r="K23" s="2">
        <v>1640.1</v>
      </c>
      <c r="N23">
        <v>280</v>
      </c>
      <c r="O23">
        <f t="shared" si="4"/>
        <v>1640.42</v>
      </c>
    </row>
    <row r="24" spans="1:15" x14ac:dyDescent="0.3">
      <c r="A24">
        <v>288</v>
      </c>
      <c r="B24">
        <v>496</v>
      </c>
      <c r="D24">
        <f t="shared" si="5"/>
        <v>289</v>
      </c>
      <c r="E24">
        <f t="shared" si="1"/>
        <v>10</v>
      </c>
      <c r="F24">
        <f t="shared" si="2"/>
        <v>14</v>
      </c>
      <c r="G24" s="3">
        <v>44119</v>
      </c>
      <c r="I24" s="6">
        <f t="shared" si="3"/>
        <v>289</v>
      </c>
      <c r="J24" s="3">
        <v>44119</v>
      </c>
      <c r="K24" s="2">
        <v>1627.9</v>
      </c>
      <c r="N24">
        <v>288</v>
      </c>
      <c r="O24">
        <f t="shared" si="4"/>
        <v>1627.29664</v>
      </c>
    </row>
    <row r="25" spans="1:15" x14ac:dyDescent="0.3">
      <c r="A25">
        <v>296</v>
      </c>
      <c r="B25">
        <v>492</v>
      </c>
      <c r="D25">
        <f t="shared" si="5"/>
        <v>297</v>
      </c>
      <c r="E25">
        <f t="shared" si="1"/>
        <v>10</v>
      </c>
      <c r="F25">
        <f t="shared" si="2"/>
        <v>22</v>
      </c>
      <c r="G25" s="3">
        <v>44127</v>
      </c>
      <c r="I25" s="6">
        <f t="shared" si="3"/>
        <v>297</v>
      </c>
      <c r="J25" s="3">
        <v>44127</v>
      </c>
      <c r="K25" s="2">
        <v>1615.1</v>
      </c>
      <c r="N25">
        <v>296</v>
      </c>
      <c r="O25">
        <f t="shared" si="4"/>
        <v>1614.17328</v>
      </c>
    </row>
    <row r="26" spans="1:15" x14ac:dyDescent="0.3">
      <c r="A26">
        <v>304</v>
      </c>
      <c r="B26">
        <v>488</v>
      </c>
      <c r="D26">
        <f t="shared" si="5"/>
        <v>305</v>
      </c>
      <c r="E26">
        <f t="shared" si="1"/>
        <v>10</v>
      </c>
      <c r="F26">
        <f t="shared" si="2"/>
        <v>30</v>
      </c>
      <c r="G26" s="3">
        <v>44135</v>
      </c>
      <c r="I26" s="6">
        <f t="shared" si="3"/>
        <v>305</v>
      </c>
      <c r="J26" s="3">
        <v>44135</v>
      </c>
      <c r="K26" s="2">
        <v>1601.6</v>
      </c>
      <c r="N26">
        <v>304</v>
      </c>
      <c r="O26">
        <f t="shared" si="4"/>
        <v>1601.0499199999999</v>
      </c>
    </row>
    <row r="27" spans="1:15" x14ac:dyDescent="0.3">
      <c r="A27">
        <v>311</v>
      </c>
      <c r="B27">
        <v>484</v>
      </c>
      <c r="D27">
        <f t="shared" si="5"/>
        <v>312</v>
      </c>
      <c r="E27">
        <f t="shared" si="1"/>
        <v>11</v>
      </c>
      <c r="F27">
        <f t="shared" si="2"/>
        <v>6</v>
      </c>
      <c r="G27" s="3">
        <v>44142</v>
      </c>
      <c r="I27" s="6">
        <f t="shared" si="3"/>
        <v>312</v>
      </c>
      <c r="J27" s="3">
        <v>44142</v>
      </c>
      <c r="K27" s="2">
        <v>1589.1</v>
      </c>
      <c r="N27">
        <v>311</v>
      </c>
      <c r="O27">
        <f t="shared" si="4"/>
        <v>1587.9265599999999</v>
      </c>
    </row>
    <row r="28" spans="1:15" x14ac:dyDescent="0.3">
      <c r="A28">
        <v>319</v>
      </c>
      <c r="B28">
        <v>480</v>
      </c>
      <c r="D28">
        <f t="shared" si="5"/>
        <v>320</v>
      </c>
      <c r="E28">
        <f t="shared" si="1"/>
        <v>11</v>
      </c>
      <c r="F28">
        <f t="shared" si="2"/>
        <v>14</v>
      </c>
      <c r="G28" s="3">
        <v>44150</v>
      </c>
      <c r="I28" s="6">
        <f t="shared" si="3"/>
        <v>320</v>
      </c>
      <c r="J28" s="3">
        <v>44150</v>
      </c>
      <c r="K28" s="2">
        <v>1574.1</v>
      </c>
      <c r="N28">
        <v>319</v>
      </c>
      <c r="O28">
        <f t="shared" si="4"/>
        <v>1574.8032000000001</v>
      </c>
    </row>
    <row r="29" spans="1:15" x14ac:dyDescent="0.3">
      <c r="A29">
        <v>326</v>
      </c>
      <c r="B29">
        <v>474</v>
      </c>
      <c r="D29">
        <f t="shared" si="5"/>
        <v>327</v>
      </c>
      <c r="E29">
        <f t="shared" si="1"/>
        <v>11</v>
      </c>
      <c r="F29">
        <f t="shared" si="2"/>
        <v>21</v>
      </c>
      <c r="G29" s="3">
        <v>44157</v>
      </c>
      <c r="I29" s="6">
        <f t="shared" si="3"/>
        <v>327</v>
      </c>
      <c r="J29" s="3">
        <v>44157</v>
      </c>
      <c r="K29" s="2">
        <v>1555.4</v>
      </c>
      <c r="N29">
        <v>326</v>
      </c>
      <c r="O29">
        <f t="shared" si="4"/>
        <v>1555.11816</v>
      </c>
    </row>
    <row r="30" spans="1:15" x14ac:dyDescent="0.3">
      <c r="A30">
        <v>334</v>
      </c>
      <c r="B30">
        <v>467</v>
      </c>
      <c r="D30">
        <f t="shared" si="5"/>
        <v>335</v>
      </c>
      <c r="E30">
        <f t="shared" si="1"/>
        <v>11</v>
      </c>
      <c r="F30">
        <f t="shared" si="2"/>
        <v>29</v>
      </c>
      <c r="G30" s="3">
        <v>44196</v>
      </c>
      <c r="I30" s="6">
        <f t="shared" si="3"/>
        <v>335</v>
      </c>
      <c r="J30" s="3">
        <v>44165</v>
      </c>
      <c r="K30" s="2">
        <v>1532.1</v>
      </c>
      <c r="N30">
        <v>334</v>
      </c>
      <c r="O30">
        <f t="shared" si="4"/>
        <v>1532.15228</v>
      </c>
    </row>
    <row r="31" spans="1:15" x14ac:dyDescent="0.3">
      <c r="A31">
        <v>500</v>
      </c>
      <c r="B31">
        <v>467</v>
      </c>
      <c r="E31">
        <f t="shared" si="1"/>
        <v>5</v>
      </c>
      <c r="F31">
        <f t="shared" si="2"/>
        <v>14</v>
      </c>
      <c r="I31" s="6">
        <f t="shared" si="3"/>
        <v>366</v>
      </c>
      <c r="J31" s="10">
        <v>44196</v>
      </c>
      <c r="N31">
        <v>500</v>
      </c>
      <c r="O31">
        <f t="shared" si="4"/>
        <v>1532.15228</v>
      </c>
    </row>
    <row r="32" spans="1:15" x14ac:dyDescent="0.3">
      <c r="A32" t="s">
        <v>75</v>
      </c>
      <c r="I32" s="6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"/>
  <sheetViews>
    <sheetView workbookViewId="0">
      <selection activeCell="G22" sqref="G22:G30"/>
    </sheetView>
  </sheetViews>
  <sheetFormatPr defaultRowHeight="14.4" x14ac:dyDescent="0.3"/>
  <cols>
    <col min="8" max="8" width="10.5546875" style="10" bestFit="1" customWidth="1"/>
    <col min="9" max="9" width="10.5546875" bestFit="1" customWidth="1"/>
    <col min="10" max="10" width="9.5546875" style="4" bestFit="1" customWidth="1"/>
    <col min="11" max="11" width="8.88671875" style="2"/>
  </cols>
  <sheetData>
    <row r="1" spans="1:15" x14ac:dyDescent="0.3">
      <c r="A1" t="s">
        <v>0</v>
      </c>
      <c r="B1" t="s">
        <v>76</v>
      </c>
      <c r="I1" s="10">
        <v>43830</v>
      </c>
      <c r="J1" s="4" t="s">
        <v>2</v>
      </c>
      <c r="K1" s="2" t="s">
        <v>25</v>
      </c>
      <c r="N1" t="s">
        <v>73</v>
      </c>
      <c r="O1" t="s">
        <v>79</v>
      </c>
    </row>
    <row r="2" spans="1:15" x14ac:dyDescent="0.3">
      <c r="A2">
        <v>1</v>
      </c>
      <c r="B2">
        <v>466.95400000000001</v>
      </c>
      <c r="D2">
        <f>A2</f>
        <v>1</v>
      </c>
      <c r="E2">
        <f>MONTH(A2)</f>
        <v>1</v>
      </c>
      <c r="F2">
        <f>DAY(A2)</f>
        <v>1</v>
      </c>
      <c r="G2" s="3">
        <v>43831</v>
      </c>
      <c r="H2" s="10">
        <f>_xlfn.DAYS(I2,I$1)</f>
        <v>1</v>
      </c>
      <c r="I2" s="3">
        <v>43831</v>
      </c>
      <c r="J2" s="4">
        <v>1532.0025000000001</v>
      </c>
      <c r="K2" s="2">
        <f>B2*3.28084</f>
        <v>1532.0013613599999</v>
      </c>
      <c r="N2">
        <f>A2</f>
        <v>1</v>
      </c>
      <c r="O2">
        <f>B2*3.28084</f>
        <v>1532.0013613599999</v>
      </c>
    </row>
    <row r="3" spans="1:15" x14ac:dyDescent="0.3">
      <c r="A3">
        <v>31</v>
      </c>
      <c r="B3">
        <v>466.95400000000001</v>
      </c>
      <c r="D3">
        <f t="shared" ref="D3:D7" si="0">A3</f>
        <v>31</v>
      </c>
      <c r="E3">
        <f t="shared" ref="E3:E31" si="1">MONTH(A3)</f>
        <v>1</v>
      </c>
      <c r="F3">
        <f t="shared" ref="F3:F31" si="2">DAY(A3)</f>
        <v>31</v>
      </c>
      <c r="G3" s="3">
        <v>43861</v>
      </c>
      <c r="H3" s="10">
        <f t="shared" ref="H3:H20" si="3">_xlfn.DAYS(I3,I$1)</f>
        <v>31</v>
      </c>
      <c r="I3" s="3">
        <v>43861</v>
      </c>
      <c r="J3" s="4">
        <v>1532.0025000000001</v>
      </c>
      <c r="K3" s="2">
        <f t="shared" ref="K3:K20" si="4">B3*3.28084</f>
        <v>1532.0013613599999</v>
      </c>
      <c r="N3">
        <f t="shared" ref="N3:N20" si="5">A3</f>
        <v>31</v>
      </c>
      <c r="O3">
        <f t="shared" ref="O3:O31" si="6">B3*3.28084</f>
        <v>1532.0013613599999</v>
      </c>
    </row>
    <row r="4" spans="1:15" x14ac:dyDescent="0.3">
      <c r="A4">
        <v>59</v>
      </c>
      <c r="B4">
        <v>472.8</v>
      </c>
      <c r="D4">
        <f t="shared" si="0"/>
        <v>59</v>
      </c>
      <c r="E4">
        <f t="shared" si="1"/>
        <v>2</v>
      </c>
      <c r="F4">
        <f t="shared" si="2"/>
        <v>28</v>
      </c>
      <c r="G4" s="3">
        <v>43868</v>
      </c>
      <c r="H4" s="10">
        <f t="shared" si="3"/>
        <v>59</v>
      </c>
      <c r="I4" s="3">
        <v>43889</v>
      </c>
      <c r="J4" s="4">
        <v>1551.11</v>
      </c>
      <c r="K4" s="2">
        <f t="shared" si="4"/>
        <v>1551.1811520000001</v>
      </c>
      <c r="N4">
        <f t="shared" si="5"/>
        <v>59</v>
      </c>
      <c r="O4">
        <f t="shared" si="6"/>
        <v>1551.1811520000001</v>
      </c>
    </row>
    <row r="5" spans="1:15" x14ac:dyDescent="0.3">
      <c r="A5">
        <v>90</v>
      </c>
      <c r="B5">
        <v>475.7</v>
      </c>
      <c r="D5">
        <f t="shared" si="0"/>
        <v>90</v>
      </c>
      <c r="E5">
        <f t="shared" si="1"/>
        <v>3</v>
      </c>
      <c r="F5">
        <f t="shared" si="2"/>
        <v>30</v>
      </c>
      <c r="G5" s="3">
        <v>43875</v>
      </c>
      <c r="H5" s="10">
        <f t="shared" si="3"/>
        <v>91</v>
      </c>
      <c r="I5" s="3">
        <v>43921</v>
      </c>
      <c r="J5" s="4">
        <v>1560.5</v>
      </c>
      <c r="K5" s="2">
        <f t="shared" si="4"/>
        <v>1560.695588</v>
      </c>
      <c r="N5">
        <f t="shared" si="5"/>
        <v>90</v>
      </c>
      <c r="O5">
        <f t="shared" si="6"/>
        <v>1560.695588</v>
      </c>
    </row>
    <row r="6" spans="1:15" x14ac:dyDescent="0.3">
      <c r="A6">
        <v>91</v>
      </c>
      <c r="B6" s="13">
        <v>475.7</v>
      </c>
      <c r="D6">
        <f t="shared" si="0"/>
        <v>91</v>
      </c>
      <c r="E6">
        <f t="shared" si="1"/>
        <v>3</v>
      </c>
      <c r="F6">
        <f t="shared" si="2"/>
        <v>31</v>
      </c>
      <c r="G6" s="3">
        <v>43882</v>
      </c>
      <c r="H6" s="10">
        <f t="shared" si="3"/>
        <v>92</v>
      </c>
      <c r="I6" s="3">
        <v>43922</v>
      </c>
      <c r="J6" s="4">
        <v>1560.83</v>
      </c>
      <c r="K6" s="2">
        <f t="shared" si="4"/>
        <v>1560.695588</v>
      </c>
      <c r="N6">
        <f t="shared" si="5"/>
        <v>91</v>
      </c>
      <c r="O6">
        <f t="shared" si="6"/>
        <v>1560.695588</v>
      </c>
    </row>
    <row r="7" spans="1:15" x14ac:dyDescent="0.3">
      <c r="A7">
        <v>105</v>
      </c>
      <c r="B7">
        <v>477.1</v>
      </c>
      <c r="D7">
        <f t="shared" si="0"/>
        <v>105</v>
      </c>
      <c r="E7">
        <f t="shared" si="1"/>
        <v>4</v>
      </c>
      <c r="F7">
        <f t="shared" si="2"/>
        <v>14</v>
      </c>
      <c r="G7" s="3">
        <v>43889</v>
      </c>
      <c r="H7" s="10">
        <f t="shared" si="3"/>
        <v>106</v>
      </c>
      <c r="I7" s="3">
        <v>43936</v>
      </c>
      <c r="J7" s="4">
        <v>1565.43</v>
      </c>
      <c r="K7" s="2">
        <f t="shared" si="4"/>
        <v>1565.2887640000001</v>
      </c>
      <c r="N7">
        <f t="shared" si="5"/>
        <v>105</v>
      </c>
      <c r="O7">
        <f t="shared" si="6"/>
        <v>1565.2887640000001</v>
      </c>
    </row>
    <row r="8" spans="1:15" x14ac:dyDescent="0.3">
      <c r="A8">
        <v>120</v>
      </c>
      <c r="B8">
        <v>478.6</v>
      </c>
      <c r="D8">
        <f>A8+1</f>
        <v>121</v>
      </c>
      <c r="E8">
        <f t="shared" si="1"/>
        <v>4</v>
      </c>
      <c r="F8">
        <f t="shared" si="2"/>
        <v>29</v>
      </c>
      <c r="G8" s="3">
        <v>43897</v>
      </c>
      <c r="H8" s="10">
        <f t="shared" si="3"/>
        <v>121</v>
      </c>
      <c r="I8" s="3">
        <v>43951</v>
      </c>
      <c r="J8" s="4">
        <v>1570.32</v>
      </c>
      <c r="K8" s="2">
        <f t="shared" si="4"/>
        <v>1570.210024</v>
      </c>
      <c r="N8">
        <f t="shared" si="5"/>
        <v>120</v>
      </c>
      <c r="O8">
        <f t="shared" si="6"/>
        <v>1570.210024</v>
      </c>
    </row>
    <row r="9" spans="1:15" x14ac:dyDescent="0.3">
      <c r="A9">
        <v>130</v>
      </c>
      <c r="B9">
        <v>479.6</v>
      </c>
      <c r="D9">
        <f t="shared" ref="D9:D30" si="7">A9+1</f>
        <v>131</v>
      </c>
      <c r="E9">
        <f t="shared" si="1"/>
        <v>5</v>
      </c>
      <c r="F9">
        <f t="shared" si="2"/>
        <v>9</v>
      </c>
      <c r="G9" s="3">
        <v>43905</v>
      </c>
      <c r="H9" s="10">
        <f t="shared" si="3"/>
        <v>131</v>
      </c>
      <c r="I9" s="3">
        <v>43961</v>
      </c>
      <c r="J9" s="4">
        <v>1573.56</v>
      </c>
      <c r="K9" s="2">
        <f t="shared" si="4"/>
        <v>1573.4908640000001</v>
      </c>
      <c r="N9">
        <f t="shared" si="5"/>
        <v>130</v>
      </c>
      <c r="O9">
        <f t="shared" si="6"/>
        <v>1573.4908640000001</v>
      </c>
    </row>
    <row r="10" spans="1:15" x14ac:dyDescent="0.3">
      <c r="A10">
        <v>212</v>
      </c>
      <c r="B10">
        <v>479.6</v>
      </c>
      <c r="D10">
        <f t="shared" si="7"/>
        <v>213</v>
      </c>
      <c r="E10">
        <f t="shared" si="1"/>
        <v>7</v>
      </c>
      <c r="F10">
        <f t="shared" si="2"/>
        <v>30</v>
      </c>
      <c r="G10" s="3">
        <v>43913</v>
      </c>
      <c r="H10" s="10">
        <f t="shared" si="3"/>
        <v>213</v>
      </c>
      <c r="I10" s="3">
        <v>44043</v>
      </c>
      <c r="J10" s="4">
        <v>1573.56</v>
      </c>
      <c r="K10" s="2">
        <f t="shared" si="4"/>
        <v>1573.4908640000001</v>
      </c>
      <c r="N10">
        <f t="shared" si="5"/>
        <v>212</v>
      </c>
      <c r="O10">
        <f t="shared" si="6"/>
        <v>1573.4908640000001</v>
      </c>
    </row>
    <row r="11" spans="1:15" x14ac:dyDescent="0.3">
      <c r="A11">
        <v>213</v>
      </c>
      <c r="B11">
        <v>479.6</v>
      </c>
      <c r="D11">
        <f t="shared" si="7"/>
        <v>214</v>
      </c>
      <c r="E11">
        <f t="shared" si="1"/>
        <v>7</v>
      </c>
      <c r="F11">
        <f t="shared" si="2"/>
        <v>31</v>
      </c>
      <c r="G11" s="3">
        <v>43921</v>
      </c>
      <c r="H11" s="10">
        <f t="shared" si="3"/>
        <v>214</v>
      </c>
      <c r="I11" s="3">
        <v>44044</v>
      </c>
      <c r="J11" s="4">
        <v>1573.56</v>
      </c>
      <c r="K11" s="2">
        <f t="shared" si="4"/>
        <v>1573.4908640000001</v>
      </c>
      <c r="N11">
        <f t="shared" si="5"/>
        <v>213</v>
      </c>
      <c r="O11">
        <f t="shared" si="6"/>
        <v>1573.4908640000001</v>
      </c>
    </row>
    <row r="12" spans="1:15" x14ac:dyDescent="0.3">
      <c r="A12">
        <v>243</v>
      </c>
      <c r="B12">
        <v>479.6</v>
      </c>
      <c r="D12">
        <f t="shared" si="7"/>
        <v>244</v>
      </c>
      <c r="E12">
        <f t="shared" si="1"/>
        <v>8</v>
      </c>
      <c r="F12">
        <f t="shared" si="2"/>
        <v>30</v>
      </c>
      <c r="G12" s="3">
        <v>43928</v>
      </c>
      <c r="H12" s="10">
        <f t="shared" si="3"/>
        <v>244</v>
      </c>
      <c r="I12" s="3">
        <v>44074</v>
      </c>
      <c r="J12" s="4">
        <v>1573.56</v>
      </c>
      <c r="K12" s="2">
        <f t="shared" si="4"/>
        <v>1573.4908640000001</v>
      </c>
      <c r="N12">
        <f t="shared" si="5"/>
        <v>243</v>
      </c>
      <c r="O12">
        <f t="shared" si="6"/>
        <v>1573.4908640000001</v>
      </c>
    </row>
    <row r="13" spans="1:15" x14ac:dyDescent="0.3">
      <c r="A13">
        <v>244</v>
      </c>
      <c r="B13">
        <v>479.5</v>
      </c>
      <c r="D13">
        <f t="shared" si="7"/>
        <v>245</v>
      </c>
      <c r="E13">
        <f t="shared" si="1"/>
        <v>8</v>
      </c>
      <c r="F13">
        <f t="shared" si="2"/>
        <v>31</v>
      </c>
      <c r="G13" s="3">
        <v>43936</v>
      </c>
      <c r="H13" s="10">
        <f t="shared" si="3"/>
        <v>245</v>
      </c>
      <c r="I13" s="3">
        <v>44075</v>
      </c>
      <c r="J13" s="4">
        <v>1573.13</v>
      </c>
      <c r="K13" s="2">
        <f t="shared" si="4"/>
        <v>1573.1627799999999</v>
      </c>
      <c r="N13">
        <f t="shared" si="5"/>
        <v>244</v>
      </c>
      <c r="O13">
        <f t="shared" si="6"/>
        <v>1573.1627799999999</v>
      </c>
    </row>
    <row r="14" spans="1:15" x14ac:dyDescent="0.3">
      <c r="A14">
        <v>273</v>
      </c>
      <c r="B14">
        <v>475.7</v>
      </c>
      <c r="D14">
        <f t="shared" si="7"/>
        <v>274</v>
      </c>
      <c r="E14">
        <f t="shared" si="1"/>
        <v>9</v>
      </c>
      <c r="F14">
        <f t="shared" si="2"/>
        <v>29</v>
      </c>
      <c r="G14" s="3">
        <v>43943</v>
      </c>
      <c r="H14" s="10">
        <f t="shared" si="3"/>
        <v>274</v>
      </c>
      <c r="I14" s="3">
        <v>44104</v>
      </c>
      <c r="J14" s="4">
        <v>1560.78</v>
      </c>
      <c r="K14" s="2">
        <f t="shared" si="4"/>
        <v>1560.695588</v>
      </c>
      <c r="N14">
        <f t="shared" si="5"/>
        <v>273</v>
      </c>
      <c r="O14">
        <f t="shared" si="6"/>
        <v>1560.695588</v>
      </c>
    </row>
    <row r="15" spans="1:15" x14ac:dyDescent="0.3">
      <c r="A15">
        <v>274</v>
      </c>
      <c r="B15">
        <v>475.6</v>
      </c>
      <c r="D15">
        <f t="shared" si="7"/>
        <v>275</v>
      </c>
      <c r="E15">
        <f t="shared" si="1"/>
        <v>9</v>
      </c>
      <c r="F15">
        <f t="shared" si="2"/>
        <v>30</v>
      </c>
      <c r="G15" s="3">
        <v>43951</v>
      </c>
      <c r="H15" s="10">
        <f t="shared" si="3"/>
        <v>275</v>
      </c>
      <c r="I15" s="3">
        <v>44105</v>
      </c>
      <c r="J15" s="4">
        <v>1560.38</v>
      </c>
      <c r="K15" s="2">
        <f t="shared" si="4"/>
        <v>1560.3675040000001</v>
      </c>
      <c r="N15">
        <f t="shared" si="5"/>
        <v>274</v>
      </c>
      <c r="O15">
        <f t="shared" si="6"/>
        <v>1560.3675040000001</v>
      </c>
    </row>
    <row r="16" spans="1:15" x14ac:dyDescent="0.3">
      <c r="A16">
        <v>304</v>
      </c>
      <c r="B16">
        <v>471.8</v>
      </c>
      <c r="D16">
        <f t="shared" si="7"/>
        <v>305</v>
      </c>
      <c r="E16">
        <f t="shared" si="1"/>
        <v>10</v>
      </c>
      <c r="F16">
        <f t="shared" si="2"/>
        <v>30</v>
      </c>
      <c r="G16" s="3">
        <v>43958</v>
      </c>
      <c r="H16" s="10">
        <f t="shared" si="3"/>
        <v>305</v>
      </c>
      <c r="I16" s="3">
        <v>44135</v>
      </c>
      <c r="J16" s="4">
        <v>1547.97</v>
      </c>
      <c r="K16" s="2">
        <f t="shared" si="4"/>
        <v>1547.900312</v>
      </c>
      <c r="N16">
        <f t="shared" si="5"/>
        <v>304</v>
      </c>
      <c r="O16">
        <f t="shared" si="6"/>
        <v>1547.900312</v>
      </c>
    </row>
    <row r="17" spans="1:15" x14ac:dyDescent="0.3">
      <c r="A17">
        <v>305</v>
      </c>
      <c r="B17">
        <v>471.7</v>
      </c>
      <c r="D17">
        <f t="shared" si="7"/>
        <v>306</v>
      </c>
      <c r="E17">
        <f t="shared" si="1"/>
        <v>10</v>
      </c>
      <c r="F17">
        <f t="shared" si="2"/>
        <v>31</v>
      </c>
      <c r="G17" s="3">
        <v>43962</v>
      </c>
      <c r="H17" s="10">
        <f t="shared" si="3"/>
        <v>306</v>
      </c>
      <c r="I17" s="3">
        <v>44136</v>
      </c>
      <c r="J17" s="4">
        <v>1547.53</v>
      </c>
      <c r="K17" s="2">
        <f t="shared" si="4"/>
        <v>1547.572228</v>
      </c>
      <c r="N17">
        <f t="shared" si="5"/>
        <v>305</v>
      </c>
      <c r="O17">
        <f t="shared" si="6"/>
        <v>1547.572228</v>
      </c>
    </row>
    <row r="18" spans="1:15" x14ac:dyDescent="0.3">
      <c r="A18">
        <v>319</v>
      </c>
      <c r="B18">
        <v>469.8</v>
      </c>
      <c r="D18">
        <f t="shared" si="7"/>
        <v>320</v>
      </c>
      <c r="E18">
        <f t="shared" si="1"/>
        <v>11</v>
      </c>
      <c r="F18">
        <f t="shared" si="2"/>
        <v>14</v>
      </c>
      <c r="G18" s="3">
        <v>44075</v>
      </c>
      <c r="H18" s="10">
        <f t="shared" si="3"/>
        <v>320</v>
      </c>
      <c r="I18" s="3">
        <v>44150</v>
      </c>
      <c r="J18" s="4">
        <v>1541.32</v>
      </c>
      <c r="K18" s="2">
        <f t="shared" si="4"/>
        <v>1541.338632</v>
      </c>
      <c r="N18">
        <f t="shared" si="5"/>
        <v>319</v>
      </c>
      <c r="O18">
        <f t="shared" si="6"/>
        <v>1541.338632</v>
      </c>
    </row>
    <row r="19" spans="1:15" x14ac:dyDescent="0.3">
      <c r="A19">
        <v>334</v>
      </c>
      <c r="B19">
        <v>466.95400000000001</v>
      </c>
      <c r="D19">
        <f t="shared" si="7"/>
        <v>335</v>
      </c>
      <c r="E19">
        <f t="shared" si="1"/>
        <v>11</v>
      </c>
      <c r="F19">
        <f t="shared" si="2"/>
        <v>29</v>
      </c>
      <c r="G19" s="3">
        <v>44081</v>
      </c>
      <c r="H19" s="10">
        <f t="shared" si="3"/>
        <v>335</v>
      </c>
      <c r="I19" s="3">
        <v>44165</v>
      </c>
      <c r="J19" s="4">
        <v>1532.0025000000001</v>
      </c>
      <c r="K19" s="2">
        <f t="shared" si="4"/>
        <v>1532.0013613599999</v>
      </c>
      <c r="N19">
        <f t="shared" si="5"/>
        <v>334</v>
      </c>
      <c r="O19">
        <f t="shared" si="6"/>
        <v>1532.0013613599999</v>
      </c>
    </row>
    <row r="20" spans="1:15" x14ac:dyDescent="0.3">
      <c r="A20">
        <v>365</v>
      </c>
      <c r="B20">
        <v>466.95400000000001</v>
      </c>
      <c r="D20">
        <f t="shared" si="7"/>
        <v>366</v>
      </c>
      <c r="E20">
        <f t="shared" si="1"/>
        <v>12</v>
      </c>
      <c r="F20">
        <f t="shared" si="2"/>
        <v>30</v>
      </c>
      <c r="G20" s="3">
        <v>44089</v>
      </c>
      <c r="H20" s="10">
        <f t="shared" si="3"/>
        <v>366</v>
      </c>
      <c r="I20" s="3">
        <v>44196</v>
      </c>
      <c r="J20" s="4">
        <v>1532.0025000000001</v>
      </c>
      <c r="K20" s="2">
        <f t="shared" si="4"/>
        <v>1532.0013613599999</v>
      </c>
      <c r="N20">
        <f t="shared" si="5"/>
        <v>365</v>
      </c>
      <c r="O20">
        <f t="shared" si="6"/>
        <v>1532.0013613599999</v>
      </c>
    </row>
    <row r="21" spans="1:15" x14ac:dyDescent="0.3">
      <c r="G21" s="3"/>
    </row>
    <row r="22" spans="1:15" x14ac:dyDescent="0.3">
      <c r="A22" t="s">
        <v>77</v>
      </c>
      <c r="G22" s="3"/>
      <c r="I22" t="s">
        <v>74</v>
      </c>
    </row>
    <row r="23" spans="1:15" x14ac:dyDescent="0.3">
      <c r="G23" s="3"/>
    </row>
    <row r="24" spans="1:15" x14ac:dyDescent="0.3">
      <c r="G24" s="3"/>
    </row>
    <row r="25" spans="1:15" x14ac:dyDescent="0.3">
      <c r="G25" s="3"/>
    </row>
    <row r="26" spans="1:15" x14ac:dyDescent="0.3">
      <c r="G26" s="3"/>
    </row>
    <row r="27" spans="1:15" x14ac:dyDescent="0.3">
      <c r="G27" s="3"/>
    </row>
    <row r="28" spans="1:15" x14ac:dyDescent="0.3">
      <c r="G28" s="3"/>
    </row>
    <row r="29" spans="1:15" x14ac:dyDescent="0.3">
      <c r="G29" s="3"/>
    </row>
    <row r="30" spans="1:15" x14ac:dyDescent="0.3">
      <c r="G3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>
      <selection activeCell="D2" sqref="D2:D5"/>
    </sheetView>
  </sheetViews>
  <sheetFormatPr defaultRowHeight="14.4" x14ac:dyDescent="0.3"/>
  <cols>
    <col min="1" max="1" width="31.109375" customWidth="1"/>
    <col min="2" max="2" width="8.88671875" style="2"/>
    <col min="5" max="5" width="8.88671875" style="1"/>
  </cols>
  <sheetData>
    <row r="1" spans="1:7" x14ac:dyDescent="0.3">
      <c r="B1" s="2" t="s">
        <v>2</v>
      </c>
      <c r="E1" s="1" t="s">
        <v>11</v>
      </c>
    </row>
    <row r="2" spans="1:7" x14ac:dyDescent="0.3">
      <c r="A2" t="s">
        <v>3</v>
      </c>
      <c r="B2" s="2">
        <v>1705</v>
      </c>
      <c r="C2" t="s">
        <v>4</v>
      </c>
      <c r="D2" s="5">
        <f>E2*3.28084</f>
        <v>1706.0368000000001</v>
      </c>
      <c r="E2" s="1">
        <v>520</v>
      </c>
      <c r="F2" t="s">
        <v>7</v>
      </c>
      <c r="G2" t="s">
        <v>8</v>
      </c>
    </row>
    <row r="3" spans="1:7" x14ac:dyDescent="0.3">
      <c r="A3" t="s">
        <v>5</v>
      </c>
      <c r="B3" s="2">
        <v>1699</v>
      </c>
      <c r="C3" t="s">
        <v>4</v>
      </c>
      <c r="D3" s="5">
        <f>E3*3.28084</f>
        <v>1699.4751200000001</v>
      </c>
      <c r="E3" s="1">
        <v>518</v>
      </c>
      <c r="F3" t="s">
        <v>7</v>
      </c>
      <c r="G3" t="s">
        <v>9</v>
      </c>
    </row>
    <row r="4" spans="1:7" x14ac:dyDescent="0.3">
      <c r="A4" t="s">
        <v>78</v>
      </c>
      <c r="B4" s="2">
        <v>1532.002</v>
      </c>
      <c r="C4" t="s">
        <v>4</v>
      </c>
      <c r="D4" s="5"/>
    </row>
    <row r="5" spans="1:7" x14ac:dyDescent="0.3">
      <c r="A5" t="s">
        <v>6</v>
      </c>
      <c r="B5" s="2">
        <v>1531</v>
      </c>
      <c r="C5" t="s">
        <v>4</v>
      </c>
      <c r="D5" s="5">
        <f t="shared" ref="D5:D6" si="0">E5*3.28084</f>
        <v>1531.0039859999999</v>
      </c>
      <c r="E5" s="1">
        <v>466.65</v>
      </c>
      <c r="F5" t="s">
        <v>7</v>
      </c>
      <c r="G5" t="s">
        <v>10</v>
      </c>
    </row>
    <row r="6" spans="1:7" x14ac:dyDescent="0.3">
      <c r="D6" s="2">
        <f t="shared" si="0"/>
        <v>1338.5827199999999</v>
      </c>
      <c r="E6" s="1">
        <v>408</v>
      </c>
      <c r="F6" t="s">
        <v>7</v>
      </c>
      <c r="G6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36B8-7CCD-4F9D-AD56-9842998E6064}">
  <dimension ref="A1:T138"/>
  <sheetViews>
    <sheetView topLeftCell="A98" workbookViewId="0">
      <selection activeCell="M125" sqref="M125"/>
    </sheetView>
  </sheetViews>
  <sheetFormatPr defaultRowHeight="14.4" x14ac:dyDescent="0.3"/>
  <cols>
    <col min="7" max="7" width="10.33203125" style="2" customWidth="1"/>
    <col min="8" max="8" width="11" style="2" customWidth="1"/>
    <col min="9" max="10" width="8.88671875" style="2"/>
    <col min="11" max="12" width="12.77734375" style="2" customWidth="1"/>
    <col min="19" max="19" width="12.5546875" style="4" bestFit="1" customWidth="1"/>
    <col min="20" max="20" width="11.5546875" style="4" bestFit="1" customWidth="1"/>
  </cols>
  <sheetData>
    <row r="1" spans="1:20" x14ac:dyDescent="0.3">
      <c r="A1" t="s">
        <v>82</v>
      </c>
      <c r="G1"/>
      <c r="H1"/>
      <c r="I1"/>
      <c r="J1"/>
      <c r="K1"/>
      <c r="L1"/>
    </row>
    <row r="2" spans="1:20" x14ac:dyDescent="0.3">
      <c r="A2" t="s">
        <v>70</v>
      </c>
      <c r="G2"/>
      <c r="H2"/>
      <c r="I2"/>
      <c r="J2"/>
      <c r="K2"/>
      <c r="L2"/>
    </row>
    <row r="3" spans="1:20" x14ac:dyDescent="0.3">
      <c r="A3" t="s">
        <v>69</v>
      </c>
      <c r="G3"/>
      <c r="H3"/>
      <c r="I3"/>
      <c r="J3"/>
      <c r="K3"/>
      <c r="L3"/>
    </row>
    <row r="4" spans="1:20" s="7" customFormat="1" ht="57.6" x14ac:dyDescent="0.3">
      <c r="A4" s="7" t="s">
        <v>20</v>
      </c>
      <c r="B4" s="7" t="s">
        <v>19</v>
      </c>
      <c r="G4" s="8"/>
      <c r="H4" s="8"/>
      <c r="I4" s="8"/>
      <c r="J4" s="8"/>
      <c r="K4" s="8" t="s">
        <v>18</v>
      </c>
      <c r="L4" s="8" t="s">
        <v>17</v>
      </c>
      <c r="M4" s="7" t="s">
        <v>12</v>
      </c>
      <c r="P4" s="7" t="s">
        <v>20</v>
      </c>
      <c r="Q4" s="7" t="s">
        <v>19</v>
      </c>
      <c r="S4" s="14"/>
      <c r="T4" s="14"/>
    </row>
    <row r="5" spans="1:20" x14ac:dyDescent="0.3">
      <c r="A5">
        <v>3</v>
      </c>
      <c r="B5">
        <v>1</v>
      </c>
      <c r="D5" s="6">
        <f t="shared" ref="D5:E12" si="0">A5*35.315</f>
        <v>105.94499999999999</v>
      </c>
      <c r="E5" s="6">
        <f t="shared" si="0"/>
        <v>35.314999999999998</v>
      </c>
      <c r="G5" s="5">
        <f t="shared" ref="G5:G12" si="1">D5</f>
        <v>105.94499999999999</v>
      </c>
      <c r="H5" s="5">
        <f t="shared" ref="H5:H12" si="2">K5</f>
        <v>100</v>
      </c>
      <c r="I5" s="2">
        <f t="shared" ref="I5:I12" si="3">E5</f>
        <v>35.314999999999998</v>
      </c>
      <c r="J5" s="2">
        <f t="shared" ref="J5:J12" si="4">L5</f>
        <v>50</v>
      </c>
      <c r="K5" s="2">
        <v>100</v>
      </c>
      <c r="L5" s="2">
        <v>50</v>
      </c>
      <c r="M5" t="s">
        <v>16</v>
      </c>
      <c r="P5">
        <f>ROUND(K5/35.315, 4)</f>
        <v>2.8317000000000001</v>
      </c>
      <c r="Q5">
        <f>ROUND(L5/35.315, 4)</f>
        <v>1.4157999999999999</v>
      </c>
      <c r="S5" s="4">
        <f>35.315*P5</f>
        <v>100.0014855</v>
      </c>
      <c r="T5" s="4">
        <f>35.315*Q5</f>
        <v>49.998976999999996</v>
      </c>
    </row>
    <row r="6" spans="1:20" x14ac:dyDescent="0.3">
      <c r="A6">
        <v>10</v>
      </c>
      <c r="B6">
        <v>5</v>
      </c>
      <c r="D6" s="6">
        <f t="shared" si="0"/>
        <v>353.15</v>
      </c>
      <c r="E6" s="6">
        <f t="shared" si="0"/>
        <v>176.57499999999999</v>
      </c>
      <c r="G6" s="5">
        <f t="shared" si="1"/>
        <v>353.15</v>
      </c>
      <c r="H6" s="5">
        <f t="shared" si="2"/>
        <v>350</v>
      </c>
      <c r="I6" s="2">
        <f t="shared" si="3"/>
        <v>176.57499999999999</v>
      </c>
      <c r="J6" s="2">
        <f t="shared" si="4"/>
        <v>175</v>
      </c>
      <c r="K6" s="2">
        <v>350</v>
      </c>
      <c r="L6" s="2">
        <v>175</v>
      </c>
      <c r="M6" t="s">
        <v>15</v>
      </c>
      <c r="P6">
        <f t="shared" ref="P6:P12" si="5">ROUND(K6/35.315, 4)</f>
        <v>9.9108000000000001</v>
      </c>
      <c r="Q6">
        <f t="shared" ref="Q6:Q12" si="6">ROUND(L6/35.315, 4)</f>
        <v>4.9554</v>
      </c>
      <c r="S6" s="4">
        <f t="shared" ref="S6:S12" si="7">35.315*P6</f>
        <v>349.99990199999996</v>
      </c>
      <c r="T6" s="4">
        <f t="shared" ref="T6:T12" si="8">35.315*Q6</f>
        <v>174.99995099999998</v>
      </c>
    </row>
    <row r="7" spans="1:20" x14ac:dyDescent="0.3">
      <c r="A7">
        <v>24</v>
      </c>
      <c r="B7">
        <v>12</v>
      </c>
      <c r="D7" s="6">
        <f t="shared" si="0"/>
        <v>847.56</v>
      </c>
      <c r="E7" s="6">
        <f t="shared" si="0"/>
        <v>423.78</v>
      </c>
      <c r="G7" s="5">
        <f t="shared" si="1"/>
        <v>847.56</v>
      </c>
      <c r="H7" s="5">
        <f t="shared" si="2"/>
        <v>850</v>
      </c>
      <c r="I7" s="2">
        <f t="shared" si="3"/>
        <v>423.78</v>
      </c>
      <c r="J7" s="2">
        <f t="shared" si="4"/>
        <v>425</v>
      </c>
      <c r="K7" s="2">
        <v>850</v>
      </c>
      <c r="L7" s="2">
        <v>425</v>
      </c>
      <c r="M7" t="s">
        <v>14</v>
      </c>
      <c r="P7">
        <f t="shared" si="5"/>
        <v>24.069099999999999</v>
      </c>
      <c r="Q7">
        <f t="shared" si="6"/>
        <v>12.0345</v>
      </c>
      <c r="S7" s="4">
        <f t="shared" si="7"/>
        <v>850.00026649999995</v>
      </c>
      <c r="T7" s="4">
        <f t="shared" si="8"/>
        <v>424.99836749999997</v>
      </c>
    </row>
    <row r="8" spans="1:20" x14ac:dyDescent="0.3">
      <c r="A8">
        <v>42</v>
      </c>
      <c r="B8">
        <v>24</v>
      </c>
      <c r="D8" s="6">
        <f t="shared" si="0"/>
        <v>1483.23</v>
      </c>
      <c r="E8" s="6">
        <f t="shared" si="0"/>
        <v>847.56</v>
      </c>
      <c r="G8" s="5">
        <f t="shared" si="1"/>
        <v>1483.23</v>
      </c>
      <c r="H8" s="5">
        <f t="shared" si="2"/>
        <v>1500</v>
      </c>
      <c r="I8" s="2">
        <f t="shared" si="3"/>
        <v>847.56</v>
      </c>
      <c r="J8" s="2">
        <f t="shared" si="4"/>
        <v>850</v>
      </c>
      <c r="K8" s="2">
        <v>1500</v>
      </c>
      <c r="L8" s="2">
        <v>850</v>
      </c>
      <c r="M8" t="s">
        <v>13</v>
      </c>
      <c r="P8">
        <f t="shared" si="5"/>
        <v>42.474899999999998</v>
      </c>
      <c r="Q8">
        <f t="shared" si="6"/>
        <v>24.069099999999999</v>
      </c>
      <c r="S8" s="4">
        <f t="shared" si="7"/>
        <v>1500.0010934999998</v>
      </c>
      <c r="T8" s="4">
        <f t="shared" si="8"/>
        <v>850.00026649999995</v>
      </c>
    </row>
    <row r="9" spans="1:20" x14ac:dyDescent="0.3">
      <c r="A9">
        <v>69</v>
      </c>
      <c r="B9">
        <v>42</v>
      </c>
      <c r="D9" s="6">
        <f t="shared" si="0"/>
        <v>2436.7349999999997</v>
      </c>
      <c r="E9" s="6">
        <f t="shared" si="0"/>
        <v>1483.23</v>
      </c>
      <c r="G9" s="5">
        <f t="shared" si="1"/>
        <v>2436.7349999999997</v>
      </c>
      <c r="H9" s="5">
        <f t="shared" si="2"/>
        <v>2450</v>
      </c>
      <c r="I9" s="2">
        <f t="shared" si="3"/>
        <v>1483.23</v>
      </c>
      <c r="J9" s="2">
        <f t="shared" si="4"/>
        <v>1500</v>
      </c>
      <c r="K9" s="2">
        <v>2450</v>
      </c>
      <c r="L9" s="2">
        <v>1500</v>
      </c>
      <c r="P9">
        <f t="shared" si="5"/>
        <v>69.375600000000006</v>
      </c>
      <c r="Q9">
        <f t="shared" si="6"/>
        <v>42.474899999999998</v>
      </c>
      <c r="S9" s="4">
        <f t="shared" si="7"/>
        <v>2449.9993140000001</v>
      </c>
      <c r="T9" s="4">
        <f t="shared" si="8"/>
        <v>1500.0010934999998</v>
      </c>
    </row>
    <row r="10" spans="1:20" x14ac:dyDescent="0.3">
      <c r="A10">
        <v>103</v>
      </c>
      <c r="B10">
        <v>69</v>
      </c>
      <c r="D10" s="6">
        <f t="shared" si="0"/>
        <v>3637.4449999999997</v>
      </c>
      <c r="E10" s="6">
        <f t="shared" si="0"/>
        <v>2436.7349999999997</v>
      </c>
      <c r="G10" s="5">
        <f t="shared" si="1"/>
        <v>3637.4449999999997</v>
      </c>
      <c r="H10" s="5">
        <f t="shared" si="2"/>
        <v>3650</v>
      </c>
      <c r="I10" s="2">
        <f t="shared" si="3"/>
        <v>2436.7349999999997</v>
      </c>
      <c r="J10" s="2">
        <f t="shared" si="4"/>
        <v>2450</v>
      </c>
      <c r="K10" s="2">
        <v>3650</v>
      </c>
      <c r="L10" s="2">
        <v>2450</v>
      </c>
      <c r="P10">
        <f t="shared" si="5"/>
        <v>103.35550000000001</v>
      </c>
      <c r="Q10">
        <f t="shared" si="6"/>
        <v>69.375600000000006</v>
      </c>
      <c r="S10" s="4">
        <f t="shared" si="7"/>
        <v>3649.9994824999999</v>
      </c>
      <c r="T10" s="4">
        <f t="shared" si="8"/>
        <v>2449.9993140000001</v>
      </c>
    </row>
    <row r="11" spans="1:20" x14ac:dyDescent="0.3">
      <c r="A11">
        <v>143</v>
      </c>
      <c r="B11">
        <v>103</v>
      </c>
      <c r="D11" s="6">
        <f t="shared" si="0"/>
        <v>5050.0450000000001</v>
      </c>
      <c r="E11" s="6">
        <f t="shared" si="0"/>
        <v>3637.4449999999997</v>
      </c>
      <c r="G11" s="5">
        <f t="shared" si="1"/>
        <v>5050.0450000000001</v>
      </c>
      <c r="H11" s="5">
        <f t="shared" si="2"/>
        <v>5050</v>
      </c>
      <c r="I11" s="2">
        <f t="shared" si="3"/>
        <v>3637.4449999999997</v>
      </c>
      <c r="J11" s="2">
        <f t="shared" si="4"/>
        <v>3650</v>
      </c>
      <c r="K11" s="2">
        <v>5050</v>
      </c>
      <c r="L11" s="2">
        <v>3650</v>
      </c>
      <c r="P11">
        <f t="shared" si="5"/>
        <v>142.99870000000001</v>
      </c>
      <c r="Q11">
        <f t="shared" si="6"/>
        <v>103.35550000000001</v>
      </c>
      <c r="S11" s="4">
        <f t="shared" si="7"/>
        <v>5049.9990905000004</v>
      </c>
      <c r="T11" s="4">
        <f t="shared" si="8"/>
        <v>3649.9994824999999</v>
      </c>
    </row>
    <row r="12" spans="1:20" x14ac:dyDescent="0.3">
      <c r="A12">
        <v>191</v>
      </c>
      <c r="B12">
        <v>143</v>
      </c>
      <c r="D12" s="6">
        <f t="shared" si="0"/>
        <v>6745.165</v>
      </c>
      <c r="E12" s="6">
        <f t="shared" si="0"/>
        <v>5050.0450000000001</v>
      </c>
      <c r="G12" s="5">
        <f t="shared" si="1"/>
        <v>6745.165</v>
      </c>
      <c r="H12" s="5">
        <f t="shared" si="2"/>
        <v>6750</v>
      </c>
      <c r="I12" s="2">
        <f t="shared" si="3"/>
        <v>5050.0450000000001</v>
      </c>
      <c r="J12" s="2">
        <f t="shared" si="4"/>
        <v>5050</v>
      </c>
      <c r="K12" s="2">
        <v>6750</v>
      </c>
      <c r="L12" s="2">
        <v>5050</v>
      </c>
      <c r="P12">
        <f t="shared" si="5"/>
        <v>191.1369</v>
      </c>
      <c r="Q12">
        <f t="shared" si="6"/>
        <v>142.99870000000001</v>
      </c>
      <c r="S12" s="4">
        <f t="shared" si="7"/>
        <v>6749.9996234999999</v>
      </c>
      <c r="T12" s="4">
        <f t="shared" si="8"/>
        <v>5049.9990905000004</v>
      </c>
    </row>
    <row r="13" spans="1:20" x14ac:dyDescent="0.3">
      <c r="A13" t="s">
        <v>28</v>
      </c>
      <c r="K13" s="2" t="s">
        <v>21</v>
      </c>
    </row>
    <row r="17" spans="1:20" s="16" customFormat="1" x14ac:dyDescent="0.3">
      <c r="A17" s="16" t="s">
        <v>111</v>
      </c>
      <c r="B17" s="16" t="s">
        <v>112</v>
      </c>
      <c r="G17" s="17"/>
      <c r="H17" s="17"/>
      <c r="I17" s="17"/>
      <c r="J17" s="17"/>
      <c r="K17" s="17"/>
      <c r="L17" s="17" t="s">
        <v>23</v>
      </c>
      <c r="P17" s="16" t="str">
        <f>A17</f>
        <v>release_cms</v>
      </c>
      <c r="Q17" s="16" t="str">
        <f>B17</f>
        <v>Rate_change_cms_per_hr</v>
      </c>
      <c r="S17" s="18"/>
      <c r="T17" s="18"/>
    </row>
    <row r="18" spans="1:20" x14ac:dyDescent="0.3">
      <c r="A18">
        <v>0</v>
      </c>
      <c r="B18">
        <v>14</v>
      </c>
      <c r="D18" s="6">
        <f>A18*35.315</f>
        <v>0</v>
      </c>
      <c r="E18" s="6">
        <f>B18*35.315</f>
        <v>494.40999999999997</v>
      </c>
      <c r="G18" s="5">
        <f>D18</f>
        <v>0</v>
      </c>
      <c r="H18" s="5">
        <f>K18</f>
        <v>0</v>
      </c>
      <c r="I18" s="2">
        <f>E18</f>
        <v>494.40999999999997</v>
      </c>
      <c r="J18" s="2">
        <f>L18</f>
        <v>500</v>
      </c>
      <c r="L18" s="2">
        <v>500</v>
      </c>
      <c r="M18" t="s">
        <v>12</v>
      </c>
      <c r="P18">
        <f t="shared" ref="P18:P19" si="9">ROUND(K18/35.315, 4)</f>
        <v>0</v>
      </c>
      <c r="Q18">
        <f t="shared" ref="Q18:Q19" si="10">ROUND(L18/35.315, 4)</f>
        <v>14.158300000000001</v>
      </c>
      <c r="S18" s="4">
        <f t="shared" ref="S18:S19" si="11">35.315*P18</f>
        <v>0</v>
      </c>
      <c r="T18" s="4">
        <f t="shared" ref="T18:T19" si="12">35.315*Q18</f>
        <v>500.00036449999999</v>
      </c>
    </row>
    <row r="19" spans="1:20" x14ac:dyDescent="0.3">
      <c r="A19">
        <v>365</v>
      </c>
      <c r="B19">
        <v>14</v>
      </c>
      <c r="D19" s="6">
        <f>A19*35.315</f>
        <v>12889.974999999999</v>
      </c>
      <c r="E19" s="6">
        <f>B19*35.315</f>
        <v>494.40999999999997</v>
      </c>
      <c r="G19" s="5">
        <f>D19</f>
        <v>12889.974999999999</v>
      </c>
      <c r="H19" s="5">
        <f>K19</f>
        <v>0</v>
      </c>
      <c r="I19" s="2">
        <f>E19</f>
        <v>494.40999999999997</v>
      </c>
      <c r="J19" s="2">
        <f>L19</f>
        <v>0</v>
      </c>
      <c r="M19" t="s">
        <v>100</v>
      </c>
      <c r="P19">
        <f t="shared" si="9"/>
        <v>0</v>
      </c>
      <c r="Q19">
        <f t="shared" si="10"/>
        <v>0</v>
      </c>
      <c r="S19" s="4">
        <f t="shared" si="11"/>
        <v>0</v>
      </c>
      <c r="T19" s="4">
        <f t="shared" si="12"/>
        <v>0</v>
      </c>
    </row>
    <row r="20" spans="1:20" x14ac:dyDescent="0.3">
      <c r="M20" t="s">
        <v>115</v>
      </c>
    </row>
    <row r="21" spans="1:20" x14ac:dyDescent="0.3">
      <c r="M21" t="s">
        <v>22</v>
      </c>
    </row>
    <row r="23" spans="1:20" x14ac:dyDescent="0.3">
      <c r="A23" t="s">
        <v>27</v>
      </c>
      <c r="K23" s="2" t="s">
        <v>116</v>
      </c>
    </row>
    <row r="27" spans="1:20" s="16" customFormat="1" x14ac:dyDescent="0.3">
      <c r="A27" s="16" t="s">
        <v>111</v>
      </c>
      <c r="B27" s="16" t="s">
        <v>112</v>
      </c>
      <c r="G27" s="17"/>
      <c r="H27" s="17"/>
      <c r="I27" s="17"/>
      <c r="J27" s="17"/>
      <c r="K27" s="17" t="s">
        <v>17</v>
      </c>
      <c r="L27" s="17" t="s">
        <v>23</v>
      </c>
      <c r="P27" s="16" t="str">
        <f>A27</f>
        <v>release_cms</v>
      </c>
      <c r="Q27" s="16" t="str">
        <f>B27</f>
        <v>Rate_change_cms_per_hr</v>
      </c>
      <c r="S27" s="18"/>
      <c r="T27" s="18"/>
    </row>
    <row r="28" spans="1:20" x14ac:dyDescent="0.3">
      <c r="A28">
        <v>2.9</v>
      </c>
      <c r="B28">
        <v>0.3</v>
      </c>
      <c r="D28" s="6">
        <f t="shared" ref="D28:D34" si="13">A28*35.315</f>
        <v>102.41349999999998</v>
      </c>
      <c r="E28" s="6">
        <f t="shared" ref="E28:E34" si="14">B28*35.315</f>
        <v>10.594499999999998</v>
      </c>
      <c r="G28" s="5">
        <f t="shared" ref="G28:G34" si="15">D28</f>
        <v>102.41349999999998</v>
      </c>
      <c r="H28" s="5">
        <f t="shared" ref="H28:H32" si="16">K28</f>
        <v>10</v>
      </c>
      <c r="I28" s="2">
        <f t="shared" ref="I28:I34" si="17">E28</f>
        <v>10.594499999999998</v>
      </c>
      <c r="J28" s="2">
        <f t="shared" ref="J28:J32" si="18">L28</f>
        <v>10</v>
      </c>
      <c r="K28" s="2">
        <v>10</v>
      </c>
      <c r="L28" s="2">
        <v>10</v>
      </c>
      <c r="M28" t="s">
        <v>118</v>
      </c>
      <c r="P28">
        <f t="shared" ref="P28:Q34" si="19">ROUND(K28/35.315, 4)</f>
        <v>0.28320000000000001</v>
      </c>
      <c r="Q28">
        <f t="shared" si="19"/>
        <v>0.28320000000000001</v>
      </c>
      <c r="S28" s="4">
        <f t="shared" ref="S28:S29" si="20">35.315*P28</f>
        <v>10.001208</v>
      </c>
      <c r="T28" s="4">
        <f t="shared" ref="T28:T29" si="21">35.315*Q28</f>
        <v>10.001208</v>
      </c>
    </row>
    <row r="29" spans="1:20" x14ac:dyDescent="0.3">
      <c r="A29">
        <v>3</v>
      </c>
      <c r="B29">
        <v>7</v>
      </c>
      <c r="D29" s="6">
        <f t="shared" si="13"/>
        <v>105.94499999999999</v>
      </c>
      <c r="E29" s="6">
        <f t="shared" si="14"/>
        <v>247.20499999999998</v>
      </c>
      <c r="G29" s="5">
        <f t="shared" si="15"/>
        <v>105.94499999999999</v>
      </c>
      <c r="H29" s="5">
        <f t="shared" si="16"/>
        <v>100</v>
      </c>
      <c r="I29" s="2">
        <f t="shared" si="17"/>
        <v>247.20499999999998</v>
      </c>
      <c r="J29" s="2">
        <f t="shared" si="18"/>
        <v>250</v>
      </c>
      <c r="K29" s="2">
        <v>100</v>
      </c>
      <c r="L29" s="2">
        <v>250</v>
      </c>
      <c r="M29" t="s">
        <v>31</v>
      </c>
      <c r="P29">
        <f t="shared" si="19"/>
        <v>2.8317000000000001</v>
      </c>
      <c r="Q29">
        <f t="shared" si="19"/>
        <v>7.0791000000000004</v>
      </c>
      <c r="S29" s="4">
        <f t="shared" si="20"/>
        <v>100.0014855</v>
      </c>
      <c r="T29" s="4">
        <f t="shared" si="21"/>
        <v>249.99841649999999</v>
      </c>
    </row>
    <row r="30" spans="1:20" x14ac:dyDescent="0.3">
      <c r="A30">
        <v>13.9</v>
      </c>
      <c r="B30">
        <v>7</v>
      </c>
      <c r="D30" s="6">
        <f t="shared" si="13"/>
        <v>490.87849999999997</v>
      </c>
      <c r="E30" s="6">
        <f t="shared" si="14"/>
        <v>247.20499999999998</v>
      </c>
      <c r="G30" s="5">
        <f t="shared" si="15"/>
        <v>490.87849999999997</v>
      </c>
      <c r="H30" s="5">
        <f t="shared" si="16"/>
        <v>500</v>
      </c>
      <c r="I30" s="2">
        <f t="shared" si="17"/>
        <v>247.20499999999998</v>
      </c>
      <c r="J30" s="2">
        <f t="shared" si="18"/>
        <v>500</v>
      </c>
      <c r="K30" s="2">
        <v>500</v>
      </c>
      <c r="L30" s="2">
        <v>500</v>
      </c>
      <c r="M30" t="s">
        <v>32</v>
      </c>
      <c r="P30">
        <f t="shared" si="19"/>
        <v>14.158300000000001</v>
      </c>
      <c r="Q30">
        <f t="shared" si="19"/>
        <v>14.158300000000001</v>
      </c>
      <c r="S30" s="4">
        <f t="shared" ref="S30:S34" si="22">35.315*P30</f>
        <v>500.00036449999999</v>
      </c>
      <c r="T30" s="4">
        <f t="shared" ref="T30:T34" si="23">35.315*Q30</f>
        <v>500.00036449999999</v>
      </c>
    </row>
    <row r="31" spans="1:20" x14ac:dyDescent="0.3">
      <c r="A31">
        <v>14</v>
      </c>
      <c r="B31">
        <v>14</v>
      </c>
      <c r="D31" s="6">
        <f t="shared" si="13"/>
        <v>494.40999999999997</v>
      </c>
      <c r="E31" s="6">
        <f t="shared" si="14"/>
        <v>494.40999999999997</v>
      </c>
      <c r="G31" s="5">
        <f t="shared" si="15"/>
        <v>494.40999999999997</v>
      </c>
      <c r="H31" s="5">
        <f t="shared" si="16"/>
        <v>6500</v>
      </c>
      <c r="I31" s="2">
        <f t="shared" si="17"/>
        <v>494.40999999999997</v>
      </c>
      <c r="J31" s="2">
        <f t="shared" si="18"/>
        <v>750</v>
      </c>
      <c r="K31" s="2">
        <v>6500</v>
      </c>
      <c r="L31" s="2">
        <v>750</v>
      </c>
      <c r="M31" t="s">
        <v>33</v>
      </c>
      <c r="P31">
        <f t="shared" si="19"/>
        <v>184.05779999999999</v>
      </c>
      <c r="Q31">
        <f t="shared" si="19"/>
        <v>21.237400000000001</v>
      </c>
      <c r="S31" s="4">
        <f t="shared" si="22"/>
        <v>6500.0012069999993</v>
      </c>
      <c r="T31" s="4">
        <f t="shared" si="23"/>
        <v>749.99878100000001</v>
      </c>
    </row>
    <row r="32" spans="1:20" x14ac:dyDescent="0.3">
      <c r="A32">
        <v>183.9</v>
      </c>
      <c r="B32">
        <v>14</v>
      </c>
      <c r="D32" s="6">
        <f t="shared" si="13"/>
        <v>6494.4285</v>
      </c>
      <c r="E32" s="6">
        <f t="shared" si="14"/>
        <v>494.40999999999997</v>
      </c>
      <c r="G32" s="5">
        <f t="shared" si="15"/>
        <v>6494.4285</v>
      </c>
      <c r="H32" s="5">
        <f t="shared" si="16"/>
        <v>999999</v>
      </c>
      <c r="I32" s="2">
        <f t="shared" si="17"/>
        <v>494.40999999999997</v>
      </c>
      <c r="J32" s="2">
        <f t="shared" si="18"/>
        <v>750</v>
      </c>
      <c r="K32" s="2">
        <v>999999</v>
      </c>
      <c r="L32" s="2">
        <v>750</v>
      </c>
      <c r="P32">
        <f t="shared" si="19"/>
        <v>28316.550999999999</v>
      </c>
      <c r="Q32">
        <f t="shared" si="19"/>
        <v>21.237400000000001</v>
      </c>
      <c r="S32" s="4">
        <f t="shared" si="22"/>
        <v>999998.9985649999</v>
      </c>
      <c r="T32" s="4">
        <f t="shared" si="23"/>
        <v>749.99878100000001</v>
      </c>
    </row>
    <row r="33" spans="1:20" x14ac:dyDescent="0.3">
      <c r="A33">
        <v>184</v>
      </c>
      <c r="B33">
        <v>21</v>
      </c>
      <c r="D33" s="6">
        <f t="shared" si="13"/>
        <v>6497.9599999999991</v>
      </c>
      <c r="E33" s="6">
        <f t="shared" si="14"/>
        <v>741.61500000000001</v>
      </c>
      <c r="G33" s="5">
        <f t="shared" si="15"/>
        <v>6497.9599999999991</v>
      </c>
      <c r="H33" s="5"/>
      <c r="I33" s="2">
        <f t="shared" si="17"/>
        <v>741.61500000000001</v>
      </c>
      <c r="P33">
        <f t="shared" si="19"/>
        <v>0</v>
      </c>
      <c r="Q33">
        <f t="shared" si="19"/>
        <v>0</v>
      </c>
      <c r="S33" s="4">
        <f t="shared" si="22"/>
        <v>0</v>
      </c>
      <c r="T33" s="4">
        <f t="shared" si="23"/>
        <v>0</v>
      </c>
    </row>
    <row r="34" spans="1:20" x14ac:dyDescent="0.3">
      <c r="A34">
        <v>28317</v>
      </c>
      <c r="B34">
        <v>21</v>
      </c>
      <c r="D34" s="6">
        <f t="shared" si="13"/>
        <v>1000014.855</v>
      </c>
      <c r="E34" s="6">
        <f t="shared" si="14"/>
        <v>741.61500000000001</v>
      </c>
      <c r="G34" s="5">
        <f t="shared" si="15"/>
        <v>1000014.855</v>
      </c>
      <c r="H34" s="5"/>
      <c r="I34" s="2">
        <f t="shared" si="17"/>
        <v>741.61500000000001</v>
      </c>
      <c r="P34">
        <f t="shared" si="19"/>
        <v>0</v>
      </c>
      <c r="Q34">
        <f t="shared" si="19"/>
        <v>0</v>
      </c>
      <c r="S34" s="4">
        <f t="shared" si="22"/>
        <v>0</v>
      </c>
      <c r="T34" s="4">
        <f t="shared" si="23"/>
        <v>0</v>
      </c>
    </row>
    <row r="35" spans="1:20" x14ac:dyDescent="0.3">
      <c r="A35" t="s">
        <v>113</v>
      </c>
      <c r="K35" s="2" t="s">
        <v>114</v>
      </c>
    </row>
    <row r="40" spans="1:20" x14ac:dyDescent="0.3">
      <c r="A40" t="s">
        <v>19</v>
      </c>
      <c r="B40" t="s">
        <v>24</v>
      </c>
      <c r="K40" s="2" t="s">
        <v>17</v>
      </c>
      <c r="L40" s="2" t="s">
        <v>23</v>
      </c>
      <c r="P40" t="str">
        <f>A40</f>
        <v>Release_cms</v>
      </c>
      <c r="Q40" t="str">
        <f>B40</f>
        <v>Rate_of_change_cms_per_hr</v>
      </c>
    </row>
    <row r="41" spans="1:20" x14ac:dyDescent="0.3">
      <c r="D41" s="6">
        <f t="shared" ref="D41:D51" si="24">A41*35.315</f>
        <v>0</v>
      </c>
      <c r="E41" s="6">
        <f t="shared" ref="E41:E51" si="25">B41*35.315</f>
        <v>0</v>
      </c>
      <c r="G41" s="5">
        <f t="shared" ref="G41:G51" si="26">D41</f>
        <v>0</v>
      </c>
      <c r="H41" s="5">
        <f t="shared" ref="H41:H51" si="27">K41</f>
        <v>5</v>
      </c>
      <c r="I41" s="2">
        <f t="shared" ref="I41:I51" si="28">E41</f>
        <v>0</v>
      </c>
      <c r="J41" s="2">
        <f t="shared" ref="J41:J51" si="29">L41</f>
        <v>5</v>
      </c>
      <c r="K41" s="2">
        <v>5</v>
      </c>
      <c r="L41" s="2">
        <v>5</v>
      </c>
      <c r="M41" t="s">
        <v>29</v>
      </c>
      <c r="P41">
        <f>ROUND(K41/35.315, 4)</f>
        <v>0.1416</v>
      </c>
      <c r="Q41">
        <f>ROUND(L41/35.315, 4)</f>
        <v>0.1416</v>
      </c>
      <c r="S41" s="4">
        <f t="shared" ref="S41" si="30">35.315*P41</f>
        <v>5.000604</v>
      </c>
      <c r="T41" s="4">
        <f t="shared" ref="T41" si="31">35.315*Q41</f>
        <v>5.000604</v>
      </c>
    </row>
    <row r="42" spans="1:20" x14ac:dyDescent="0.3">
      <c r="A42">
        <v>1</v>
      </c>
      <c r="B42">
        <v>3</v>
      </c>
      <c r="D42" s="6">
        <f t="shared" si="24"/>
        <v>35.314999999999998</v>
      </c>
      <c r="E42" s="6">
        <f t="shared" si="25"/>
        <v>105.94499999999999</v>
      </c>
      <c r="G42" s="5">
        <f t="shared" si="26"/>
        <v>35.314999999999998</v>
      </c>
      <c r="H42" s="5">
        <f t="shared" si="27"/>
        <v>50</v>
      </c>
      <c r="I42" s="2">
        <f t="shared" si="28"/>
        <v>105.94499999999999</v>
      </c>
      <c r="J42" s="2">
        <f t="shared" si="29"/>
        <v>50</v>
      </c>
      <c r="K42" s="2">
        <v>50</v>
      </c>
      <c r="L42" s="2">
        <v>50</v>
      </c>
      <c r="M42" t="s">
        <v>31</v>
      </c>
      <c r="P42">
        <f t="shared" ref="P42:P47" si="32">ROUND(K42/35.315, 4)</f>
        <v>1.4157999999999999</v>
      </c>
      <c r="Q42">
        <f t="shared" ref="Q42:Q47" si="33">ROUND(L42/35.315, 4)</f>
        <v>1.4157999999999999</v>
      </c>
      <c r="S42" s="4">
        <f t="shared" ref="S42:S47" si="34">35.315*P42</f>
        <v>49.998976999999996</v>
      </c>
      <c r="T42" s="4">
        <f t="shared" ref="T42:T47" si="35">35.315*Q42</f>
        <v>49.998976999999996</v>
      </c>
    </row>
    <row r="43" spans="1:20" x14ac:dyDescent="0.3">
      <c r="A43">
        <v>2.99</v>
      </c>
      <c r="B43">
        <v>3</v>
      </c>
      <c r="D43" s="6">
        <f t="shared" si="24"/>
        <v>105.59184999999999</v>
      </c>
      <c r="E43" s="6">
        <f t="shared" si="25"/>
        <v>105.94499999999999</v>
      </c>
      <c r="G43" s="5">
        <f t="shared" si="26"/>
        <v>105.59184999999999</v>
      </c>
      <c r="H43" s="5">
        <f t="shared" si="27"/>
        <v>100</v>
      </c>
      <c r="I43" s="2">
        <f t="shared" si="28"/>
        <v>105.94499999999999</v>
      </c>
      <c r="J43" s="2">
        <f t="shared" si="29"/>
        <v>100</v>
      </c>
      <c r="K43" s="2">
        <v>100</v>
      </c>
      <c r="L43" s="2">
        <v>100</v>
      </c>
      <c r="M43" t="s">
        <v>32</v>
      </c>
      <c r="P43">
        <f t="shared" si="32"/>
        <v>2.8317000000000001</v>
      </c>
      <c r="Q43">
        <f t="shared" si="33"/>
        <v>2.8317000000000001</v>
      </c>
      <c r="S43" s="4">
        <f t="shared" si="34"/>
        <v>100.0014855</v>
      </c>
      <c r="T43" s="4">
        <f t="shared" si="35"/>
        <v>100.0014855</v>
      </c>
    </row>
    <row r="44" spans="1:20" x14ac:dyDescent="0.3">
      <c r="A44">
        <v>3</v>
      </c>
      <c r="B44">
        <v>6</v>
      </c>
      <c r="D44" s="6">
        <f t="shared" si="24"/>
        <v>105.94499999999999</v>
      </c>
      <c r="E44" s="6">
        <f t="shared" si="25"/>
        <v>211.89</v>
      </c>
      <c r="G44" s="5">
        <f t="shared" si="26"/>
        <v>105.94499999999999</v>
      </c>
      <c r="H44" s="5">
        <f t="shared" si="27"/>
        <v>500</v>
      </c>
      <c r="I44" s="2">
        <f t="shared" si="28"/>
        <v>211.89</v>
      </c>
      <c r="J44" s="2">
        <f t="shared" si="29"/>
        <v>200</v>
      </c>
      <c r="K44" s="2">
        <v>500</v>
      </c>
      <c r="L44" s="2">
        <v>200</v>
      </c>
      <c r="M44" t="s">
        <v>33</v>
      </c>
      <c r="P44">
        <f t="shared" si="32"/>
        <v>14.158300000000001</v>
      </c>
      <c r="Q44">
        <f t="shared" si="33"/>
        <v>5.6632999999999996</v>
      </c>
      <c r="S44" s="4">
        <f t="shared" si="34"/>
        <v>500.00036449999999</v>
      </c>
      <c r="T44" s="4">
        <f t="shared" si="35"/>
        <v>199.99943949999997</v>
      </c>
    </row>
    <row r="45" spans="1:20" x14ac:dyDescent="0.3">
      <c r="A45">
        <v>13.99</v>
      </c>
      <c r="B45">
        <v>6</v>
      </c>
      <c r="D45" s="6">
        <f t="shared" si="24"/>
        <v>494.05685</v>
      </c>
      <c r="E45" s="6">
        <f t="shared" si="25"/>
        <v>211.89</v>
      </c>
      <c r="G45" s="5">
        <f t="shared" si="26"/>
        <v>494.05685</v>
      </c>
      <c r="H45" s="5">
        <f t="shared" si="27"/>
        <v>1000</v>
      </c>
      <c r="I45" s="2">
        <f t="shared" si="28"/>
        <v>211.89</v>
      </c>
      <c r="J45" s="2">
        <f t="shared" si="29"/>
        <v>400</v>
      </c>
      <c r="K45" s="2">
        <v>1000</v>
      </c>
      <c r="L45" s="2">
        <v>400</v>
      </c>
      <c r="P45">
        <f t="shared" si="32"/>
        <v>28.316600000000001</v>
      </c>
      <c r="Q45">
        <f t="shared" si="33"/>
        <v>11.326599999999999</v>
      </c>
      <c r="S45" s="4">
        <f t="shared" si="34"/>
        <v>1000.000729</v>
      </c>
      <c r="T45" s="4">
        <f t="shared" si="35"/>
        <v>399.99887899999993</v>
      </c>
    </row>
    <row r="46" spans="1:20" x14ac:dyDescent="0.3">
      <c r="A46">
        <v>14</v>
      </c>
      <c r="B46">
        <v>11</v>
      </c>
      <c r="D46" s="6">
        <f t="shared" si="24"/>
        <v>494.40999999999997</v>
      </c>
      <c r="E46" s="6">
        <f t="shared" si="25"/>
        <v>388.46499999999997</v>
      </c>
      <c r="G46" s="5">
        <f t="shared" si="26"/>
        <v>494.40999999999997</v>
      </c>
      <c r="H46" s="5">
        <f t="shared" si="27"/>
        <v>2000</v>
      </c>
      <c r="I46" s="2">
        <f t="shared" si="28"/>
        <v>388.46499999999997</v>
      </c>
      <c r="J46" s="2">
        <f t="shared" si="29"/>
        <v>600</v>
      </c>
      <c r="K46" s="2">
        <v>2000</v>
      </c>
      <c r="L46" s="2">
        <v>600</v>
      </c>
      <c r="P46">
        <f t="shared" si="32"/>
        <v>56.633200000000002</v>
      </c>
      <c r="Q46">
        <f t="shared" si="33"/>
        <v>16.989899999999999</v>
      </c>
      <c r="S46" s="4">
        <f t="shared" si="34"/>
        <v>2000.001458</v>
      </c>
      <c r="T46" s="4">
        <f t="shared" si="35"/>
        <v>599.99831849999987</v>
      </c>
    </row>
    <row r="47" spans="1:20" x14ac:dyDescent="0.3">
      <c r="A47">
        <v>27.99</v>
      </c>
      <c r="B47">
        <v>11</v>
      </c>
      <c r="D47" s="6">
        <f t="shared" si="24"/>
        <v>988.46684999999991</v>
      </c>
      <c r="E47" s="6">
        <f t="shared" si="25"/>
        <v>388.46499999999997</v>
      </c>
      <c r="G47" s="5">
        <f t="shared" si="26"/>
        <v>988.46684999999991</v>
      </c>
      <c r="H47" s="5">
        <f t="shared" si="27"/>
        <v>999999</v>
      </c>
      <c r="I47" s="2">
        <f t="shared" si="28"/>
        <v>388.46499999999997</v>
      </c>
      <c r="J47" s="2">
        <f t="shared" si="29"/>
        <v>600</v>
      </c>
      <c r="K47" s="2">
        <v>999999</v>
      </c>
      <c r="L47" s="2">
        <v>600</v>
      </c>
      <c r="P47">
        <f t="shared" si="32"/>
        <v>28316.550999999999</v>
      </c>
      <c r="Q47">
        <f t="shared" si="33"/>
        <v>16.989899999999999</v>
      </c>
      <c r="S47" s="4">
        <f t="shared" si="34"/>
        <v>999998.9985649999</v>
      </c>
      <c r="T47" s="4">
        <f t="shared" si="35"/>
        <v>599.99831849999987</v>
      </c>
    </row>
    <row r="48" spans="1:20" x14ac:dyDescent="0.3">
      <c r="A48">
        <v>28</v>
      </c>
      <c r="B48">
        <v>23</v>
      </c>
      <c r="D48" s="6">
        <f t="shared" si="24"/>
        <v>988.81999999999994</v>
      </c>
      <c r="E48" s="6">
        <f t="shared" si="25"/>
        <v>812.24499999999989</v>
      </c>
      <c r="G48" s="5">
        <f t="shared" si="26"/>
        <v>988.81999999999994</v>
      </c>
      <c r="H48" s="5">
        <f t="shared" si="27"/>
        <v>0</v>
      </c>
      <c r="I48" s="2">
        <f t="shared" si="28"/>
        <v>812.24499999999989</v>
      </c>
      <c r="J48" s="2">
        <f t="shared" si="29"/>
        <v>0</v>
      </c>
    </row>
    <row r="49" spans="1:20" x14ac:dyDescent="0.3">
      <c r="A49">
        <v>56.99</v>
      </c>
      <c r="B49">
        <v>23</v>
      </c>
      <c r="D49" s="6">
        <f t="shared" si="24"/>
        <v>2012.60185</v>
      </c>
      <c r="E49" s="6">
        <f t="shared" si="25"/>
        <v>812.24499999999989</v>
      </c>
      <c r="G49" s="5">
        <f t="shared" si="26"/>
        <v>2012.60185</v>
      </c>
      <c r="H49" s="5">
        <f t="shared" si="27"/>
        <v>0</v>
      </c>
      <c r="I49" s="2">
        <f t="shared" si="28"/>
        <v>812.24499999999989</v>
      </c>
      <c r="J49" s="2">
        <f t="shared" si="29"/>
        <v>0</v>
      </c>
    </row>
    <row r="50" spans="1:20" x14ac:dyDescent="0.3">
      <c r="A50">
        <v>57</v>
      </c>
      <c r="B50">
        <v>34</v>
      </c>
      <c r="D50" s="6">
        <f t="shared" si="24"/>
        <v>2012.9549999999999</v>
      </c>
      <c r="E50" s="6">
        <f t="shared" si="25"/>
        <v>1200.71</v>
      </c>
      <c r="G50" s="5">
        <f t="shared" si="26"/>
        <v>2012.9549999999999</v>
      </c>
      <c r="H50" s="5">
        <f t="shared" si="27"/>
        <v>0</v>
      </c>
      <c r="I50" s="2">
        <f t="shared" si="28"/>
        <v>1200.71</v>
      </c>
      <c r="J50" s="2">
        <f t="shared" si="29"/>
        <v>0</v>
      </c>
    </row>
    <row r="51" spans="1:20" x14ac:dyDescent="0.3">
      <c r="A51">
        <v>142</v>
      </c>
      <c r="B51">
        <v>34</v>
      </c>
      <c r="D51" s="6">
        <f t="shared" si="24"/>
        <v>5014.7299999999996</v>
      </c>
      <c r="E51" s="6">
        <f t="shared" si="25"/>
        <v>1200.71</v>
      </c>
      <c r="G51" s="5">
        <f t="shared" si="26"/>
        <v>5014.7299999999996</v>
      </c>
      <c r="H51" s="5">
        <f t="shared" si="27"/>
        <v>0</v>
      </c>
      <c r="I51" s="2">
        <f t="shared" si="28"/>
        <v>1200.71</v>
      </c>
      <c r="J51" s="2">
        <f t="shared" si="29"/>
        <v>0</v>
      </c>
    </row>
    <row r="52" spans="1:20" x14ac:dyDescent="0.3">
      <c r="A52">
        <v>28317</v>
      </c>
      <c r="B52">
        <v>17</v>
      </c>
    </row>
    <row r="53" spans="1:20" x14ac:dyDescent="0.3">
      <c r="A53" t="s">
        <v>34</v>
      </c>
      <c r="K53" s="2" t="s">
        <v>30</v>
      </c>
    </row>
    <row r="57" spans="1:20" x14ac:dyDescent="0.3">
      <c r="A57" t="s">
        <v>35</v>
      </c>
      <c r="B57" t="s">
        <v>19</v>
      </c>
      <c r="K57" s="2" t="s">
        <v>37</v>
      </c>
      <c r="L57" s="2" t="s">
        <v>17</v>
      </c>
      <c r="P57" t="str">
        <f>A57</f>
        <v>Pool_elev_m</v>
      </c>
      <c r="Q57" t="str">
        <f>B57</f>
        <v>Release_cms</v>
      </c>
    </row>
    <row r="58" spans="1:20" x14ac:dyDescent="0.3">
      <c r="A58">
        <v>360</v>
      </c>
      <c r="B58">
        <v>28</v>
      </c>
      <c r="D58" s="6">
        <f>A58*3.28084</f>
        <v>1181.1024</v>
      </c>
      <c r="E58" s="6">
        <f t="shared" ref="E58" si="36">B58*35.315</f>
        <v>988.81999999999994</v>
      </c>
      <c r="G58" s="9">
        <f t="shared" ref="G58" si="37">D58</f>
        <v>1181.1024</v>
      </c>
      <c r="H58" s="9">
        <f t="shared" ref="H58" si="38">K58</f>
        <v>1180</v>
      </c>
      <c r="I58" s="2">
        <f t="shared" ref="I58" si="39">E58</f>
        <v>988.81999999999994</v>
      </c>
      <c r="J58" s="2">
        <f t="shared" ref="J58" si="40">L58</f>
        <v>1000</v>
      </c>
      <c r="K58" s="2">
        <v>1180</v>
      </c>
      <c r="L58" s="2">
        <v>1000</v>
      </c>
      <c r="M58" t="s">
        <v>39</v>
      </c>
      <c r="P58">
        <f>ROUND(K58/3.28084, 4)</f>
        <v>359.66399999999999</v>
      </c>
      <c r="Q58">
        <f>ROUND(L58/35.315, 4)</f>
        <v>28.316600000000001</v>
      </c>
      <c r="S58" s="4">
        <f>P58*3.28084</f>
        <v>1180.0000377599999</v>
      </c>
      <c r="T58" s="4">
        <f t="shared" ref="T58" si="41">35.315*Q58</f>
        <v>1000.000729</v>
      </c>
    </row>
    <row r="59" spans="1:20" x14ac:dyDescent="0.3">
      <c r="A59">
        <v>392</v>
      </c>
      <c r="B59">
        <v>105</v>
      </c>
      <c r="D59" s="6">
        <f t="shared" ref="D59:D60" si="42">A59*3.28084</f>
        <v>1286.0892799999999</v>
      </c>
      <c r="E59" s="6">
        <f t="shared" ref="E59:E60" si="43">B59*35.315</f>
        <v>3708.0749999999998</v>
      </c>
      <c r="G59" s="9">
        <f t="shared" ref="G59:G60" si="44">D59</f>
        <v>1286.0892799999999</v>
      </c>
      <c r="H59" s="9">
        <f t="shared" ref="H59:H60" si="45">K59</f>
        <v>1285</v>
      </c>
      <c r="I59" s="2">
        <f t="shared" ref="I59:I60" si="46">E59</f>
        <v>3708.0749999999998</v>
      </c>
      <c r="J59" s="2">
        <f t="shared" ref="J59:J60" si="47">L59</f>
        <v>3700</v>
      </c>
      <c r="K59" s="2">
        <v>1285</v>
      </c>
      <c r="L59" s="2">
        <v>3700</v>
      </c>
      <c r="M59" t="s">
        <v>40</v>
      </c>
      <c r="P59">
        <f t="shared" ref="P59:P60" si="48">ROUND(K59/3.28084, 4)</f>
        <v>391.66800000000001</v>
      </c>
      <c r="Q59">
        <f t="shared" ref="Q59:Q60" si="49">ROUND(L59/35.315, 4)</f>
        <v>104.7713</v>
      </c>
      <c r="S59" s="4">
        <f t="shared" ref="S59:S60" si="50">P59*3.28084</f>
        <v>1285.0000411200001</v>
      </c>
      <c r="T59" s="4">
        <f t="shared" ref="T59:T60" si="51">35.315*Q59</f>
        <v>3699.9984594999996</v>
      </c>
    </row>
    <row r="60" spans="1:20" x14ac:dyDescent="0.3">
      <c r="A60">
        <v>415</v>
      </c>
      <c r="B60">
        <v>105</v>
      </c>
      <c r="D60" s="6">
        <f t="shared" si="42"/>
        <v>1361.5486000000001</v>
      </c>
      <c r="E60" s="6">
        <f t="shared" si="43"/>
        <v>3708.0749999999998</v>
      </c>
      <c r="G60" s="9">
        <f t="shared" si="44"/>
        <v>1361.5486000000001</v>
      </c>
      <c r="H60" s="9">
        <f t="shared" si="45"/>
        <v>1362</v>
      </c>
      <c r="I60" s="2">
        <f t="shared" si="46"/>
        <v>3708.0749999999998</v>
      </c>
      <c r="J60" s="2">
        <f t="shared" si="47"/>
        <v>3700</v>
      </c>
      <c r="K60" s="2">
        <v>1362</v>
      </c>
      <c r="L60" s="2">
        <v>3700</v>
      </c>
      <c r="M60" t="s">
        <v>13</v>
      </c>
      <c r="P60">
        <f t="shared" si="48"/>
        <v>415.13760000000002</v>
      </c>
      <c r="Q60">
        <f t="shared" si="49"/>
        <v>104.7713</v>
      </c>
      <c r="S60" s="4">
        <f t="shared" si="50"/>
        <v>1362.000043584</v>
      </c>
      <c r="T60" s="4">
        <f t="shared" si="51"/>
        <v>3699.9984594999996</v>
      </c>
    </row>
    <row r="61" spans="1:20" x14ac:dyDescent="0.3">
      <c r="A61" t="s">
        <v>36</v>
      </c>
      <c r="K61" s="2" t="s">
        <v>38</v>
      </c>
    </row>
    <row r="65" spans="1:20" x14ac:dyDescent="0.3">
      <c r="A65" t="s">
        <v>0</v>
      </c>
      <c r="B65" t="s">
        <v>19</v>
      </c>
      <c r="G65"/>
      <c r="H65"/>
      <c r="I65" s="2" t="s">
        <v>0</v>
      </c>
      <c r="J65" s="2" t="s">
        <v>17</v>
      </c>
      <c r="K65" s="2" t="s">
        <v>42</v>
      </c>
      <c r="N65" s="2" t="s">
        <v>71</v>
      </c>
      <c r="O65" s="2" t="s">
        <v>72</v>
      </c>
      <c r="P65" t="str">
        <f>A65</f>
        <v>Date</v>
      </c>
      <c r="Q65" t="str">
        <f>B65</f>
        <v>Release_cms</v>
      </c>
    </row>
    <row r="66" spans="1:20" x14ac:dyDescent="0.3">
      <c r="A66">
        <v>1</v>
      </c>
      <c r="B66">
        <v>28</v>
      </c>
      <c r="D66">
        <f>A66</f>
        <v>1</v>
      </c>
      <c r="E66">
        <f>MONTH(D66)</f>
        <v>1</v>
      </c>
      <c r="F66">
        <f>DAY(D66)</f>
        <v>1</v>
      </c>
      <c r="G66" s="11">
        <f>I66</f>
        <v>43831</v>
      </c>
      <c r="H66" s="5">
        <f>B66*35.315</f>
        <v>988.81999999999994</v>
      </c>
      <c r="I66" s="3">
        <v>43831</v>
      </c>
      <c r="J66" s="2">
        <v>1000</v>
      </c>
      <c r="K66" s="2">
        <f>B66*3.28084</f>
        <v>91.863519999999994</v>
      </c>
      <c r="N66">
        <f>MONTH(I66)</f>
        <v>1</v>
      </c>
      <c r="O66">
        <f>DAY(I66)</f>
        <v>1</v>
      </c>
      <c r="P66" s="1">
        <f>DATE(0,N66,O66)</f>
        <v>1</v>
      </c>
      <c r="Q66">
        <f>ROUND(J66/35.315, 4)</f>
        <v>28.316600000000001</v>
      </c>
      <c r="S66" s="10">
        <f>P66</f>
        <v>1</v>
      </c>
      <c r="T66" s="4">
        <f t="shared" ref="T66" si="52">35.315*Q66</f>
        <v>1000.000729</v>
      </c>
    </row>
    <row r="67" spans="1:20" x14ac:dyDescent="0.3">
      <c r="A67">
        <v>32</v>
      </c>
      <c r="B67">
        <v>28</v>
      </c>
      <c r="D67">
        <f t="shared" ref="D67:D82" si="53">A67</f>
        <v>32</v>
      </c>
      <c r="E67">
        <f t="shared" ref="E67:E82" si="54">MONTH(D67)</f>
        <v>2</v>
      </c>
      <c r="F67">
        <f t="shared" ref="F67:F82" si="55">DAY(D67)</f>
        <v>1</v>
      </c>
      <c r="G67" s="11">
        <f t="shared" ref="G67:G82" si="56">I67</f>
        <v>43862</v>
      </c>
      <c r="H67" s="5">
        <f t="shared" ref="H67:H82" si="57">B67*35.315</f>
        <v>988.81999999999994</v>
      </c>
      <c r="I67" s="3">
        <v>43862</v>
      </c>
      <c r="J67" s="2">
        <v>1000</v>
      </c>
      <c r="N67">
        <f t="shared" ref="N67:N77" si="58">MONTH(I67)</f>
        <v>2</v>
      </c>
      <c r="O67">
        <f t="shared" ref="O67:O77" si="59">DAY(I67)</f>
        <v>1</v>
      </c>
      <c r="P67" s="1">
        <f t="shared" ref="P67:P77" si="60">DATE(0,N67,O67)</f>
        <v>32</v>
      </c>
      <c r="Q67">
        <f t="shared" ref="Q67:Q77" si="61">ROUND(J67/35.315, 4)</f>
        <v>28.316600000000001</v>
      </c>
      <c r="S67" s="10">
        <f t="shared" ref="S67:S77" si="62">P67</f>
        <v>32</v>
      </c>
      <c r="T67" s="4">
        <f t="shared" ref="T67:T77" si="63">35.315*Q67</f>
        <v>1000.000729</v>
      </c>
    </row>
    <row r="68" spans="1:20" x14ac:dyDescent="0.3">
      <c r="A68">
        <v>59.9</v>
      </c>
      <c r="B68">
        <v>28</v>
      </c>
      <c r="D68">
        <f t="shared" si="53"/>
        <v>59.9</v>
      </c>
      <c r="E68">
        <f t="shared" si="54"/>
        <v>2</v>
      </c>
      <c r="F68">
        <f t="shared" si="55"/>
        <v>28</v>
      </c>
      <c r="G68" s="11">
        <f t="shared" si="56"/>
        <v>43891</v>
      </c>
      <c r="H68" s="5">
        <f t="shared" si="57"/>
        <v>988.81999999999994</v>
      </c>
      <c r="I68" s="3">
        <v>43891</v>
      </c>
      <c r="J68" s="2">
        <v>900</v>
      </c>
      <c r="N68">
        <f t="shared" si="58"/>
        <v>3</v>
      </c>
      <c r="O68">
        <f t="shared" si="59"/>
        <v>1</v>
      </c>
      <c r="P68" s="1">
        <f t="shared" si="60"/>
        <v>61</v>
      </c>
      <c r="Q68">
        <f t="shared" si="61"/>
        <v>25.4849</v>
      </c>
      <c r="S68" s="10">
        <f t="shared" si="62"/>
        <v>61</v>
      </c>
      <c r="T68" s="4">
        <f t="shared" si="63"/>
        <v>899.99924349999992</v>
      </c>
    </row>
    <row r="69" spans="1:20" x14ac:dyDescent="0.3">
      <c r="A69">
        <v>60</v>
      </c>
      <c r="B69">
        <v>25</v>
      </c>
      <c r="D69">
        <f t="shared" si="53"/>
        <v>60</v>
      </c>
      <c r="E69">
        <f t="shared" si="54"/>
        <v>2</v>
      </c>
      <c r="F69">
        <f t="shared" si="55"/>
        <v>29</v>
      </c>
      <c r="G69" s="11">
        <f t="shared" si="56"/>
        <v>43922</v>
      </c>
      <c r="H69" s="5">
        <f t="shared" si="57"/>
        <v>882.875</v>
      </c>
      <c r="I69" s="3">
        <v>43922</v>
      </c>
      <c r="J69" s="2">
        <v>800</v>
      </c>
      <c r="N69">
        <f t="shared" si="58"/>
        <v>4</v>
      </c>
      <c r="O69">
        <f t="shared" si="59"/>
        <v>1</v>
      </c>
      <c r="P69" s="1">
        <f t="shared" si="60"/>
        <v>92</v>
      </c>
      <c r="Q69">
        <f t="shared" si="61"/>
        <v>22.653300000000002</v>
      </c>
      <c r="S69" s="10">
        <f t="shared" si="62"/>
        <v>92</v>
      </c>
      <c r="T69" s="4">
        <f t="shared" si="63"/>
        <v>800.00128949999998</v>
      </c>
    </row>
    <row r="70" spans="1:20" x14ac:dyDescent="0.3">
      <c r="A70">
        <v>90.9</v>
      </c>
      <c r="B70">
        <v>25</v>
      </c>
      <c r="D70">
        <f t="shared" si="53"/>
        <v>90.9</v>
      </c>
      <c r="E70">
        <f t="shared" si="54"/>
        <v>3</v>
      </c>
      <c r="F70">
        <f t="shared" si="55"/>
        <v>30</v>
      </c>
      <c r="G70" s="11">
        <f t="shared" si="56"/>
        <v>43952</v>
      </c>
      <c r="H70" s="5">
        <f t="shared" si="57"/>
        <v>882.875</v>
      </c>
      <c r="I70" s="3">
        <v>43952</v>
      </c>
      <c r="J70" s="2">
        <v>800</v>
      </c>
      <c r="N70">
        <f t="shared" si="58"/>
        <v>5</v>
      </c>
      <c r="O70">
        <f t="shared" si="59"/>
        <v>1</v>
      </c>
      <c r="P70" s="1">
        <f t="shared" si="60"/>
        <v>122</v>
      </c>
      <c r="Q70">
        <f t="shared" si="61"/>
        <v>22.653300000000002</v>
      </c>
      <c r="S70" s="10">
        <f t="shared" si="62"/>
        <v>122</v>
      </c>
      <c r="T70" s="4">
        <f t="shared" si="63"/>
        <v>800.00128949999998</v>
      </c>
    </row>
    <row r="71" spans="1:20" x14ac:dyDescent="0.3">
      <c r="A71">
        <v>91</v>
      </c>
      <c r="B71">
        <v>23</v>
      </c>
      <c r="D71">
        <f t="shared" si="53"/>
        <v>91</v>
      </c>
      <c r="E71">
        <f t="shared" si="54"/>
        <v>3</v>
      </c>
      <c r="F71">
        <f t="shared" si="55"/>
        <v>31</v>
      </c>
      <c r="G71" s="11">
        <f t="shared" si="56"/>
        <v>43983</v>
      </c>
      <c r="H71" s="5">
        <f t="shared" si="57"/>
        <v>812.24499999999989</v>
      </c>
      <c r="I71" s="3">
        <v>43983</v>
      </c>
      <c r="J71" s="2">
        <v>500</v>
      </c>
      <c r="N71">
        <f t="shared" si="58"/>
        <v>6</v>
      </c>
      <c r="O71">
        <f t="shared" si="59"/>
        <v>1</v>
      </c>
      <c r="P71" s="1">
        <f t="shared" si="60"/>
        <v>153</v>
      </c>
      <c r="Q71">
        <f t="shared" si="61"/>
        <v>14.158300000000001</v>
      </c>
      <c r="S71" s="10">
        <f t="shared" si="62"/>
        <v>153</v>
      </c>
      <c r="T71" s="4">
        <f t="shared" si="63"/>
        <v>500.00036449999999</v>
      </c>
    </row>
    <row r="72" spans="1:20" x14ac:dyDescent="0.3">
      <c r="A72">
        <v>121</v>
      </c>
      <c r="B72">
        <v>23</v>
      </c>
      <c r="D72">
        <f t="shared" si="53"/>
        <v>121</v>
      </c>
      <c r="E72">
        <f t="shared" si="54"/>
        <v>4</v>
      </c>
      <c r="F72">
        <f t="shared" si="55"/>
        <v>30</v>
      </c>
      <c r="G72" s="11">
        <f t="shared" si="56"/>
        <v>44013</v>
      </c>
      <c r="H72" s="5">
        <f t="shared" si="57"/>
        <v>812.24499999999989</v>
      </c>
      <c r="I72" s="3">
        <v>44013</v>
      </c>
      <c r="J72" s="2">
        <v>300</v>
      </c>
      <c r="N72">
        <f t="shared" si="58"/>
        <v>7</v>
      </c>
      <c r="O72">
        <f t="shared" si="59"/>
        <v>1</v>
      </c>
      <c r="P72" s="1">
        <f t="shared" si="60"/>
        <v>183</v>
      </c>
      <c r="Q72">
        <f t="shared" si="61"/>
        <v>8.4949999999999992</v>
      </c>
      <c r="S72" s="10">
        <f t="shared" si="62"/>
        <v>183</v>
      </c>
      <c r="T72" s="4">
        <f t="shared" si="63"/>
        <v>300.00092499999994</v>
      </c>
    </row>
    <row r="73" spans="1:20" x14ac:dyDescent="0.3">
      <c r="A73">
        <v>151.9</v>
      </c>
      <c r="B73">
        <v>23</v>
      </c>
      <c r="D73">
        <f t="shared" si="53"/>
        <v>151.9</v>
      </c>
      <c r="E73">
        <f t="shared" si="54"/>
        <v>5</v>
      </c>
      <c r="F73">
        <f t="shared" si="55"/>
        <v>30</v>
      </c>
      <c r="G73" s="11">
        <f t="shared" si="56"/>
        <v>44044</v>
      </c>
      <c r="H73" s="5">
        <f t="shared" si="57"/>
        <v>812.24499999999989</v>
      </c>
      <c r="I73" s="3">
        <v>44044</v>
      </c>
      <c r="J73" s="2">
        <v>300</v>
      </c>
      <c r="N73">
        <f t="shared" si="58"/>
        <v>8</v>
      </c>
      <c r="O73">
        <f t="shared" si="59"/>
        <v>1</v>
      </c>
      <c r="P73" s="1">
        <f t="shared" si="60"/>
        <v>214</v>
      </c>
      <c r="Q73">
        <f t="shared" si="61"/>
        <v>8.4949999999999992</v>
      </c>
      <c r="S73" s="10">
        <f t="shared" si="62"/>
        <v>214</v>
      </c>
      <c r="T73" s="4">
        <f t="shared" si="63"/>
        <v>300.00092499999994</v>
      </c>
    </row>
    <row r="74" spans="1:20" x14ac:dyDescent="0.3">
      <c r="A74">
        <v>152</v>
      </c>
      <c r="B74">
        <v>14</v>
      </c>
      <c r="D74">
        <f t="shared" si="53"/>
        <v>152</v>
      </c>
      <c r="E74">
        <f t="shared" si="54"/>
        <v>5</v>
      </c>
      <c r="F74">
        <f t="shared" si="55"/>
        <v>31</v>
      </c>
      <c r="G74" s="11">
        <f t="shared" si="56"/>
        <v>44075</v>
      </c>
      <c r="H74" s="5">
        <f t="shared" si="57"/>
        <v>494.40999999999997</v>
      </c>
      <c r="I74" s="3">
        <v>44075</v>
      </c>
      <c r="J74" s="2">
        <v>300</v>
      </c>
      <c r="N74">
        <f t="shared" si="58"/>
        <v>9</v>
      </c>
      <c r="O74">
        <f t="shared" si="59"/>
        <v>1</v>
      </c>
      <c r="P74" s="1">
        <f t="shared" si="60"/>
        <v>245</v>
      </c>
      <c r="Q74">
        <f t="shared" si="61"/>
        <v>8.4949999999999992</v>
      </c>
      <c r="S74" s="10">
        <f t="shared" si="62"/>
        <v>245</v>
      </c>
      <c r="T74" s="4">
        <f t="shared" si="63"/>
        <v>300.00092499999994</v>
      </c>
    </row>
    <row r="75" spans="1:20" x14ac:dyDescent="0.3">
      <c r="A75">
        <v>181.9</v>
      </c>
      <c r="B75">
        <v>14</v>
      </c>
      <c r="D75">
        <f t="shared" si="53"/>
        <v>181.9</v>
      </c>
      <c r="E75">
        <f t="shared" si="54"/>
        <v>6</v>
      </c>
      <c r="F75">
        <f t="shared" si="55"/>
        <v>29</v>
      </c>
      <c r="G75" s="11">
        <f t="shared" si="56"/>
        <v>44105</v>
      </c>
      <c r="H75" s="5">
        <f t="shared" si="57"/>
        <v>494.40999999999997</v>
      </c>
      <c r="I75" s="3">
        <v>44105</v>
      </c>
      <c r="J75" s="2">
        <v>300</v>
      </c>
      <c r="N75">
        <f t="shared" si="58"/>
        <v>10</v>
      </c>
      <c r="O75">
        <f t="shared" si="59"/>
        <v>1</v>
      </c>
      <c r="P75" s="1">
        <f t="shared" si="60"/>
        <v>275</v>
      </c>
      <c r="Q75">
        <f t="shared" si="61"/>
        <v>8.4949999999999992</v>
      </c>
      <c r="S75" s="10">
        <f t="shared" si="62"/>
        <v>275</v>
      </c>
      <c r="T75" s="4">
        <f t="shared" si="63"/>
        <v>300.00092499999994</v>
      </c>
    </row>
    <row r="76" spans="1:20" x14ac:dyDescent="0.3">
      <c r="A76">
        <v>182</v>
      </c>
      <c r="B76">
        <v>8</v>
      </c>
      <c r="D76">
        <f t="shared" si="53"/>
        <v>182</v>
      </c>
      <c r="E76">
        <f t="shared" si="54"/>
        <v>6</v>
      </c>
      <c r="F76">
        <f t="shared" si="55"/>
        <v>30</v>
      </c>
      <c r="G76" s="11">
        <f t="shared" si="56"/>
        <v>44136</v>
      </c>
      <c r="H76" s="5">
        <f t="shared" si="57"/>
        <v>282.52</v>
      </c>
      <c r="I76" s="3">
        <v>44136</v>
      </c>
      <c r="J76" s="2">
        <v>1000</v>
      </c>
      <c r="N76">
        <f t="shared" si="58"/>
        <v>11</v>
      </c>
      <c r="O76">
        <f t="shared" si="59"/>
        <v>1</v>
      </c>
      <c r="P76" s="1">
        <f t="shared" si="60"/>
        <v>306</v>
      </c>
      <c r="Q76">
        <f t="shared" si="61"/>
        <v>28.316600000000001</v>
      </c>
      <c r="S76" s="10">
        <f t="shared" si="62"/>
        <v>306</v>
      </c>
      <c r="T76" s="4">
        <f t="shared" si="63"/>
        <v>1000.000729</v>
      </c>
    </row>
    <row r="77" spans="1:20" x14ac:dyDescent="0.3">
      <c r="A77">
        <v>213</v>
      </c>
      <c r="B77">
        <v>8</v>
      </c>
      <c r="D77">
        <f t="shared" si="53"/>
        <v>213</v>
      </c>
      <c r="E77">
        <f t="shared" si="54"/>
        <v>7</v>
      </c>
      <c r="F77">
        <f t="shared" si="55"/>
        <v>31</v>
      </c>
      <c r="G77" s="11">
        <f t="shared" si="56"/>
        <v>44166</v>
      </c>
      <c r="H77" s="5">
        <f t="shared" si="57"/>
        <v>282.52</v>
      </c>
      <c r="I77" s="3">
        <v>44166</v>
      </c>
      <c r="J77" s="2">
        <v>1000</v>
      </c>
      <c r="N77">
        <f t="shared" si="58"/>
        <v>12</v>
      </c>
      <c r="O77">
        <f t="shared" si="59"/>
        <v>1</v>
      </c>
      <c r="P77" s="1">
        <f t="shared" si="60"/>
        <v>336</v>
      </c>
      <c r="Q77">
        <f t="shared" si="61"/>
        <v>28.316600000000001</v>
      </c>
      <c r="S77" s="10">
        <f t="shared" si="62"/>
        <v>336</v>
      </c>
      <c r="T77" s="4">
        <f t="shared" si="63"/>
        <v>1000.000729</v>
      </c>
    </row>
    <row r="78" spans="1:20" x14ac:dyDescent="0.3">
      <c r="A78">
        <v>244</v>
      </c>
      <c r="B78">
        <v>8</v>
      </c>
      <c r="D78">
        <f t="shared" si="53"/>
        <v>244</v>
      </c>
      <c r="E78">
        <f t="shared" si="54"/>
        <v>8</v>
      </c>
      <c r="F78">
        <f t="shared" si="55"/>
        <v>31</v>
      </c>
      <c r="G78" s="11">
        <f t="shared" si="56"/>
        <v>0</v>
      </c>
      <c r="H78" s="5">
        <f t="shared" si="57"/>
        <v>282.52</v>
      </c>
      <c r="I78" s="3"/>
    </row>
    <row r="79" spans="1:20" x14ac:dyDescent="0.3">
      <c r="A79">
        <v>274</v>
      </c>
      <c r="B79">
        <v>8</v>
      </c>
      <c r="D79">
        <f t="shared" si="53"/>
        <v>274</v>
      </c>
      <c r="E79">
        <f t="shared" si="54"/>
        <v>9</v>
      </c>
      <c r="F79">
        <f t="shared" si="55"/>
        <v>30</v>
      </c>
      <c r="G79" s="11">
        <f t="shared" si="56"/>
        <v>0</v>
      </c>
      <c r="H79" s="5">
        <f t="shared" si="57"/>
        <v>282.52</v>
      </c>
      <c r="I79" s="3"/>
    </row>
    <row r="80" spans="1:20" x14ac:dyDescent="0.3">
      <c r="A80">
        <v>304.89999999999998</v>
      </c>
      <c r="B80">
        <v>8</v>
      </c>
      <c r="D80">
        <f t="shared" si="53"/>
        <v>304.89999999999998</v>
      </c>
      <c r="E80">
        <f t="shared" si="54"/>
        <v>10</v>
      </c>
      <c r="F80">
        <f t="shared" si="55"/>
        <v>30</v>
      </c>
      <c r="G80" s="11">
        <f t="shared" si="56"/>
        <v>0</v>
      </c>
      <c r="H80" s="5">
        <f t="shared" si="57"/>
        <v>282.52</v>
      </c>
      <c r="I80" s="3"/>
    </row>
    <row r="81" spans="1:20" x14ac:dyDescent="0.3">
      <c r="A81">
        <v>305</v>
      </c>
      <c r="B81">
        <v>28</v>
      </c>
      <c r="D81">
        <f t="shared" si="53"/>
        <v>305</v>
      </c>
      <c r="E81">
        <f t="shared" si="54"/>
        <v>10</v>
      </c>
      <c r="F81">
        <f t="shared" si="55"/>
        <v>31</v>
      </c>
      <c r="G81" s="11">
        <f t="shared" si="56"/>
        <v>0</v>
      </c>
      <c r="H81" s="5">
        <f t="shared" si="57"/>
        <v>988.81999999999994</v>
      </c>
      <c r="I81" s="10"/>
    </row>
    <row r="82" spans="1:20" x14ac:dyDescent="0.3">
      <c r="A82">
        <v>335</v>
      </c>
      <c r="B82">
        <v>28</v>
      </c>
      <c r="D82">
        <f t="shared" si="53"/>
        <v>335</v>
      </c>
      <c r="E82">
        <f t="shared" si="54"/>
        <v>11</v>
      </c>
      <c r="F82">
        <f t="shared" si="55"/>
        <v>30</v>
      </c>
      <c r="G82" s="11">
        <f t="shared" si="56"/>
        <v>0</v>
      </c>
      <c r="H82" s="5">
        <f t="shared" si="57"/>
        <v>988.81999999999994</v>
      </c>
      <c r="I82" s="10"/>
    </row>
    <row r="83" spans="1:20" x14ac:dyDescent="0.3">
      <c r="A83" t="s">
        <v>41</v>
      </c>
      <c r="K83" s="2" t="s">
        <v>45</v>
      </c>
    </row>
    <row r="87" spans="1:20" x14ac:dyDescent="0.3">
      <c r="A87" t="s">
        <v>0</v>
      </c>
      <c r="B87" t="s">
        <v>19</v>
      </c>
      <c r="I87" s="2" t="s">
        <v>0</v>
      </c>
      <c r="J87" s="2" t="s">
        <v>17</v>
      </c>
      <c r="K87" s="2" t="s">
        <v>47</v>
      </c>
      <c r="N87" s="2" t="s">
        <v>71</v>
      </c>
      <c r="O87" s="2" t="s">
        <v>72</v>
      </c>
      <c r="P87" t="str">
        <f>A87</f>
        <v>Date</v>
      </c>
      <c r="Q87" t="str">
        <f>B87</f>
        <v>Release_cms</v>
      </c>
    </row>
    <row r="88" spans="1:20" x14ac:dyDescent="0.3">
      <c r="A88">
        <v>1</v>
      </c>
      <c r="B88">
        <v>1.417</v>
      </c>
      <c r="D88">
        <f t="shared" ref="D88:D89" si="64">A88</f>
        <v>1</v>
      </c>
      <c r="E88">
        <f t="shared" ref="E88:E89" si="65">MONTH(D88)</f>
        <v>1</v>
      </c>
      <c r="F88">
        <f t="shared" ref="F88:F89" si="66">DAY(D88)</f>
        <v>1</v>
      </c>
      <c r="G88" s="12">
        <f t="shared" ref="G88:G89" si="67">I88</f>
        <v>43831</v>
      </c>
      <c r="H88" s="9">
        <f t="shared" ref="H88:H89" si="68">B88*35.315</f>
        <v>50.041354999999996</v>
      </c>
      <c r="I88" s="3">
        <v>43831</v>
      </c>
      <c r="J88" s="2">
        <v>50</v>
      </c>
      <c r="K88" s="2" t="s">
        <v>48</v>
      </c>
      <c r="N88">
        <f>MONTH(I88)</f>
        <v>1</v>
      </c>
      <c r="O88">
        <f>DAY(I88)</f>
        <v>1</v>
      </c>
      <c r="P88" s="1">
        <f>DATE(0,N88,O88)</f>
        <v>1</v>
      </c>
      <c r="Q88">
        <f>ROUND(J88/35.315, 4)</f>
        <v>1.4157999999999999</v>
      </c>
      <c r="S88" s="10">
        <f>P88</f>
        <v>1</v>
      </c>
      <c r="T88" s="4">
        <f t="shared" ref="T88" si="69">35.315*Q88</f>
        <v>49.998976999999996</v>
      </c>
    </row>
    <row r="89" spans="1:20" x14ac:dyDescent="0.3">
      <c r="A89">
        <v>365</v>
      </c>
      <c r="B89">
        <v>1.417</v>
      </c>
      <c r="D89">
        <f t="shared" si="64"/>
        <v>365</v>
      </c>
      <c r="E89">
        <f t="shared" si="65"/>
        <v>12</v>
      </c>
      <c r="F89">
        <f t="shared" si="66"/>
        <v>30</v>
      </c>
      <c r="G89" s="12">
        <f t="shared" si="67"/>
        <v>0</v>
      </c>
      <c r="H89" s="9">
        <f t="shared" si="68"/>
        <v>50.041354999999996</v>
      </c>
      <c r="K89" s="2" t="s">
        <v>14</v>
      </c>
      <c r="P89" s="1"/>
      <c r="S89" s="10"/>
    </row>
    <row r="90" spans="1:20" x14ac:dyDescent="0.3">
      <c r="A90" t="s">
        <v>43</v>
      </c>
      <c r="K90" s="2" t="s">
        <v>49</v>
      </c>
    </row>
    <row r="91" spans="1:20" x14ac:dyDescent="0.3">
      <c r="A91" t="s">
        <v>44</v>
      </c>
      <c r="K91" s="2" t="s">
        <v>46</v>
      </c>
    </row>
    <row r="95" spans="1:20" s="16" customFormat="1" x14ac:dyDescent="0.3">
      <c r="A95" s="16" t="s">
        <v>117</v>
      </c>
      <c r="B95" s="16" t="s">
        <v>111</v>
      </c>
      <c r="G95" s="17"/>
      <c r="H95" s="17"/>
      <c r="I95" s="17"/>
      <c r="J95" s="17"/>
      <c r="K95" s="17" t="s">
        <v>37</v>
      </c>
      <c r="L95" s="17" t="s">
        <v>17</v>
      </c>
      <c r="P95" s="16" t="str">
        <f>A95</f>
        <v>Pool_Elev_m</v>
      </c>
      <c r="Q95" s="16" t="str">
        <f>B95</f>
        <v>release_cms</v>
      </c>
      <c r="S95" s="18"/>
      <c r="T95" s="18"/>
    </row>
    <row r="96" spans="1:20" x14ac:dyDescent="0.3">
      <c r="A96">
        <v>475</v>
      </c>
      <c r="B96">
        <v>12</v>
      </c>
      <c r="D96" s="6">
        <f>A96*3.28084</f>
        <v>1558.3989999999999</v>
      </c>
      <c r="E96" s="6">
        <f t="shared" ref="E96" si="70">B96*35.315</f>
        <v>423.78</v>
      </c>
      <c r="G96" s="9">
        <f t="shared" ref="G96" si="71">D96</f>
        <v>1558.3989999999999</v>
      </c>
      <c r="H96" s="9">
        <f t="shared" ref="H96" si="72">K96</f>
        <v>1478.75</v>
      </c>
      <c r="I96" s="2">
        <f t="shared" ref="I96" si="73">E96</f>
        <v>423.78</v>
      </c>
      <c r="J96" s="2">
        <f t="shared" ref="J96" si="74">L96</f>
        <v>0</v>
      </c>
      <c r="K96" s="1">
        <v>1478.75</v>
      </c>
      <c r="L96" s="2">
        <v>0</v>
      </c>
      <c r="M96" t="s">
        <v>120</v>
      </c>
      <c r="P96">
        <f>ROUND(K96/3.28084, 4)</f>
        <v>450.72300000000001</v>
      </c>
      <c r="Q96">
        <f>ROUND(L96/35.315, 4)</f>
        <v>0</v>
      </c>
      <c r="S96" s="4">
        <f>P96*3.28084</f>
        <v>1478.75004732</v>
      </c>
      <c r="T96" s="4">
        <f t="shared" ref="T96" si="75">35.315*Q96</f>
        <v>0</v>
      </c>
    </row>
    <row r="97" spans="1:20" x14ac:dyDescent="0.3">
      <c r="A97">
        <v>479</v>
      </c>
      <c r="B97">
        <v>13</v>
      </c>
      <c r="D97" s="6">
        <f t="shared" ref="D97:D111" si="76">A97*3.28084</f>
        <v>1571.5223599999999</v>
      </c>
      <c r="E97" s="6">
        <f t="shared" ref="E97:E111" si="77">B97*35.315</f>
        <v>459.09499999999997</v>
      </c>
      <c r="G97" s="9">
        <f t="shared" ref="G97:G111" si="78">D97</f>
        <v>1571.5223599999999</v>
      </c>
      <c r="H97" s="9">
        <f t="shared" ref="H97:H111" si="79">K97</f>
        <v>1510</v>
      </c>
      <c r="I97" s="2">
        <f t="shared" ref="I97:I111" si="80">E97</f>
        <v>459.09499999999997</v>
      </c>
      <c r="J97" s="2">
        <f t="shared" ref="J97:J116" si="81">L97</f>
        <v>257.2</v>
      </c>
      <c r="K97" s="2">
        <v>1510</v>
      </c>
      <c r="L97" s="2">
        <v>257.2</v>
      </c>
      <c r="P97">
        <f t="shared" ref="P97:P111" si="82">ROUND(K97/3.28084, 4)</f>
        <v>460.24799999999999</v>
      </c>
      <c r="Q97">
        <f t="shared" ref="Q97:Q116" si="83">ROUND(L97/35.315, 4)</f>
        <v>7.2830000000000004</v>
      </c>
      <c r="S97" s="4">
        <f t="shared" ref="S97:S111" si="84">P97*3.28084</f>
        <v>1510.0000483199999</v>
      </c>
      <c r="T97" s="4">
        <f t="shared" ref="T97:T116" si="85">35.315*Q97</f>
        <v>257.19914499999999</v>
      </c>
    </row>
    <row r="98" spans="1:20" x14ac:dyDescent="0.3">
      <c r="A98">
        <v>482</v>
      </c>
      <c r="B98">
        <v>14</v>
      </c>
      <c r="D98" s="6">
        <f t="shared" si="76"/>
        <v>1581.3648800000001</v>
      </c>
      <c r="E98" s="6">
        <f t="shared" si="77"/>
        <v>494.40999999999997</v>
      </c>
      <c r="G98" s="9">
        <f t="shared" si="78"/>
        <v>1581.3648800000001</v>
      </c>
      <c r="H98" s="9">
        <f t="shared" si="79"/>
        <v>1520</v>
      </c>
      <c r="I98" s="2">
        <f t="shared" si="80"/>
        <v>494.40999999999997</v>
      </c>
      <c r="J98" s="2">
        <f t="shared" si="81"/>
        <v>297</v>
      </c>
      <c r="K98" s="2">
        <v>1520</v>
      </c>
      <c r="L98" s="2">
        <v>297</v>
      </c>
      <c r="P98">
        <f t="shared" si="82"/>
        <v>463.29599999999999</v>
      </c>
      <c r="Q98">
        <f t="shared" si="83"/>
        <v>8.41</v>
      </c>
      <c r="S98" s="4">
        <f t="shared" si="84"/>
        <v>1520.0000486399999</v>
      </c>
      <c r="T98" s="4">
        <f t="shared" si="85"/>
        <v>296.99914999999999</v>
      </c>
    </row>
    <row r="99" spans="1:20" x14ac:dyDescent="0.3">
      <c r="A99">
        <v>485</v>
      </c>
      <c r="B99">
        <v>15</v>
      </c>
      <c r="D99" s="6">
        <f t="shared" si="76"/>
        <v>1591.2074</v>
      </c>
      <c r="E99" s="6">
        <f t="shared" si="77"/>
        <v>529.72499999999991</v>
      </c>
      <c r="G99" s="9">
        <f t="shared" si="78"/>
        <v>1591.2074</v>
      </c>
      <c r="H99" s="9">
        <f t="shared" si="79"/>
        <v>1530</v>
      </c>
      <c r="I99" s="2">
        <f t="shared" si="80"/>
        <v>529.72499999999991</v>
      </c>
      <c r="J99" s="2">
        <f t="shared" si="81"/>
        <v>339.8</v>
      </c>
      <c r="K99" s="2">
        <f>K98+10</f>
        <v>1530</v>
      </c>
      <c r="L99" s="2">
        <v>339.8</v>
      </c>
      <c r="P99">
        <f t="shared" si="82"/>
        <v>466.34399999999999</v>
      </c>
      <c r="Q99">
        <f t="shared" si="83"/>
        <v>9.6219999999999999</v>
      </c>
      <c r="S99" s="4">
        <f t="shared" si="84"/>
        <v>1530.00004896</v>
      </c>
      <c r="T99" s="4">
        <f t="shared" si="85"/>
        <v>339.80092999999999</v>
      </c>
    </row>
    <row r="100" spans="1:20" x14ac:dyDescent="0.3">
      <c r="A100">
        <v>488</v>
      </c>
      <c r="B100">
        <v>15</v>
      </c>
      <c r="D100" s="6">
        <f t="shared" si="76"/>
        <v>1601.0499199999999</v>
      </c>
      <c r="E100" s="6">
        <f t="shared" si="77"/>
        <v>529.72499999999991</v>
      </c>
      <c r="G100" s="9">
        <f t="shared" si="78"/>
        <v>1601.0499199999999</v>
      </c>
      <c r="H100" s="9">
        <f t="shared" si="79"/>
        <v>1540</v>
      </c>
      <c r="I100" s="2">
        <f t="shared" si="80"/>
        <v>529.72499999999991</v>
      </c>
      <c r="J100" s="2">
        <f t="shared" si="81"/>
        <v>377</v>
      </c>
      <c r="K100" s="2">
        <f t="shared" ref="K100:K115" si="86">K99+10</f>
        <v>1540</v>
      </c>
      <c r="L100" s="2">
        <v>377</v>
      </c>
      <c r="P100">
        <f t="shared" si="82"/>
        <v>469.392</v>
      </c>
      <c r="Q100">
        <f t="shared" si="83"/>
        <v>10.6754</v>
      </c>
      <c r="S100" s="4">
        <f t="shared" si="84"/>
        <v>1540.00004928</v>
      </c>
      <c r="T100" s="4">
        <f t="shared" si="85"/>
        <v>377.00175099999996</v>
      </c>
    </row>
    <row r="101" spans="1:20" x14ac:dyDescent="0.3">
      <c r="A101">
        <v>491</v>
      </c>
      <c r="B101">
        <v>16</v>
      </c>
      <c r="D101" s="6">
        <f t="shared" si="76"/>
        <v>1610.8924400000001</v>
      </c>
      <c r="E101" s="6">
        <f t="shared" si="77"/>
        <v>565.04</v>
      </c>
      <c r="G101" s="9">
        <f t="shared" si="78"/>
        <v>1610.8924400000001</v>
      </c>
      <c r="H101" s="9">
        <f t="shared" si="79"/>
        <v>1550</v>
      </c>
      <c r="I101" s="2">
        <f t="shared" si="80"/>
        <v>565.04</v>
      </c>
      <c r="J101" s="2">
        <f t="shared" si="81"/>
        <v>408</v>
      </c>
      <c r="K101" s="2">
        <f t="shared" si="86"/>
        <v>1550</v>
      </c>
      <c r="L101" s="2">
        <v>408</v>
      </c>
      <c r="P101">
        <f t="shared" si="82"/>
        <v>472.44</v>
      </c>
      <c r="Q101">
        <f t="shared" si="83"/>
        <v>11.5532</v>
      </c>
      <c r="S101" s="4">
        <f t="shared" si="84"/>
        <v>1550.0000496</v>
      </c>
      <c r="T101" s="4">
        <f t="shared" si="85"/>
        <v>408.00125800000001</v>
      </c>
    </row>
    <row r="102" spans="1:20" x14ac:dyDescent="0.3">
      <c r="A102">
        <v>494</v>
      </c>
      <c r="B102">
        <v>17</v>
      </c>
      <c r="D102" s="6">
        <f t="shared" si="76"/>
        <v>1620.73496</v>
      </c>
      <c r="E102" s="6">
        <f t="shared" si="77"/>
        <v>600.35500000000002</v>
      </c>
      <c r="G102" s="9">
        <f t="shared" si="78"/>
        <v>1620.73496</v>
      </c>
      <c r="H102" s="9">
        <f t="shared" si="79"/>
        <v>1560</v>
      </c>
      <c r="I102" s="2">
        <f t="shared" si="80"/>
        <v>600.35500000000002</v>
      </c>
      <c r="J102" s="2">
        <f t="shared" si="81"/>
        <v>439.4</v>
      </c>
      <c r="K102" s="2">
        <f t="shared" si="86"/>
        <v>1560</v>
      </c>
      <c r="L102" s="2">
        <v>439.4</v>
      </c>
      <c r="P102">
        <f t="shared" si="82"/>
        <v>475.488</v>
      </c>
      <c r="Q102">
        <f t="shared" si="83"/>
        <v>12.442299999999999</v>
      </c>
      <c r="S102" s="4">
        <f t="shared" si="84"/>
        <v>1560.00004992</v>
      </c>
      <c r="T102" s="4">
        <f t="shared" si="85"/>
        <v>439.39982449999997</v>
      </c>
    </row>
    <row r="103" spans="1:20" x14ac:dyDescent="0.3">
      <c r="A103">
        <v>497</v>
      </c>
      <c r="B103">
        <v>17</v>
      </c>
      <c r="D103" s="6">
        <f t="shared" si="76"/>
        <v>1630.5774799999999</v>
      </c>
      <c r="E103" s="6">
        <f t="shared" si="77"/>
        <v>600.35500000000002</v>
      </c>
      <c r="G103" s="9">
        <f t="shared" si="78"/>
        <v>1630.5774799999999</v>
      </c>
      <c r="H103" s="9">
        <f t="shared" si="79"/>
        <v>1570</v>
      </c>
      <c r="I103" s="2">
        <f t="shared" si="80"/>
        <v>600.35500000000002</v>
      </c>
      <c r="J103" s="2">
        <f t="shared" si="81"/>
        <v>465</v>
      </c>
      <c r="K103" s="2">
        <f t="shared" si="86"/>
        <v>1570</v>
      </c>
      <c r="L103" s="2">
        <v>465</v>
      </c>
      <c r="P103">
        <f t="shared" si="82"/>
        <v>478.536</v>
      </c>
      <c r="Q103">
        <f t="shared" si="83"/>
        <v>13.167199999999999</v>
      </c>
      <c r="S103" s="4">
        <f t="shared" si="84"/>
        <v>1570.0000502400001</v>
      </c>
      <c r="T103" s="4">
        <f t="shared" si="85"/>
        <v>464.99966799999993</v>
      </c>
    </row>
    <row r="104" spans="1:20" x14ac:dyDescent="0.3">
      <c r="A104">
        <v>500</v>
      </c>
      <c r="B104">
        <v>18</v>
      </c>
      <c r="D104" s="6">
        <f t="shared" si="76"/>
        <v>1640.42</v>
      </c>
      <c r="E104" s="6">
        <f t="shared" si="77"/>
        <v>635.66999999999996</v>
      </c>
      <c r="G104" s="9">
        <f t="shared" si="78"/>
        <v>1640.42</v>
      </c>
      <c r="H104" s="9">
        <f t="shared" si="79"/>
        <v>1580</v>
      </c>
      <c r="I104" s="2">
        <f t="shared" si="80"/>
        <v>635.66999999999996</v>
      </c>
      <c r="J104" s="2">
        <f t="shared" si="81"/>
        <v>491</v>
      </c>
      <c r="K104" s="2">
        <f t="shared" si="86"/>
        <v>1580</v>
      </c>
      <c r="L104" s="2">
        <v>491</v>
      </c>
      <c r="P104">
        <f t="shared" si="82"/>
        <v>481.584</v>
      </c>
      <c r="Q104">
        <f t="shared" si="83"/>
        <v>13.9034</v>
      </c>
      <c r="S104" s="4">
        <f t="shared" si="84"/>
        <v>1580.0000505600001</v>
      </c>
      <c r="T104" s="4">
        <f t="shared" si="85"/>
        <v>490.99857099999997</v>
      </c>
    </row>
    <row r="105" spans="1:20" x14ac:dyDescent="0.3">
      <c r="A105">
        <v>503</v>
      </c>
      <c r="B105">
        <v>18</v>
      </c>
      <c r="D105" s="6">
        <f t="shared" si="76"/>
        <v>1650.26252</v>
      </c>
      <c r="E105" s="6">
        <f t="shared" si="77"/>
        <v>635.66999999999996</v>
      </c>
      <c r="G105" s="9">
        <f t="shared" si="78"/>
        <v>1650.26252</v>
      </c>
      <c r="H105" s="9">
        <f t="shared" si="79"/>
        <v>1590</v>
      </c>
      <c r="I105" s="2">
        <f t="shared" si="80"/>
        <v>635.66999999999996</v>
      </c>
      <c r="J105" s="2">
        <f t="shared" si="81"/>
        <v>516.4</v>
      </c>
      <c r="K105" s="2">
        <f t="shared" si="86"/>
        <v>1590</v>
      </c>
      <c r="L105" s="2">
        <v>516.4</v>
      </c>
      <c r="P105">
        <f t="shared" si="82"/>
        <v>484.63200000000001</v>
      </c>
      <c r="Q105">
        <f t="shared" si="83"/>
        <v>14.6227</v>
      </c>
      <c r="S105" s="4">
        <f t="shared" si="84"/>
        <v>1590.0000508800001</v>
      </c>
      <c r="T105" s="4">
        <f t="shared" si="85"/>
        <v>516.40065049999998</v>
      </c>
    </row>
    <row r="106" spans="1:20" x14ac:dyDescent="0.3">
      <c r="A106">
        <v>506</v>
      </c>
      <c r="B106">
        <v>19</v>
      </c>
      <c r="D106" s="6">
        <f t="shared" si="76"/>
        <v>1660.1050399999999</v>
      </c>
      <c r="E106" s="6">
        <f t="shared" si="77"/>
        <v>670.9849999999999</v>
      </c>
      <c r="G106" s="9">
        <f t="shared" si="78"/>
        <v>1660.1050399999999</v>
      </c>
      <c r="H106" s="9">
        <f t="shared" si="79"/>
        <v>1600</v>
      </c>
      <c r="I106" s="2">
        <f t="shared" si="80"/>
        <v>670.9849999999999</v>
      </c>
      <c r="J106" s="2">
        <f t="shared" si="81"/>
        <v>545</v>
      </c>
      <c r="K106" s="2">
        <f t="shared" si="86"/>
        <v>1600</v>
      </c>
      <c r="L106" s="2">
        <v>545</v>
      </c>
      <c r="P106">
        <f t="shared" si="82"/>
        <v>487.68</v>
      </c>
      <c r="Q106">
        <f t="shared" si="83"/>
        <v>15.432499999999999</v>
      </c>
      <c r="S106" s="4">
        <f t="shared" si="84"/>
        <v>1600.0000511999999</v>
      </c>
      <c r="T106" s="4">
        <f t="shared" si="85"/>
        <v>544.99873749999995</v>
      </c>
    </row>
    <row r="107" spans="1:20" x14ac:dyDescent="0.3">
      <c r="A107">
        <v>509</v>
      </c>
      <c r="B107">
        <v>19</v>
      </c>
      <c r="D107" s="6">
        <f t="shared" si="76"/>
        <v>1669.9475600000001</v>
      </c>
      <c r="E107" s="6">
        <f t="shared" si="77"/>
        <v>670.9849999999999</v>
      </c>
      <c r="G107" s="9">
        <f t="shared" si="78"/>
        <v>1669.9475600000001</v>
      </c>
      <c r="H107" s="9">
        <f t="shared" si="79"/>
        <v>1610</v>
      </c>
      <c r="I107" s="2">
        <f t="shared" si="80"/>
        <v>670.9849999999999</v>
      </c>
      <c r="J107" s="2">
        <f t="shared" si="81"/>
        <v>566</v>
      </c>
      <c r="K107" s="2">
        <f t="shared" si="86"/>
        <v>1610</v>
      </c>
      <c r="L107" s="2">
        <v>566</v>
      </c>
      <c r="P107">
        <f t="shared" si="82"/>
        <v>490.72800000000001</v>
      </c>
      <c r="Q107">
        <f t="shared" si="83"/>
        <v>16.027200000000001</v>
      </c>
      <c r="S107" s="4">
        <f t="shared" si="84"/>
        <v>1610.0000515199999</v>
      </c>
      <c r="T107" s="4">
        <f t="shared" si="85"/>
        <v>566.00056799999993</v>
      </c>
    </row>
    <row r="108" spans="1:20" x14ac:dyDescent="0.3">
      <c r="A108">
        <v>512</v>
      </c>
      <c r="B108">
        <v>20</v>
      </c>
      <c r="D108" s="6">
        <f t="shared" si="76"/>
        <v>1679.79008</v>
      </c>
      <c r="E108" s="6">
        <f t="shared" si="77"/>
        <v>706.3</v>
      </c>
      <c r="G108" s="9">
        <f t="shared" si="78"/>
        <v>1679.79008</v>
      </c>
      <c r="H108" s="9">
        <f t="shared" si="79"/>
        <v>1620</v>
      </c>
      <c r="I108" s="2">
        <f t="shared" si="80"/>
        <v>706.3</v>
      </c>
      <c r="J108" s="2">
        <f t="shared" si="81"/>
        <v>587</v>
      </c>
      <c r="K108" s="2">
        <f t="shared" si="86"/>
        <v>1620</v>
      </c>
      <c r="L108" s="2">
        <v>587</v>
      </c>
      <c r="P108">
        <f t="shared" si="82"/>
        <v>493.77600000000001</v>
      </c>
      <c r="Q108">
        <f t="shared" si="83"/>
        <v>16.6218</v>
      </c>
      <c r="S108" s="4">
        <f t="shared" si="84"/>
        <v>1620.00005184</v>
      </c>
      <c r="T108" s="4">
        <f t="shared" si="85"/>
        <v>586.99886700000002</v>
      </c>
    </row>
    <row r="109" spans="1:20" x14ac:dyDescent="0.3">
      <c r="A109">
        <v>515</v>
      </c>
      <c r="B109">
        <v>20</v>
      </c>
      <c r="D109" s="6">
        <f t="shared" si="76"/>
        <v>1689.6325999999999</v>
      </c>
      <c r="E109" s="6">
        <f t="shared" si="77"/>
        <v>706.3</v>
      </c>
      <c r="G109" s="9">
        <f t="shared" si="78"/>
        <v>1689.6325999999999</v>
      </c>
      <c r="H109" s="9">
        <f t="shared" si="79"/>
        <v>1630</v>
      </c>
      <c r="I109" s="2">
        <f t="shared" si="80"/>
        <v>706.3</v>
      </c>
      <c r="J109" s="2">
        <f t="shared" si="81"/>
        <v>610</v>
      </c>
      <c r="K109" s="2">
        <f t="shared" si="86"/>
        <v>1630</v>
      </c>
      <c r="L109" s="2">
        <v>610</v>
      </c>
      <c r="P109">
        <f t="shared" si="82"/>
        <v>496.82400000000001</v>
      </c>
      <c r="Q109">
        <f t="shared" si="83"/>
        <v>17.273099999999999</v>
      </c>
      <c r="S109" s="4">
        <f t="shared" si="84"/>
        <v>1630.00005216</v>
      </c>
      <c r="T109" s="4">
        <f t="shared" si="85"/>
        <v>609.99952649999989</v>
      </c>
    </row>
    <row r="110" spans="1:20" x14ac:dyDescent="0.3">
      <c r="A110">
        <v>518</v>
      </c>
      <c r="B110">
        <v>21</v>
      </c>
      <c r="D110" s="6">
        <f t="shared" si="76"/>
        <v>1699.4751200000001</v>
      </c>
      <c r="E110" s="6">
        <f t="shared" si="77"/>
        <v>741.61500000000001</v>
      </c>
      <c r="G110" s="9">
        <f t="shared" si="78"/>
        <v>1699.4751200000001</v>
      </c>
      <c r="H110" s="9">
        <f t="shared" si="79"/>
        <v>1640</v>
      </c>
      <c r="I110" s="2">
        <f t="shared" si="80"/>
        <v>741.61500000000001</v>
      </c>
      <c r="J110" s="2">
        <f t="shared" si="81"/>
        <v>624.79999999999995</v>
      </c>
      <c r="K110" s="2">
        <f t="shared" si="86"/>
        <v>1640</v>
      </c>
      <c r="L110" s="2">
        <v>624.79999999999995</v>
      </c>
      <c r="P110">
        <f t="shared" si="82"/>
        <v>499.87200000000001</v>
      </c>
      <c r="Q110">
        <f t="shared" si="83"/>
        <v>17.6922</v>
      </c>
      <c r="S110" s="4">
        <f t="shared" si="84"/>
        <v>1640.00005248</v>
      </c>
      <c r="T110" s="4">
        <f t="shared" si="85"/>
        <v>624.80004299999996</v>
      </c>
    </row>
    <row r="111" spans="1:20" x14ac:dyDescent="0.3">
      <c r="A111">
        <v>519</v>
      </c>
      <c r="B111">
        <v>21</v>
      </c>
      <c r="D111" s="6">
        <f t="shared" si="76"/>
        <v>1702.75596</v>
      </c>
      <c r="E111" s="6">
        <f t="shared" si="77"/>
        <v>741.61500000000001</v>
      </c>
      <c r="G111" s="9">
        <f t="shared" si="78"/>
        <v>1702.75596</v>
      </c>
      <c r="H111" s="9">
        <f t="shared" si="79"/>
        <v>1650</v>
      </c>
      <c r="I111" s="2">
        <f t="shared" si="80"/>
        <v>741.61500000000001</v>
      </c>
      <c r="J111" s="2">
        <f t="shared" si="81"/>
        <v>645.20000000000005</v>
      </c>
      <c r="K111" s="2">
        <f t="shared" si="86"/>
        <v>1650</v>
      </c>
      <c r="L111" s="2">
        <v>645.20000000000005</v>
      </c>
      <c r="P111">
        <f t="shared" si="82"/>
        <v>502.92</v>
      </c>
      <c r="Q111">
        <f t="shared" si="83"/>
        <v>18.2699</v>
      </c>
      <c r="S111" s="4">
        <f t="shared" si="84"/>
        <v>1650.0000528</v>
      </c>
      <c r="T111" s="4">
        <f t="shared" si="85"/>
        <v>645.20151849999991</v>
      </c>
    </row>
    <row r="112" spans="1:20" x14ac:dyDescent="0.3">
      <c r="A112" t="s">
        <v>121</v>
      </c>
      <c r="J112" s="2">
        <f t="shared" si="81"/>
        <v>670</v>
      </c>
      <c r="K112" s="2">
        <f t="shared" si="86"/>
        <v>1660</v>
      </c>
      <c r="L112" s="2">
        <v>670</v>
      </c>
      <c r="Q112">
        <f t="shared" si="83"/>
        <v>18.972100000000001</v>
      </c>
      <c r="T112" s="4">
        <f t="shared" si="85"/>
        <v>669.99971149999999</v>
      </c>
    </row>
    <row r="113" spans="1:20" x14ac:dyDescent="0.3">
      <c r="J113" s="2">
        <f t="shared" si="81"/>
        <v>684.8</v>
      </c>
      <c r="K113" s="2">
        <f t="shared" si="86"/>
        <v>1670</v>
      </c>
      <c r="L113" s="2">
        <v>684.8</v>
      </c>
      <c r="Q113">
        <f t="shared" si="83"/>
        <v>19.391200000000001</v>
      </c>
      <c r="T113" s="4">
        <f t="shared" si="85"/>
        <v>684.80022799999995</v>
      </c>
    </row>
    <row r="114" spans="1:20" x14ac:dyDescent="0.3">
      <c r="J114" s="2">
        <f t="shared" si="81"/>
        <v>700.8</v>
      </c>
      <c r="K114" s="2">
        <f t="shared" si="86"/>
        <v>1680</v>
      </c>
      <c r="L114" s="2">
        <v>700.8</v>
      </c>
      <c r="Q114">
        <f t="shared" si="83"/>
        <v>19.8443</v>
      </c>
      <c r="T114" s="4">
        <f t="shared" si="85"/>
        <v>700.80145449999998</v>
      </c>
    </row>
    <row r="115" spans="1:20" x14ac:dyDescent="0.3">
      <c r="J115" s="2">
        <f t="shared" si="81"/>
        <v>718.8</v>
      </c>
      <c r="K115" s="2">
        <f t="shared" si="86"/>
        <v>1690</v>
      </c>
      <c r="L115" s="2">
        <v>718.8</v>
      </c>
      <c r="Q115">
        <f t="shared" si="83"/>
        <v>20.353999999999999</v>
      </c>
      <c r="T115" s="4">
        <f t="shared" si="85"/>
        <v>718.80150999999989</v>
      </c>
    </row>
    <row r="116" spans="1:20" x14ac:dyDescent="0.3">
      <c r="J116" s="2">
        <f t="shared" si="81"/>
        <v>733</v>
      </c>
      <c r="K116" s="2">
        <v>1699</v>
      </c>
      <c r="L116" s="2">
        <v>733</v>
      </c>
      <c r="Q116">
        <f t="shared" si="83"/>
        <v>20.7561</v>
      </c>
      <c r="T116" s="4">
        <f t="shared" si="85"/>
        <v>733.00167149999993</v>
      </c>
    </row>
    <row r="117" spans="1:20" x14ac:dyDescent="0.3">
      <c r="K117" s="2" t="s">
        <v>119</v>
      </c>
    </row>
    <row r="120" spans="1:20" x14ac:dyDescent="0.3">
      <c r="A120" t="s">
        <v>122</v>
      </c>
    </row>
    <row r="121" spans="1:20" s="16" customFormat="1" x14ac:dyDescent="0.3">
      <c r="A121" s="16" t="s">
        <v>117</v>
      </c>
      <c r="B121" s="16" t="s">
        <v>111</v>
      </c>
      <c r="G121" s="17"/>
      <c r="H121" s="17"/>
      <c r="I121" s="17"/>
      <c r="J121" s="17"/>
      <c r="K121" s="17" t="s">
        <v>37</v>
      </c>
      <c r="L121" s="17" t="s">
        <v>17</v>
      </c>
      <c r="P121" s="16" t="str">
        <f>A121</f>
        <v>Pool_Elev_m</v>
      </c>
      <c r="Q121" s="16" t="str">
        <f>B121</f>
        <v>release_cms</v>
      </c>
      <c r="S121" s="18"/>
      <c r="T121" s="18"/>
    </row>
    <row r="122" spans="1:20" x14ac:dyDescent="0.3">
      <c r="A122">
        <v>475</v>
      </c>
      <c r="B122">
        <v>12</v>
      </c>
      <c r="D122" s="6">
        <f>A122*3.28084</f>
        <v>1558.3989999999999</v>
      </c>
      <c r="E122" s="6">
        <f t="shared" ref="E122:E137" si="87">B122*35.315</f>
        <v>423.78</v>
      </c>
      <c r="G122" s="9">
        <f t="shared" ref="G122:G137" si="88">D122</f>
        <v>1558.3989999999999</v>
      </c>
      <c r="H122" s="9">
        <f t="shared" ref="H122:H137" si="89">K122</f>
        <v>1513.6</v>
      </c>
      <c r="I122" s="2">
        <f t="shared" ref="I122:I137" si="90">E122</f>
        <v>423.78</v>
      </c>
      <c r="J122" s="2">
        <f t="shared" ref="J122:J137" si="91">L122</f>
        <v>330</v>
      </c>
      <c r="K122" s="1">
        <v>1513.6</v>
      </c>
      <c r="L122" s="2">
        <v>330</v>
      </c>
      <c r="M122" t="s">
        <v>120</v>
      </c>
      <c r="P122">
        <f>ROUND(K122/3.28084, 4)</f>
        <v>461.34530000000001</v>
      </c>
      <c r="Q122">
        <f>ROUND(L122/35.315, 4)</f>
        <v>9.3445</v>
      </c>
      <c r="S122" s="4">
        <f>P122*3.28084</f>
        <v>1513.600114052</v>
      </c>
      <c r="T122" s="4">
        <f t="shared" ref="T122:T137" si="92">35.315*Q122</f>
        <v>330.00101749999999</v>
      </c>
    </row>
    <row r="123" spans="1:20" x14ac:dyDescent="0.3">
      <c r="A123">
        <v>479</v>
      </c>
      <c r="B123">
        <v>13</v>
      </c>
      <c r="D123" s="6">
        <f t="shared" ref="D123:D137" si="93">A123*3.28084</f>
        <v>1571.5223599999999</v>
      </c>
      <c r="E123" s="6">
        <f t="shared" si="87"/>
        <v>459.09499999999997</v>
      </c>
      <c r="G123" s="9">
        <f t="shared" si="88"/>
        <v>1571.5223599999999</v>
      </c>
      <c r="H123" s="9">
        <f t="shared" si="89"/>
        <v>1533.6</v>
      </c>
      <c r="I123" s="2">
        <f t="shared" si="90"/>
        <v>459.09499999999997</v>
      </c>
      <c r="J123" s="2">
        <f t="shared" si="91"/>
        <v>335</v>
      </c>
      <c r="K123" s="2">
        <v>1533.6</v>
      </c>
      <c r="L123" s="2">
        <v>335</v>
      </c>
      <c r="M123" t="s">
        <v>125</v>
      </c>
      <c r="P123">
        <f t="shared" ref="P123:P137" si="94">ROUND(K123/3.28084, 4)</f>
        <v>467.44130000000001</v>
      </c>
      <c r="Q123">
        <f t="shared" ref="Q123:Q137" si="95">ROUND(L123/35.315, 4)</f>
        <v>9.4861000000000004</v>
      </c>
      <c r="S123" s="4">
        <f t="shared" ref="S123:S137" si="96">P123*3.28084</f>
        <v>1533.600114692</v>
      </c>
      <c r="T123" s="4">
        <f t="shared" si="92"/>
        <v>335.0016215</v>
      </c>
    </row>
    <row r="124" spans="1:20" x14ac:dyDescent="0.3">
      <c r="A124">
        <v>482</v>
      </c>
      <c r="B124">
        <v>14</v>
      </c>
      <c r="D124" s="6">
        <f t="shared" si="93"/>
        <v>1581.3648800000001</v>
      </c>
      <c r="E124" s="6">
        <f t="shared" si="87"/>
        <v>494.40999999999997</v>
      </c>
      <c r="G124" s="9">
        <f t="shared" si="88"/>
        <v>1581.3648800000001</v>
      </c>
      <c r="H124" s="9">
        <f t="shared" si="89"/>
        <v>1553.6</v>
      </c>
      <c r="I124" s="2">
        <f t="shared" si="90"/>
        <v>494.40999999999997</v>
      </c>
      <c r="J124" s="2">
        <f t="shared" si="91"/>
        <v>340</v>
      </c>
      <c r="K124" s="2">
        <f>K123+20</f>
        <v>1553.6</v>
      </c>
      <c r="L124" s="2">
        <f>L123+5</f>
        <v>340</v>
      </c>
      <c r="M124" t="s">
        <v>126</v>
      </c>
      <c r="P124">
        <f t="shared" si="94"/>
        <v>473.53730000000002</v>
      </c>
      <c r="Q124">
        <f t="shared" si="95"/>
        <v>9.6275999999999993</v>
      </c>
      <c r="S124" s="4">
        <f t="shared" si="96"/>
        <v>1553.6001153320001</v>
      </c>
      <c r="T124" s="4">
        <f t="shared" si="92"/>
        <v>339.99869399999994</v>
      </c>
    </row>
    <row r="125" spans="1:20" x14ac:dyDescent="0.3">
      <c r="A125">
        <v>485</v>
      </c>
      <c r="B125">
        <v>15</v>
      </c>
      <c r="D125" s="6">
        <f t="shared" si="93"/>
        <v>1591.2074</v>
      </c>
      <c r="E125" s="6">
        <f t="shared" si="87"/>
        <v>529.72499999999991</v>
      </c>
      <c r="G125" s="9">
        <f t="shared" si="88"/>
        <v>1591.2074</v>
      </c>
      <c r="H125" s="9">
        <f t="shared" si="89"/>
        <v>1573.6</v>
      </c>
      <c r="I125" s="2">
        <f t="shared" si="90"/>
        <v>529.72499999999991</v>
      </c>
      <c r="J125" s="2">
        <f t="shared" si="91"/>
        <v>345</v>
      </c>
      <c r="K125" s="2">
        <f t="shared" ref="K125:K131" si="97">K124+20</f>
        <v>1573.6</v>
      </c>
      <c r="L125" s="2">
        <f t="shared" ref="L125" si="98">L124+5</f>
        <v>345</v>
      </c>
      <c r="P125">
        <f t="shared" si="94"/>
        <v>479.63330000000002</v>
      </c>
      <c r="Q125">
        <f t="shared" si="95"/>
        <v>9.7691999999999997</v>
      </c>
      <c r="S125" s="4">
        <f t="shared" si="96"/>
        <v>1573.6001159720001</v>
      </c>
      <c r="T125" s="4">
        <f t="shared" si="92"/>
        <v>344.99929799999995</v>
      </c>
    </row>
    <row r="126" spans="1:20" x14ac:dyDescent="0.3">
      <c r="A126">
        <v>488</v>
      </c>
      <c r="B126">
        <v>15</v>
      </c>
      <c r="D126" s="6">
        <f t="shared" si="93"/>
        <v>1601.0499199999999</v>
      </c>
      <c r="E126" s="6">
        <f t="shared" si="87"/>
        <v>529.72499999999991</v>
      </c>
      <c r="G126" s="9">
        <f t="shared" si="88"/>
        <v>1601.0499199999999</v>
      </c>
      <c r="H126" s="9">
        <f t="shared" si="89"/>
        <v>1593.6</v>
      </c>
      <c r="I126" s="2">
        <f t="shared" si="90"/>
        <v>529.72499999999991</v>
      </c>
      <c r="J126" s="2">
        <f t="shared" si="91"/>
        <v>340</v>
      </c>
      <c r="K126" s="2">
        <f t="shared" si="97"/>
        <v>1593.6</v>
      </c>
      <c r="L126" s="5">
        <v>340</v>
      </c>
      <c r="P126">
        <f t="shared" si="94"/>
        <v>485.72930000000002</v>
      </c>
      <c r="Q126">
        <f t="shared" si="95"/>
        <v>9.6275999999999993</v>
      </c>
      <c r="S126" s="4">
        <f t="shared" si="96"/>
        <v>1593.600116612</v>
      </c>
      <c r="T126" s="4">
        <f t="shared" si="92"/>
        <v>339.99869399999994</v>
      </c>
    </row>
    <row r="127" spans="1:20" x14ac:dyDescent="0.3">
      <c r="A127">
        <v>491</v>
      </c>
      <c r="B127">
        <v>16</v>
      </c>
      <c r="D127" s="6">
        <f t="shared" si="93"/>
        <v>1610.8924400000001</v>
      </c>
      <c r="E127" s="6">
        <f t="shared" si="87"/>
        <v>565.04</v>
      </c>
      <c r="G127" s="9">
        <f t="shared" si="88"/>
        <v>1610.8924400000001</v>
      </c>
      <c r="H127" s="9">
        <f t="shared" si="89"/>
        <v>1613.6</v>
      </c>
      <c r="I127" s="2">
        <f t="shared" si="90"/>
        <v>565.04</v>
      </c>
      <c r="J127" s="2">
        <f t="shared" si="91"/>
        <v>335</v>
      </c>
      <c r="K127" s="2">
        <f t="shared" si="97"/>
        <v>1613.6</v>
      </c>
      <c r="L127" s="5">
        <v>335</v>
      </c>
      <c r="P127">
        <f t="shared" si="94"/>
        <v>491.82530000000003</v>
      </c>
      <c r="Q127">
        <f t="shared" si="95"/>
        <v>9.4861000000000004</v>
      </c>
      <c r="S127" s="4">
        <f t="shared" si="96"/>
        <v>1613.600117252</v>
      </c>
      <c r="T127" s="4">
        <f t="shared" si="92"/>
        <v>335.0016215</v>
      </c>
    </row>
    <row r="128" spans="1:20" x14ac:dyDescent="0.3">
      <c r="A128">
        <v>494</v>
      </c>
      <c r="B128">
        <v>17</v>
      </c>
      <c r="D128" s="6">
        <f t="shared" si="93"/>
        <v>1620.73496</v>
      </c>
      <c r="E128" s="6">
        <f t="shared" si="87"/>
        <v>600.35500000000002</v>
      </c>
      <c r="G128" s="9">
        <f t="shared" si="88"/>
        <v>1620.73496</v>
      </c>
      <c r="H128" s="9">
        <f t="shared" si="89"/>
        <v>1633.6</v>
      </c>
      <c r="I128" s="2">
        <f t="shared" si="90"/>
        <v>600.35500000000002</v>
      </c>
      <c r="J128" s="2">
        <f t="shared" si="91"/>
        <v>330</v>
      </c>
      <c r="K128" s="2">
        <f t="shared" si="97"/>
        <v>1633.6</v>
      </c>
      <c r="L128" s="5">
        <v>330</v>
      </c>
      <c r="P128">
        <f t="shared" si="94"/>
        <v>497.92129999999997</v>
      </c>
      <c r="Q128">
        <f t="shared" si="95"/>
        <v>9.3445</v>
      </c>
      <c r="S128" s="4">
        <f t="shared" si="96"/>
        <v>1633.6001178919998</v>
      </c>
      <c r="T128" s="4">
        <f t="shared" si="92"/>
        <v>330.00101749999999</v>
      </c>
    </row>
    <row r="129" spans="1:20" x14ac:dyDescent="0.3">
      <c r="A129">
        <v>497</v>
      </c>
      <c r="B129">
        <v>17</v>
      </c>
      <c r="D129" s="6">
        <f t="shared" si="93"/>
        <v>1630.5774799999999</v>
      </c>
      <c r="E129" s="6">
        <f t="shared" si="87"/>
        <v>600.35500000000002</v>
      </c>
      <c r="G129" s="9">
        <f t="shared" si="88"/>
        <v>1630.5774799999999</v>
      </c>
      <c r="H129" s="9">
        <f t="shared" si="89"/>
        <v>1653.6</v>
      </c>
      <c r="I129" s="2">
        <f t="shared" si="90"/>
        <v>600.35500000000002</v>
      </c>
      <c r="J129" s="2">
        <f t="shared" si="91"/>
        <v>325</v>
      </c>
      <c r="K129" s="2">
        <f t="shared" si="97"/>
        <v>1653.6</v>
      </c>
      <c r="L129" s="5">
        <v>325</v>
      </c>
      <c r="P129">
        <f t="shared" si="94"/>
        <v>504.01729999999998</v>
      </c>
      <c r="Q129">
        <f t="shared" si="95"/>
        <v>9.2028999999999996</v>
      </c>
      <c r="S129" s="4">
        <f t="shared" si="96"/>
        <v>1653.6001185319999</v>
      </c>
      <c r="T129" s="4">
        <f t="shared" si="92"/>
        <v>325.00041349999998</v>
      </c>
    </row>
    <row r="130" spans="1:20" x14ac:dyDescent="0.3">
      <c r="A130">
        <v>500</v>
      </c>
      <c r="B130">
        <v>18</v>
      </c>
      <c r="D130" s="6">
        <f t="shared" si="93"/>
        <v>1640.42</v>
      </c>
      <c r="E130" s="6">
        <f t="shared" si="87"/>
        <v>635.66999999999996</v>
      </c>
      <c r="G130" s="9">
        <f t="shared" si="88"/>
        <v>1640.42</v>
      </c>
      <c r="H130" s="9">
        <f t="shared" si="89"/>
        <v>1673.6</v>
      </c>
      <c r="I130" s="2">
        <f t="shared" si="90"/>
        <v>635.66999999999996</v>
      </c>
      <c r="J130" s="2">
        <f t="shared" si="91"/>
        <v>320</v>
      </c>
      <c r="K130" s="2">
        <f t="shared" si="97"/>
        <v>1673.6</v>
      </c>
      <c r="L130" s="5">
        <v>320</v>
      </c>
      <c r="P130">
        <f t="shared" si="94"/>
        <v>510.11329999999998</v>
      </c>
      <c r="Q130">
        <f t="shared" si="95"/>
        <v>9.0612999999999992</v>
      </c>
      <c r="S130" s="4">
        <f t="shared" si="96"/>
        <v>1673.6001191719999</v>
      </c>
      <c r="T130" s="4">
        <f t="shared" si="92"/>
        <v>319.99980949999997</v>
      </c>
    </row>
    <row r="131" spans="1:20" x14ac:dyDescent="0.3">
      <c r="A131">
        <v>503</v>
      </c>
      <c r="B131">
        <v>18</v>
      </c>
      <c r="D131" s="6">
        <f t="shared" si="93"/>
        <v>1650.26252</v>
      </c>
      <c r="E131" s="6">
        <f t="shared" si="87"/>
        <v>635.66999999999996</v>
      </c>
      <c r="G131" s="9">
        <f t="shared" si="88"/>
        <v>1650.26252</v>
      </c>
      <c r="H131" s="9">
        <f t="shared" si="89"/>
        <v>1693.6</v>
      </c>
      <c r="I131" s="2">
        <f t="shared" si="90"/>
        <v>635.66999999999996</v>
      </c>
      <c r="J131" s="2">
        <f t="shared" si="91"/>
        <v>330</v>
      </c>
      <c r="K131" s="2">
        <f t="shared" si="97"/>
        <v>1693.6</v>
      </c>
      <c r="L131" s="5">
        <v>330</v>
      </c>
      <c r="P131">
        <f t="shared" si="94"/>
        <v>516.20929999999998</v>
      </c>
      <c r="Q131">
        <f t="shared" si="95"/>
        <v>9.3445</v>
      </c>
      <c r="S131" s="4">
        <f t="shared" si="96"/>
        <v>1693.600119812</v>
      </c>
      <c r="T131" s="4">
        <f t="shared" si="92"/>
        <v>330.00101749999999</v>
      </c>
    </row>
    <row r="132" spans="1:20" x14ac:dyDescent="0.3">
      <c r="A132">
        <v>506</v>
      </c>
      <c r="B132">
        <v>19</v>
      </c>
      <c r="D132" s="6">
        <f t="shared" si="93"/>
        <v>1660.1050399999999</v>
      </c>
      <c r="E132" s="6">
        <f t="shared" si="87"/>
        <v>670.9849999999999</v>
      </c>
      <c r="G132" s="9">
        <f t="shared" si="88"/>
        <v>1660.1050399999999</v>
      </c>
      <c r="H132" s="9">
        <f t="shared" si="89"/>
        <v>1703.6</v>
      </c>
      <c r="I132" s="2">
        <f t="shared" si="90"/>
        <v>670.9849999999999</v>
      </c>
      <c r="J132" s="2">
        <f t="shared" si="91"/>
        <v>330</v>
      </c>
      <c r="K132" s="2">
        <v>1703.6</v>
      </c>
      <c r="L132" s="5">
        <v>330</v>
      </c>
      <c r="P132">
        <f t="shared" si="94"/>
        <v>519.25729999999999</v>
      </c>
      <c r="Q132">
        <f t="shared" si="95"/>
        <v>9.3445</v>
      </c>
      <c r="S132" s="4">
        <f t="shared" si="96"/>
        <v>1703.600120132</v>
      </c>
      <c r="T132" s="4">
        <f t="shared" si="92"/>
        <v>330.00101749999999</v>
      </c>
    </row>
    <row r="133" spans="1:20" x14ac:dyDescent="0.3">
      <c r="A133">
        <v>509</v>
      </c>
      <c r="B133">
        <v>19</v>
      </c>
      <c r="D133" s="6">
        <f t="shared" si="93"/>
        <v>1669.9475600000001</v>
      </c>
      <c r="E133" s="6">
        <f t="shared" si="87"/>
        <v>670.9849999999999</v>
      </c>
      <c r="G133" s="9">
        <f t="shared" si="88"/>
        <v>1669.9475600000001</v>
      </c>
      <c r="H133" s="9">
        <f t="shared" si="89"/>
        <v>0</v>
      </c>
      <c r="I133" s="2">
        <f t="shared" si="90"/>
        <v>670.9849999999999</v>
      </c>
      <c r="J133" s="2">
        <f t="shared" si="91"/>
        <v>0</v>
      </c>
      <c r="P133">
        <f t="shared" si="94"/>
        <v>0</v>
      </c>
      <c r="Q133">
        <f t="shared" si="95"/>
        <v>0</v>
      </c>
      <c r="S133" s="4">
        <f t="shared" si="96"/>
        <v>0</v>
      </c>
      <c r="T133" s="4">
        <f t="shared" si="92"/>
        <v>0</v>
      </c>
    </row>
    <row r="134" spans="1:20" x14ac:dyDescent="0.3">
      <c r="A134">
        <v>512</v>
      </c>
      <c r="B134">
        <v>20</v>
      </c>
      <c r="D134" s="6">
        <f t="shared" si="93"/>
        <v>1679.79008</v>
      </c>
      <c r="E134" s="6">
        <f t="shared" si="87"/>
        <v>706.3</v>
      </c>
      <c r="G134" s="9">
        <f t="shared" si="88"/>
        <v>1679.79008</v>
      </c>
      <c r="H134" s="9">
        <f t="shared" si="89"/>
        <v>0</v>
      </c>
      <c r="I134" s="2">
        <f t="shared" si="90"/>
        <v>706.3</v>
      </c>
      <c r="J134" s="2">
        <f t="shared" si="91"/>
        <v>0</v>
      </c>
      <c r="P134">
        <f t="shared" si="94"/>
        <v>0</v>
      </c>
      <c r="Q134">
        <f t="shared" si="95"/>
        <v>0</v>
      </c>
      <c r="S134" s="4">
        <f t="shared" si="96"/>
        <v>0</v>
      </c>
      <c r="T134" s="4">
        <f t="shared" si="92"/>
        <v>0</v>
      </c>
    </row>
    <row r="135" spans="1:20" x14ac:dyDescent="0.3">
      <c r="A135">
        <v>515</v>
      </c>
      <c r="B135">
        <v>20</v>
      </c>
      <c r="D135" s="6">
        <f t="shared" si="93"/>
        <v>1689.6325999999999</v>
      </c>
      <c r="E135" s="6">
        <f t="shared" si="87"/>
        <v>706.3</v>
      </c>
      <c r="G135" s="9">
        <f t="shared" si="88"/>
        <v>1689.6325999999999</v>
      </c>
      <c r="H135" s="9">
        <f t="shared" si="89"/>
        <v>0</v>
      </c>
      <c r="I135" s="2">
        <f t="shared" si="90"/>
        <v>706.3</v>
      </c>
      <c r="J135" s="2">
        <f t="shared" si="91"/>
        <v>0</v>
      </c>
      <c r="P135">
        <f t="shared" si="94"/>
        <v>0</v>
      </c>
      <c r="Q135">
        <f t="shared" si="95"/>
        <v>0</v>
      </c>
      <c r="S135" s="4">
        <f t="shared" si="96"/>
        <v>0</v>
      </c>
      <c r="T135" s="4">
        <f t="shared" si="92"/>
        <v>0</v>
      </c>
    </row>
    <row r="136" spans="1:20" x14ac:dyDescent="0.3">
      <c r="A136">
        <v>518</v>
      </c>
      <c r="B136">
        <v>21</v>
      </c>
      <c r="D136" s="6">
        <f t="shared" si="93"/>
        <v>1699.4751200000001</v>
      </c>
      <c r="E136" s="6">
        <f t="shared" si="87"/>
        <v>741.61500000000001</v>
      </c>
      <c r="G136" s="9">
        <f t="shared" si="88"/>
        <v>1699.4751200000001</v>
      </c>
      <c r="H136" s="9">
        <f t="shared" si="89"/>
        <v>0</v>
      </c>
      <c r="I136" s="2">
        <f t="shared" si="90"/>
        <v>741.61500000000001</v>
      </c>
      <c r="J136" s="2">
        <f t="shared" si="91"/>
        <v>0</v>
      </c>
      <c r="P136">
        <f t="shared" si="94"/>
        <v>0</v>
      </c>
      <c r="Q136">
        <f t="shared" si="95"/>
        <v>0</v>
      </c>
      <c r="S136" s="4">
        <f t="shared" si="96"/>
        <v>0</v>
      </c>
      <c r="T136" s="4">
        <f t="shared" si="92"/>
        <v>0</v>
      </c>
    </row>
    <row r="137" spans="1:20" x14ac:dyDescent="0.3">
      <c r="A137">
        <v>519</v>
      </c>
      <c r="B137">
        <v>21</v>
      </c>
      <c r="D137" s="6">
        <f t="shared" si="93"/>
        <v>1702.75596</v>
      </c>
      <c r="E137" s="6">
        <f t="shared" si="87"/>
        <v>741.61500000000001</v>
      </c>
      <c r="G137" s="9">
        <f t="shared" si="88"/>
        <v>1702.75596</v>
      </c>
      <c r="H137" s="9">
        <f t="shared" si="89"/>
        <v>0</v>
      </c>
      <c r="I137" s="2">
        <f t="shared" si="90"/>
        <v>741.61500000000001</v>
      </c>
      <c r="J137" s="2">
        <f t="shared" si="91"/>
        <v>0</v>
      </c>
      <c r="P137">
        <f t="shared" si="94"/>
        <v>0</v>
      </c>
      <c r="Q137">
        <f t="shared" si="95"/>
        <v>0</v>
      </c>
      <c r="S137" s="4">
        <f t="shared" si="96"/>
        <v>0</v>
      </c>
      <c r="T137" s="4">
        <f t="shared" si="92"/>
        <v>0</v>
      </c>
    </row>
    <row r="138" spans="1:20" x14ac:dyDescent="0.3">
      <c r="A138" t="s">
        <v>123</v>
      </c>
      <c r="K138" s="2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2099-1C04-42F3-87BE-C2C1225ECFBB}">
  <dimension ref="A1:F48"/>
  <sheetViews>
    <sheetView tabSelected="1" workbookViewId="0">
      <selection activeCell="A7" sqref="A7"/>
    </sheetView>
  </sheetViews>
  <sheetFormatPr defaultRowHeight="14.4" x14ac:dyDescent="0.3"/>
  <cols>
    <col min="1" max="1" width="41.6640625" bestFit="1" customWidth="1"/>
    <col min="2" max="4" width="40" bestFit="1" customWidth="1"/>
    <col min="5" max="5" width="47.21875" bestFit="1" customWidth="1"/>
    <col min="6" max="6" width="7.77734375" bestFit="1" customWidth="1"/>
  </cols>
  <sheetData>
    <row r="1" spans="1:6" x14ac:dyDescent="0.3">
      <c r="A1" t="s">
        <v>62</v>
      </c>
      <c r="B1" t="s">
        <v>63</v>
      </c>
      <c r="C1" t="s">
        <v>64</v>
      </c>
      <c r="D1" t="s">
        <v>65</v>
      </c>
      <c r="E1" t="s">
        <v>108</v>
      </c>
      <c r="F1" t="s">
        <v>66</v>
      </c>
    </row>
    <row r="2" spans="1:6" x14ac:dyDescent="0.3">
      <c r="A2">
        <v>0</v>
      </c>
      <c r="B2">
        <v>1</v>
      </c>
      <c r="C2">
        <v>2</v>
      </c>
      <c r="D2">
        <v>3</v>
      </c>
      <c r="E2">
        <v>4</v>
      </c>
      <c r="F2">
        <v>5</v>
      </c>
    </row>
    <row r="3" spans="1:6" s="15" customFormat="1" x14ac:dyDescent="0.3">
      <c r="A3" s="16" t="s">
        <v>83</v>
      </c>
      <c r="B3" t="s">
        <v>84</v>
      </c>
      <c r="C3" t="s">
        <v>58</v>
      </c>
      <c r="D3" t="s">
        <v>85</v>
      </c>
      <c r="E3" t="s">
        <v>86</v>
      </c>
      <c r="F3" t="s">
        <v>50</v>
      </c>
    </row>
    <row r="4" spans="1:6" s="15" customFormat="1" x14ac:dyDescent="0.3">
      <c r="A4" t="s">
        <v>84</v>
      </c>
      <c r="B4" t="s">
        <v>56</v>
      </c>
      <c r="C4" t="s">
        <v>61</v>
      </c>
      <c r="D4" t="s">
        <v>87</v>
      </c>
      <c r="E4" t="s">
        <v>88</v>
      </c>
      <c r="F4" t="s">
        <v>50</v>
      </c>
    </row>
    <row r="5" spans="1:6" s="15" customFormat="1" x14ac:dyDescent="0.3">
      <c r="A5" s="16" t="s">
        <v>89</v>
      </c>
      <c r="B5" t="s">
        <v>90</v>
      </c>
      <c r="C5" t="s">
        <v>56</v>
      </c>
      <c r="D5" t="s">
        <v>90</v>
      </c>
      <c r="E5" t="s">
        <v>50</v>
      </c>
      <c r="F5" t="s">
        <v>50</v>
      </c>
    </row>
    <row r="6" spans="1:6" s="15" customFormat="1" x14ac:dyDescent="0.3">
      <c r="A6" s="16" t="s">
        <v>91</v>
      </c>
      <c r="B6" t="s">
        <v>92</v>
      </c>
      <c r="C6" t="s">
        <v>87</v>
      </c>
      <c r="D6" t="s">
        <v>93</v>
      </c>
      <c r="E6" t="s">
        <v>50</v>
      </c>
      <c r="F6" t="s">
        <v>50</v>
      </c>
    </row>
    <row r="7" spans="1:6" s="15" customFormat="1" x14ac:dyDescent="0.3">
      <c r="A7" s="16" t="s">
        <v>93</v>
      </c>
      <c r="B7" t="s">
        <v>89</v>
      </c>
      <c r="C7" t="s">
        <v>91</v>
      </c>
      <c r="D7" t="s">
        <v>94</v>
      </c>
      <c r="E7" t="s">
        <v>50</v>
      </c>
      <c r="F7" t="s">
        <v>50</v>
      </c>
    </row>
    <row r="8" spans="1:6" s="15" customFormat="1" x14ac:dyDescent="0.3">
      <c r="A8" t="s">
        <v>94</v>
      </c>
      <c r="B8" t="s">
        <v>91</v>
      </c>
      <c r="C8" t="s">
        <v>95</v>
      </c>
      <c r="D8" t="s">
        <v>50</v>
      </c>
      <c r="E8" t="s">
        <v>50</v>
      </c>
      <c r="F8" t="s">
        <v>50</v>
      </c>
    </row>
    <row r="9" spans="1:6" s="15" customFormat="1" x14ac:dyDescent="0.3">
      <c r="A9" t="s">
        <v>50</v>
      </c>
      <c r="B9" t="s">
        <v>93</v>
      </c>
      <c r="C9" t="s">
        <v>84</v>
      </c>
      <c r="D9" t="s">
        <v>50</v>
      </c>
      <c r="E9" t="s">
        <v>50</v>
      </c>
      <c r="F9" t="s">
        <v>50</v>
      </c>
    </row>
    <row r="10" spans="1:6" s="15" customFormat="1" x14ac:dyDescent="0.3">
      <c r="A10" t="s">
        <v>50</v>
      </c>
      <c r="B10" t="s">
        <v>94</v>
      </c>
      <c r="C10" t="s">
        <v>90</v>
      </c>
      <c r="D10" t="s">
        <v>50</v>
      </c>
      <c r="E10" t="s">
        <v>50</v>
      </c>
      <c r="F10" t="s">
        <v>50</v>
      </c>
    </row>
    <row r="11" spans="1:6" s="15" customFormat="1" x14ac:dyDescent="0.3">
      <c r="A11" t="s">
        <v>50</v>
      </c>
      <c r="B11" t="s">
        <v>50</v>
      </c>
      <c r="C11" t="s">
        <v>93</v>
      </c>
      <c r="D11" t="s">
        <v>50</v>
      </c>
      <c r="E11" t="s">
        <v>50</v>
      </c>
      <c r="F11" t="s">
        <v>50</v>
      </c>
    </row>
    <row r="12" spans="1:6" s="15" customFormat="1" x14ac:dyDescent="0.3">
      <c r="A12" t="s">
        <v>50</v>
      </c>
      <c r="B12" t="s">
        <v>50</v>
      </c>
      <c r="C12" t="s">
        <v>94</v>
      </c>
      <c r="D12" t="s">
        <v>50</v>
      </c>
      <c r="E12" t="s">
        <v>50</v>
      </c>
      <c r="F12" t="s">
        <v>50</v>
      </c>
    </row>
    <row r="13" spans="1:6" x14ac:dyDescent="0.3">
      <c r="A13" t="s">
        <v>96</v>
      </c>
    </row>
    <row r="16" spans="1:6" x14ac:dyDescent="0.3">
      <c r="A16" t="s">
        <v>62</v>
      </c>
      <c r="B16" t="s">
        <v>63</v>
      </c>
      <c r="C16" t="s">
        <v>64</v>
      </c>
      <c r="D16" t="s">
        <v>65</v>
      </c>
      <c r="E16" t="s">
        <v>108</v>
      </c>
    </row>
    <row r="17" spans="1:6" x14ac:dyDescent="0.3">
      <c r="A17" t="s">
        <v>97</v>
      </c>
      <c r="B17" t="s">
        <v>97</v>
      </c>
      <c r="C17" t="s">
        <v>98</v>
      </c>
      <c r="D17" t="s">
        <v>98</v>
      </c>
      <c r="E17" t="s">
        <v>109</v>
      </c>
    </row>
    <row r="18" spans="1:6" x14ac:dyDescent="0.3">
      <c r="A18" t="s">
        <v>98</v>
      </c>
      <c r="B18" t="s">
        <v>98</v>
      </c>
      <c r="C18" t="s">
        <v>104</v>
      </c>
      <c r="D18" t="s">
        <v>104</v>
      </c>
      <c r="E18" t="s">
        <v>110</v>
      </c>
    </row>
    <row r="19" spans="1:6" x14ac:dyDescent="0.3">
      <c r="A19" t="s">
        <v>99</v>
      </c>
      <c r="B19" t="s">
        <v>99</v>
      </c>
      <c r="C19" t="s">
        <v>102</v>
      </c>
      <c r="D19" t="s">
        <v>107</v>
      </c>
    </row>
    <row r="20" spans="1:6" x14ac:dyDescent="0.3">
      <c r="A20" t="s">
        <v>100</v>
      </c>
      <c r="B20" t="s">
        <v>100</v>
      </c>
      <c r="C20" t="s">
        <v>106</v>
      </c>
      <c r="D20" t="s">
        <v>99</v>
      </c>
    </row>
    <row r="21" spans="1:6" x14ac:dyDescent="0.3">
      <c r="A21" t="s">
        <v>101</v>
      </c>
      <c r="B21" t="s">
        <v>101</v>
      </c>
      <c r="C21" t="s">
        <v>99</v>
      </c>
    </row>
    <row r="22" spans="1:6" x14ac:dyDescent="0.3">
      <c r="A22" t="s">
        <v>102</v>
      </c>
      <c r="B22" t="s">
        <v>104</v>
      </c>
      <c r="C22" t="s">
        <v>107</v>
      </c>
    </row>
    <row r="23" spans="1:6" x14ac:dyDescent="0.3">
      <c r="B23" t="s">
        <v>105</v>
      </c>
      <c r="C23" t="s">
        <v>105</v>
      </c>
    </row>
    <row r="24" spans="1:6" x14ac:dyDescent="0.3">
      <c r="B24" t="s">
        <v>102</v>
      </c>
      <c r="C24" t="s">
        <v>67</v>
      </c>
    </row>
    <row r="25" spans="1:6" x14ac:dyDescent="0.3">
      <c r="C25" t="s">
        <v>68</v>
      </c>
    </row>
    <row r="26" spans="1:6" x14ac:dyDescent="0.3">
      <c r="A26" t="s">
        <v>103</v>
      </c>
    </row>
    <row r="29" spans="1:6" x14ac:dyDescent="0.3">
      <c r="A29" t="s">
        <v>62</v>
      </c>
      <c r="B29" t="s">
        <v>63</v>
      </c>
      <c r="C29" t="s">
        <v>64</v>
      </c>
      <c r="D29" t="s">
        <v>65</v>
      </c>
      <c r="E29" t="s">
        <v>108</v>
      </c>
      <c r="F29" t="s">
        <v>66</v>
      </c>
    </row>
    <row r="30" spans="1:6" x14ac:dyDescent="0.3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</row>
    <row r="31" spans="1:6" x14ac:dyDescent="0.3">
      <c r="A31" s="15" t="s">
        <v>59</v>
      </c>
      <c r="B31">
        <v>1</v>
      </c>
      <c r="D31">
        <v>3</v>
      </c>
      <c r="E31">
        <v>4</v>
      </c>
    </row>
    <row r="32" spans="1:6" x14ac:dyDescent="0.3">
      <c r="A32" s="15" t="s">
        <v>60</v>
      </c>
      <c r="B32" s="15" t="s">
        <v>59</v>
      </c>
      <c r="C32" t="s">
        <v>64</v>
      </c>
      <c r="D32" s="15" t="s">
        <v>54</v>
      </c>
      <c r="E32" t="s">
        <v>50</v>
      </c>
    </row>
    <row r="33" spans="1:5" x14ac:dyDescent="0.3">
      <c r="A33" s="15" t="s">
        <v>57</v>
      </c>
      <c r="B33" s="15" t="s">
        <v>56</v>
      </c>
      <c r="C33">
        <v>2</v>
      </c>
      <c r="D33" s="15" t="s">
        <v>51</v>
      </c>
      <c r="E33" t="s">
        <v>50</v>
      </c>
    </row>
    <row r="34" spans="1:5" x14ac:dyDescent="0.3">
      <c r="A34" s="15" t="s">
        <v>50</v>
      </c>
      <c r="B34" s="15" t="s">
        <v>51</v>
      </c>
      <c r="C34" s="15" t="s">
        <v>58</v>
      </c>
      <c r="D34" s="15" t="s">
        <v>50</v>
      </c>
      <c r="E34" t="s">
        <v>50</v>
      </c>
    </row>
    <row r="35" spans="1:5" x14ac:dyDescent="0.3">
      <c r="A35" s="15" t="s">
        <v>50</v>
      </c>
      <c r="B35" s="15" t="s">
        <v>57</v>
      </c>
      <c r="C35" s="15" t="s">
        <v>61</v>
      </c>
      <c r="D35" s="15" t="s">
        <v>50</v>
      </c>
      <c r="E35" t="s">
        <v>50</v>
      </c>
    </row>
    <row r="36" spans="1:5" x14ac:dyDescent="0.3">
      <c r="A36" s="15" t="s">
        <v>50</v>
      </c>
      <c r="B36" s="15" t="s">
        <v>60</v>
      </c>
      <c r="C36" s="15" t="s">
        <v>56</v>
      </c>
      <c r="D36" s="15" t="s">
        <v>50</v>
      </c>
      <c r="E36" t="s">
        <v>50</v>
      </c>
    </row>
    <row r="37" spans="1:5" x14ac:dyDescent="0.3">
      <c r="A37" s="15" t="s">
        <v>50</v>
      </c>
      <c r="B37" s="15" t="s">
        <v>50</v>
      </c>
      <c r="C37" s="15" t="s">
        <v>54</v>
      </c>
      <c r="D37" s="15" t="s">
        <v>50</v>
      </c>
      <c r="E37" t="s">
        <v>50</v>
      </c>
    </row>
    <row r="38" spans="1:5" x14ac:dyDescent="0.3">
      <c r="B38" s="15" t="s">
        <v>50</v>
      </c>
      <c r="C38" s="15" t="s">
        <v>60</v>
      </c>
      <c r="D38" s="15" t="s">
        <v>50</v>
      </c>
      <c r="E38" t="s">
        <v>50</v>
      </c>
    </row>
    <row r="39" spans="1:5" x14ac:dyDescent="0.3">
      <c r="C39" s="15" t="s">
        <v>52</v>
      </c>
    </row>
    <row r="40" spans="1:5" x14ac:dyDescent="0.3">
      <c r="B40" s="15" t="s">
        <v>51</v>
      </c>
      <c r="C40" s="15" t="s">
        <v>51</v>
      </c>
    </row>
    <row r="41" spans="1:5" x14ac:dyDescent="0.3">
      <c r="B41" s="15" t="s">
        <v>59</v>
      </c>
    </row>
    <row r="42" spans="1:5" x14ac:dyDescent="0.3">
      <c r="B42" s="15" t="s">
        <v>56</v>
      </c>
      <c r="C42" s="15" t="s">
        <v>61</v>
      </c>
    </row>
    <row r="43" spans="1:5" x14ac:dyDescent="0.3">
      <c r="B43" s="15" t="s">
        <v>55</v>
      </c>
      <c r="C43" s="15" t="s">
        <v>58</v>
      </c>
    </row>
    <row r="44" spans="1:5" x14ac:dyDescent="0.3">
      <c r="B44" s="15" t="s">
        <v>53</v>
      </c>
      <c r="C44" s="15" t="s">
        <v>56</v>
      </c>
    </row>
    <row r="45" spans="1:5" x14ac:dyDescent="0.3">
      <c r="C45" s="15" t="s">
        <v>54</v>
      </c>
    </row>
    <row r="46" spans="1:5" x14ac:dyDescent="0.3">
      <c r="C46" s="15" t="s">
        <v>53</v>
      </c>
    </row>
    <row r="47" spans="1:5" x14ac:dyDescent="0.3">
      <c r="C47" s="15" t="s">
        <v>52</v>
      </c>
    </row>
    <row r="48" spans="1:5" x14ac:dyDescent="0.3">
      <c r="C48" s="1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Table 6.1 Cougar_rule_curve</vt:lpstr>
      <vt:lpstr>Table 6.1 CGR_buffer</vt:lpstr>
      <vt:lpstr>Fig. 6.1 v &lt;reservoir&gt;</vt:lpstr>
      <vt:lpstr>Fig. 6.2b</vt:lpstr>
      <vt:lpstr>Cougar_rule_priorities</vt:lpstr>
      <vt:lpstr>Conservation Zone</vt:lpstr>
      <vt:lpstr>Buffer 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Conklin</cp:lastModifiedBy>
  <dcterms:created xsi:type="dcterms:W3CDTF">2020-11-19T21:36:57Z</dcterms:created>
  <dcterms:modified xsi:type="dcterms:W3CDTF">2020-11-22T01:58:39Z</dcterms:modified>
</cp:coreProperties>
</file>