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40EEC94-1721-42F5-BD89-F463755FB09A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" i="4" l="1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7" i="4"/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BJ5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<sst xmlns="http://schemas.openxmlformats.org/spreadsheetml/2006/main" count="22307" uniqueCount="181">
  <si>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</si>
  <si>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</si>
  <si>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</si>
  <si>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</si>
  <si>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</si>
  <si>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</si>
  <si>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</si>
  <si>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</si>
  <si>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</si>
  <si>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</si>
  <si>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</si>
  <si>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</si>
  <si>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</si>
  <si>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</si>
  <si>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</si>
  <si>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</si>
  <si>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</si>
  <si>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</si>
  <si>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</si>
  <si>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</si>
  <si>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</si>
  <si>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</si>
  <si>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</si>
  <si>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</si>
  <si>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</si>
  <si>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</si>
  <si>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</si>
  <si>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</si>
  <si>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</si>
  <si>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</si>
  <si>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</si>
  <si>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</si>
  <si>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</si>
  <si>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</si>
  <si>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</si>
  <si>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</si>
  <si>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</si>
  <si>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</si>
  <si>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</si>
  <si>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</si>
  <si>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</si>
  <si>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</si>
  <si>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</si>
  <si>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</si>
  <si>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</si>
  <si>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</si>
  <si>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</si>
  <si>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</si>
  <si>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</si>
  <si>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</si>
  <si>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</si>
  <si>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</si>
  <si>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</si>
  <si>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</si>
  <si>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</si>
  <si>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</si>
  <si>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</si>
  <si>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</si>
  <si>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</si>
  <si>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</si>
  <si>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</si>
  <si>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</si>
  <si>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</si>
  <si>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</si>
  <si>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</si>
  <si>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</si>
  <si>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</si>
  <si>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</si>
  <si>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</si>
  <si>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</si>
  <si>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</si>
  <si>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</si>
  <si>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</si>
  <si>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</si>
  <si>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</si>
  <si>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</si>
  <si>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</si>
  <si>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</si>
  <si>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</si>
  <si>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</si>
  <si>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</si>
  <si>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</si>
  <si>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</si>
  <si>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</si>
  <si>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</si>
  <si>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</si>
  <si>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</si>
  <si>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</si>
  <si>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</si>
  <si>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</si>
  <si>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</si>
  <si>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</si>
  <si>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</si>
  <si>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</si>
  <si>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</si>
  <si>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</si>
  <si>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</si>
  <si>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</si>
  <si>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</si>
  <si>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</si>
  <si>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</si>
  <si>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</si>
  <si>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</si>
  <si>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</si>
  <si>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</si>
  <si>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</si>
  <si>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</si>
  <si>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</si>
  <si>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</si>
  <si>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</si>
  <si>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</si>
  <si>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</si>
  <si>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</si>
  <si>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</si>
  <si>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</si>
  <si>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</si>
  <si>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</si>
  <si>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</si>
  <si>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</si>
  <si>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</si>
  <si>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</si>
  <si>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</si>
  <si>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</si>
  <si>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</si>
  <si>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</si>
  <si>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</si>
  <si>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</si>
  <si>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</si>
  <si>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</si>
  <si>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</si>
  <si>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</si>
  <si>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</si>
  <si>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</si>
  <si>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</si>
  <si>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</si>
  <si>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</si>
  <si>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</si>
  <si>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</si>
  <si>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</si>
  <si>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</si>
  <si>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</si>
  <si>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</si>
  <si>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</si>
  <si>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</si>
  <si>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</si>
  <si>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</si>
  <si>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</si>
  <si>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</si>
  <si>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</si>
  <si>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</si>
  <si>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</si>
  <si>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</si>
  <si>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</si>
  <si>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</si>
  <si>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</si>
  <si>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</si>
  <si>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</si>
  <si>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</si>
  <si>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</si>
  <si>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</si>
  <si>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</si>
  <si>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</si>
  <si>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</si>
  <si>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</si>
  <si>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</si>
  <si>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</si>
  <si>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</si>
  <si>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</si>
  <si>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</si>
  <si>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</si>
  <si>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</si>
  <si>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</si>
  <si>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</si>
  <si>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NS</t>
  </si>
  <si>
    <t>Skill statistics for the Middle Fork of the Willamette, monthly basis, 2010-18 unless otherwise noted</t>
  </si>
  <si>
    <t xml:space="preserve"> MF WILLAMETTE RIVER ABV SALT CRK NEAR OAKRIDGE 23751940</t>
  </si>
  <si>
    <t>MFWILLAMETTERIVERABVSALTCRKNEAROAKRIDGE23751940</t>
  </si>
  <si>
    <t>PEST C703</t>
  </si>
  <si>
    <t>FALLCREEKBLWWINBERRYCREEKNEARFALLCREEK23752598</t>
  </si>
  <si>
    <t xml:space="preserve"> FALL CREEK BLW WINBERRY CREEK NEAR FALL CREEK 23752598</t>
  </si>
  <si>
    <t>14151000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</si>
</sst>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0"/>
  <sheetViews>
    <sheetView tabSelected="1"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0"/>
      <c r="F1" s="57" t="s">
        <v>132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MIN(BI6:BI24)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7" t="s">
        <v>131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5">
        <v>14145500</v>
      </c>
      <c r="B5" s="55">
        <v>23751940</v>
      </c>
      <c r="C5" s="50" t="s">
        <v>175</v>
      </c>
      <c r="D5" s="50" t="s">
        <v>177</v>
      </c>
      <c r="F5" s="58"/>
      <c r="G5" s="51">
        <v>3.0000000000000001E-3</v>
      </c>
      <c r="H5" s="51" t="str">
        <f t="shared" ref="H5" si="0">IF(G5&gt;0.8,"VG",IF(G5&gt;0.7,"G",IF(G5&gt;0.45,"S","NS")))</f>
        <v>NS</v>
      </c>
      <c r="I5" s="51" t="str">
        <f t="shared" ref="I5" si="1">AJ5</f>
        <v>NS</v>
      </c>
      <c r="J5" s="51" t="str">
        <f t="shared" ref="J5" si="2">BB5</f>
        <v>NS</v>
      </c>
      <c r="K5" s="51" t="str">
        <f t="shared" ref="K5" si="3">BT5</f>
        <v>NS</v>
      </c>
      <c r="L5" s="52">
        <v>-1.49E-2</v>
      </c>
      <c r="M5" s="51" t="str">
        <f t="shared" ref="M5" si="4">IF(ABS(L5)&lt;5%,"VG",IF(ABS(L5)&lt;10%,"G",IF(ABS(L5)&lt;15%,"S","NS")))</f>
        <v>VG</v>
      </c>
      <c r="N5" s="51" t="str">
        <f t="shared" ref="N5" si="5">AO5</f>
        <v>NS</v>
      </c>
      <c r="O5" s="51" t="str">
        <f t="shared" ref="O5" si="6">BD5</f>
        <v>G</v>
      </c>
      <c r="P5" s="51" t="str">
        <f t="shared" ref="P5" si="7">BY5</f>
        <v>NS</v>
      </c>
      <c r="Q5" s="51">
        <v>0.998</v>
      </c>
      <c r="R5" s="51" t="str">
        <f t="shared" ref="R5" si="8">IF(Q5&lt;=0.5,"VG",IF(Q5&lt;=0.6,"G",IF(Q5&lt;=0.7,"S","NS")))</f>
        <v>NS</v>
      </c>
      <c r="S5" s="51" t="str">
        <f t="shared" ref="S5" si="9">AN5</f>
        <v>NS</v>
      </c>
      <c r="T5" s="51" t="str">
        <f t="shared" ref="T5" si="10">BF5</f>
        <v>NS</v>
      </c>
      <c r="U5" s="51" t="str">
        <f t="shared" ref="U5" si="11">BX5</f>
        <v>NS</v>
      </c>
      <c r="V5" s="51">
        <v>0.31080000000000002</v>
      </c>
      <c r="W5" s="51" t="str">
        <f t="shared" ref="W5" si="12">IF(V5&gt;0.85,"VG",IF(V5&gt;0.75,"G",IF(V5&gt;0.6,"S","NS")))</f>
        <v>NS</v>
      </c>
      <c r="X5" s="51" t="str">
        <f t="shared" ref="X5" si="13">AP5</f>
        <v>NS</v>
      </c>
      <c r="Y5" s="51" t="str">
        <f t="shared" ref="Y5" si="14">BH5</f>
        <v>NS</v>
      </c>
      <c r="Z5" s="51" t="str">
        <f t="shared" ref="Z5" si="15">BZ5</f>
        <v>NS</v>
      </c>
      <c r="AA5" s="54">
        <v>0.12482510278961099</v>
      </c>
      <c r="AB5" s="54">
        <v>2.8367653259372301E-2</v>
      </c>
      <c r="AC5" s="54">
        <v>13.317589892381701</v>
      </c>
      <c r="AD5" s="54"/>
      <c r="AE5" s="54">
        <v>12.0885175826536</v>
      </c>
      <c r="AF5" s="54">
        <v>0.93550782851368397</v>
      </c>
      <c r="AG5" s="54">
        <v>0.98571413033426103</v>
      </c>
      <c r="AH5" s="54">
        <v>0.35249421306420498</v>
      </c>
      <c r="AI5" s="54">
        <v>0.27016778797874202</v>
      </c>
      <c r="AJ5" s="55" t="s">
        <v>173</v>
      </c>
      <c r="AK5" s="55" t="s">
        <v>173</v>
      </c>
      <c r="AL5" s="55" t="s">
        <v>69</v>
      </c>
      <c r="AM5" s="55" t="s">
        <v>69</v>
      </c>
      <c r="AN5" s="55" t="s">
        <v>173</v>
      </c>
      <c r="AO5" s="55" t="s">
        <v>173</v>
      </c>
      <c r="AP5" s="55" t="s">
        <v>173</v>
      </c>
      <c r="AQ5" s="55" t="s">
        <v>173</v>
      </c>
      <c r="AS5" s="56" t="s">
        <v>176</v>
      </c>
      <c r="AT5" s="54">
        <v>0.22311395673006101</v>
      </c>
      <c r="AU5" s="54">
        <v>0.17211828422522099</v>
      </c>
      <c r="AV5" s="54">
        <v>6.3332069265029203</v>
      </c>
      <c r="AW5" s="54">
        <v>7.4847451160926104</v>
      </c>
      <c r="AX5" s="54">
        <v>0.88141139275025204</v>
      </c>
      <c r="AY5" s="54">
        <v>0.90988005570777297</v>
      </c>
      <c r="AZ5" s="54">
        <v>0.40169659747826503</v>
      </c>
      <c r="BA5" s="54">
        <v>0.34609526440256</v>
      </c>
      <c r="BB5" s="55" t="s">
        <v>173</v>
      </c>
      <c r="BC5" s="55" t="s">
        <v>173</v>
      </c>
      <c r="BD5" s="55" t="s">
        <v>68</v>
      </c>
      <c r="BE5" s="55" t="s">
        <v>68</v>
      </c>
      <c r="BF5" s="55" t="s">
        <v>173</v>
      </c>
      <c r="BG5" s="55" t="s">
        <v>173</v>
      </c>
      <c r="BH5" s="55" t="s">
        <v>173</v>
      </c>
      <c r="BI5" s="55" t="s">
        <v>173</v>
      </c>
      <c r="BJ5" s="50">
        <f t="shared" ref="BJ5" si="16">IF(BK5=AS5,1,0)</f>
        <v>1</v>
      </c>
      <c r="BK5" s="50" t="s">
        <v>176</v>
      </c>
      <c r="BL5" s="54">
        <v>0.19027136915972701</v>
      </c>
      <c r="BM5" s="54">
        <v>0.14765629647530601</v>
      </c>
      <c r="BN5" s="54">
        <v>13.268171474684801</v>
      </c>
      <c r="BO5" s="54">
        <v>13.298441699025799</v>
      </c>
      <c r="BP5" s="54">
        <v>0.89984922672649603</v>
      </c>
      <c r="BQ5" s="54">
        <v>0.923224622464487</v>
      </c>
      <c r="BR5" s="54">
        <v>0.40355742642348202</v>
      </c>
      <c r="BS5" s="54">
        <v>0.35256849993365402</v>
      </c>
      <c r="BT5" s="50" t="s">
        <v>173</v>
      </c>
      <c r="BU5" s="50" t="s">
        <v>173</v>
      </c>
      <c r="BV5" s="50" t="s">
        <v>69</v>
      </c>
      <c r="BW5" s="50" t="s">
        <v>69</v>
      </c>
      <c r="BX5" s="50" t="s">
        <v>173</v>
      </c>
      <c r="BY5" s="50" t="s">
        <v>173</v>
      </c>
      <c r="BZ5" s="50" t="s">
        <v>173</v>
      </c>
      <c r="CA5" s="50" t="s">
        <v>173</v>
      </c>
    </row>
    <row r="6" spans="1:79" s="50" customFormat="1" x14ac:dyDescent="0.3">
      <c r="A6" s="53"/>
      <c r="C6" s="56"/>
      <c r="D6" s="60"/>
      <c r="E6"/>
      <c r="F6" s="58"/>
      <c r="G6" s="51"/>
      <c r="H6" s="51"/>
      <c r="I6" s="51"/>
      <c r="J6" s="51"/>
      <c r="K6" s="51"/>
      <c r="L6" s="52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33"/>
      <c r="AB6" s="33"/>
      <c r="AC6" s="42"/>
      <c r="AD6" s="42"/>
      <c r="AE6" s="43"/>
      <c r="AF6" s="43"/>
      <c r="AG6" s="35"/>
      <c r="AH6" s="35"/>
      <c r="AI6" s="36"/>
      <c r="AJ6" s="36"/>
      <c r="AK6" s="40"/>
      <c r="AL6" s="40"/>
      <c r="AM6" s="41"/>
      <c r="AN6" s="41"/>
      <c r="AO6" s="3"/>
      <c r="AP6" s="3"/>
      <c r="AQ6"/>
      <c r="AR6"/>
      <c r="AS6" s="35"/>
      <c r="AT6" s="35"/>
      <c r="AU6" s="35"/>
      <c r="AV6" s="35"/>
      <c r="AW6" s="35"/>
      <c r="AX6" s="35"/>
      <c r="AY6" s="35"/>
      <c r="AZ6" s="35"/>
      <c r="BA6"/>
      <c r="BB6"/>
      <c r="BC6"/>
      <c r="BD6"/>
      <c r="BE6"/>
      <c r="BF6"/>
      <c r="BG6"/>
      <c r="BH6"/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9" s="50" customFormat="1" x14ac:dyDescent="0.3">
      <c r="A7" s="53" t="s">
        <v>180</v>
      </c>
      <c r="B7" s="50">
        <v>23752598</v>
      </c>
      <c r="C7" t="s">
        <v>179</v>
      </c>
      <c r="D7" s="60"/>
      <c r="E7"/>
      <c r="F7" s="58">
        <v>-0.6</v>
      </c>
      <c r="G7" s="51">
        <v>0.36699999999999999</v>
      </c>
      <c r="H7" s="51" t="str">
        <f t="shared" ref="H7" si="17">IF(G7&gt;0.8,"VG",IF(G7&gt;0.7,"G",IF(G7&gt;0.45,"S","NS")))</f>
        <v>NS</v>
      </c>
      <c r="I7" s="51" t="str">
        <f t="shared" ref="I7" si="18">AJ7</f>
        <v>S</v>
      </c>
      <c r="J7" s="51" t="str">
        <f t="shared" ref="J7" si="19">BB7</f>
        <v>S</v>
      </c>
      <c r="K7" s="51" t="str">
        <f t="shared" ref="K7" si="20">BT7</f>
        <v>S</v>
      </c>
      <c r="L7" s="52">
        <v>1.1999999999999999E-3</v>
      </c>
      <c r="M7" s="51" t="str">
        <f t="shared" ref="M7" si="21">IF(ABS(L7)&lt;5%,"VG",IF(ABS(L7)&lt;10%,"G",IF(ABS(L7)&lt;15%,"S","NS")))</f>
        <v>VG</v>
      </c>
      <c r="N7" s="51" t="str">
        <f t="shared" ref="N7" si="22">AO7</f>
        <v>S</v>
      </c>
      <c r="O7" s="51" t="str">
        <f t="shared" ref="O7" si="23">BD7</f>
        <v>S</v>
      </c>
      <c r="P7" s="51" t="str">
        <f t="shared" ref="P7" si="24">BY7</f>
        <v>S</v>
      </c>
      <c r="Q7" s="51">
        <v>0.79500000000000004</v>
      </c>
      <c r="R7" s="51" t="str">
        <f t="shared" ref="R7" si="25">IF(Q7&lt;=0.5,"VG",IF(Q7&lt;=0.6,"G",IF(Q7&lt;=0.7,"S","NS")))</f>
        <v>NS</v>
      </c>
      <c r="S7" s="51" t="str">
        <f t="shared" ref="S7" si="26">AN7</f>
        <v>NS</v>
      </c>
      <c r="T7" s="51" t="str">
        <f t="shared" ref="T7" si="27">BF7</f>
        <v>S</v>
      </c>
      <c r="U7" s="51" t="str">
        <f t="shared" ref="U7" si="28">BX7</f>
        <v>S</v>
      </c>
      <c r="V7" s="51">
        <v>0.54500000000000004</v>
      </c>
      <c r="W7" s="51" t="str">
        <f t="shared" ref="W7" si="29">IF(V7&gt;0.85,"VG",IF(V7&gt;0.75,"G",IF(V7&gt;0.6,"S","NS")))</f>
        <v>NS</v>
      </c>
      <c r="X7" s="51" t="str">
        <f t="shared" ref="X7" si="30">AP7</f>
        <v>NS</v>
      </c>
      <c r="Y7" s="51" t="str">
        <f t="shared" ref="Y7" si="31">BH7</f>
        <v>S</v>
      </c>
      <c r="Z7" s="51" t="str">
        <f t="shared" ref="Z7" si="32">BZ7</f>
        <v>S</v>
      </c>
      <c r="AA7" s="33">
        <v>0.57544696562380904</v>
      </c>
      <c r="AB7" s="33">
        <v>0.48448618984388497</v>
      </c>
      <c r="AC7" s="42">
        <v>16.722469324671</v>
      </c>
      <c r="AD7" s="42">
        <v>15.6659624530028</v>
      </c>
      <c r="AE7" s="43">
        <v>0.651577343357019</v>
      </c>
      <c r="AF7" s="43">
        <v>0.71799290397337201</v>
      </c>
      <c r="AG7" s="35">
        <v>0.65950540952362602</v>
      </c>
      <c r="AH7" s="35">
        <v>0.59567243021528404</v>
      </c>
      <c r="AI7" s="36" t="s">
        <v>69</v>
      </c>
      <c r="AJ7" s="36" t="s">
        <v>69</v>
      </c>
      <c r="AK7" s="40" t="s">
        <v>173</v>
      </c>
      <c r="AL7" s="40" t="s">
        <v>173</v>
      </c>
      <c r="AM7" s="41" t="s">
        <v>69</v>
      </c>
      <c r="AN7" s="41" t="s">
        <v>173</v>
      </c>
      <c r="AO7" s="3" t="s">
        <v>69</v>
      </c>
      <c r="AP7" s="3" t="s">
        <v>173</v>
      </c>
      <c r="AQ7"/>
      <c r="AR7" s="74" t="s">
        <v>178</v>
      </c>
      <c r="AS7" s="33">
        <v>0.578053631976025</v>
      </c>
      <c r="AT7" s="33">
        <v>0.53443401076404395</v>
      </c>
      <c r="AU7" s="42">
        <v>13.003969919190601</v>
      </c>
      <c r="AV7" s="42">
        <v>13.341426694094601</v>
      </c>
      <c r="AW7" s="43">
        <v>0.64957398964550195</v>
      </c>
      <c r="AX7" s="43">
        <v>0.682323962085428</v>
      </c>
      <c r="AY7" s="35">
        <v>0.64593992578937498</v>
      </c>
      <c r="AZ7" s="35">
        <v>0.61272047152525799</v>
      </c>
      <c r="BA7" s="36" t="s">
        <v>69</v>
      </c>
      <c r="BB7" s="36" t="s">
        <v>69</v>
      </c>
      <c r="BC7" s="40" t="s">
        <v>69</v>
      </c>
      <c r="BD7" s="40" t="s">
        <v>69</v>
      </c>
      <c r="BE7" s="41" t="s">
        <v>69</v>
      </c>
      <c r="BF7" s="41" t="s">
        <v>69</v>
      </c>
      <c r="BG7" s="3" t="s">
        <v>69</v>
      </c>
      <c r="BH7" s="3" t="s">
        <v>69</v>
      </c>
      <c r="BI7">
        <f t="shared" ref="BI7" si="33">IF(BJ7=AR7,1,0)</f>
        <v>1</v>
      </c>
      <c r="BJ7" t="s">
        <v>178</v>
      </c>
      <c r="BK7" s="35">
        <v>0.57229114421084204</v>
      </c>
      <c r="BL7" s="35">
        <v>0.527966474620996</v>
      </c>
      <c r="BM7" s="35">
        <v>15.9314657088182</v>
      </c>
      <c r="BN7" s="35">
        <v>15.863776893288399</v>
      </c>
      <c r="BO7" s="35">
        <v>0.65399453804229801</v>
      </c>
      <c r="BP7" s="35">
        <v>0.687046960097346</v>
      </c>
      <c r="BQ7" s="35">
        <v>0.65693226602509003</v>
      </c>
      <c r="BR7" s="35">
        <v>0.62211889534144404</v>
      </c>
      <c r="BS7" t="s">
        <v>69</v>
      </c>
      <c r="BT7" t="s">
        <v>69</v>
      </c>
      <c r="BU7" t="s">
        <v>173</v>
      </c>
      <c r="BV7" t="s">
        <v>173</v>
      </c>
      <c r="BW7" t="s">
        <v>69</v>
      </c>
      <c r="BX7" t="s">
        <v>69</v>
      </c>
      <c r="BY7" t="s">
        <v>69</v>
      </c>
      <c r="BZ7" t="s">
        <v>69</v>
      </c>
    </row>
    <row r="8" spans="1:79" s="50" customFormat="1" x14ac:dyDescent="0.3">
      <c r="A8" s="53"/>
      <c r="C8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9" x14ac:dyDescent="0.3">
      <c r="A9" s="32" t="s">
        <v>56</v>
      </c>
    </row>
    <row r="10" spans="1:79" x14ac:dyDescent="0.3">
      <c r="A10" s="3" t="s">
        <v>16</v>
      </c>
      <c r="B10" s="3" t="s">
        <v>55</v>
      </c>
      <c r="G10" s="16" t="s">
        <v>48</v>
      </c>
      <c r="L10" s="19" t="s">
        <v>49</v>
      </c>
      <c r="Q10" s="17" t="s">
        <v>50</v>
      </c>
      <c r="V10" s="18" t="s">
        <v>51</v>
      </c>
      <c r="AA10" s="36" t="s">
        <v>64</v>
      </c>
      <c r="AB10" s="36" t="s">
        <v>65</v>
      </c>
      <c r="AC10" s="37" t="s">
        <v>64</v>
      </c>
      <c r="AD10" s="37" t="s">
        <v>65</v>
      </c>
      <c r="AE10" s="38" t="s">
        <v>64</v>
      </c>
      <c r="AF10" s="38" t="s">
        <v>65</v>
      </c>
      <c r="AG10" s="3" t="s">
        <v>64</v>
      </c>
      <c r="AH10" s="3" t="s">
        <v>65</v>
      </c>
      <c r="AI10" s="39" t="s">
        <v>64</v>
      </c>
      <c r="AJ10" s="39" t="s">
        <v>65</v>
      </c>
      <c r="AK10" s="37" t="s">
        <v>64</v>
      </c>
      <c r="AL10" s="37" t="s">
        <v>65</v>
      </c>
      <c r="AM10" s="38" t="s">
        <v>64</v>
      </c>
      <c r="AN10" s="38" t="s">
        <v>65</v>
      </c>
      <c r="AO10" s="3" t="s">
        <v>64</v>
      </c>
      <c r="AP10" s="3" t="s">
        <v>65</v>
      </c>
      <c r="AS10" s="36" t="s">
        <v>66</v>
      </c>
      <c r="AT10" s="36" t="s">
        <v>67</v>
      </c>
      <c r="AU10" s="40" t="s">
        <v>66</v>
      </c>
      <c r="AV10" s="40" t="s">
        <v>67</v>
      </c>
      <c r="AW10" s="41" t="s">
        <v>66</v>
      </c>
      <c r="AX10" s="41" t="s">
        <v>67</v>
      </c>
      <c r="AY10" s="3" t="s">
        <v>66</v>
      </c>
      <c r="AZ10" s="3" t="s">
        <v>67</v>
      </c>
      <c r="BA10" s="36" t="s">
        <v>66</v>
      </c>
      <c r="BB10" s="36" t="s">
        <v>67</v>
      </c>
      <c r="BC10" s="40" t="s">
        <v>66</v>
      </c>
      <c r="BD10" s="40" t="s">
        <v>67</v>
      </c>
      <c r="BE10" s="41" t="s">
        <v>66</v>
      </c>
      <c r="BF10" s="41" t="s">
        <v>67</v>
      </c>
      <c r="BG10" s="3" t="s">
        <v>66</v>
      </c>
      <c r="BH10" s="3" t="s">
        <v>67</v>
      </c>
      <c r="BK10" s="35" t="s">
        <v>66</v>
      </c>
      <c r="BL10" s="35" t="s">
        <v>67</v>
      </c>
      <c r="BM10" s="35" t="s">
        <v>66</v>
      </c>
      <c r="BN10" s="35" t="s">
        <v>67</v>
      </c>
      <c r="BO10" s="35" t="s">
        <v>66</v>
      </c>
      <c r="BP10" s="35" t="s">
        <v>67</v>
      </c>
      <c r="BQ10" s="35" t="s">
        <v>66</v>
      </c>
      <c r="BR10" s="35" t="s">
        <v>67</v>
      </c>
      <c r="BS10" t="s">
        <v>66</v>
      </c>
      <c r="BT10" t="s">
        <v>67</v>
      </c>
      <c r="BU10" t="s">
        <v>66</v>
      </c>
      <c r="BV10" t="s">
        <v>67</v>
      </c>
      <c r="BW10" t="s">
        <v>66</v>
      </c>
      <c r="BX10" t="s">
        <v>67</v>
      </c>
      <c r="BY10" t="s">
        <v>66</v>
      </c>
      <c r="BZ10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133</v>
      </c>
      <c r="B1" t="s">
        <v>134</v>
      </c>
      <c r="C1" t="s">
        <v>160</v>
      </c>
      <c r="D1" t="s">
        <v>156</v>
      </c>
      <c r="E1" t="s">
        <v>161</v>
      </c>
      <c r="F1" t="s">
        <v>167</v>
      </c>
      <c r="G1" s="61" t="s">
        <v>170</v>
      </c>
      <c r="H1" s="61" t="s">
        <v>171</v>
      </c>
      <c r="I1" t="s">
        <v>154</v>
      </c>
      <c r="J1" t="s">
        <v>135</v>
      </c>
      <c r="K1" s="14" t="s">
        <v>150</v>
      </c>
      <c r="L1" t="s">
        <v>136</v>
      </c>
      <c r="M1" t="s">
        <v>137</v>
      </c>
      <c r="N1" s="14" t="s">
        <v>169</v>
      </c>
      <c r="O1" s="64" t="s">
        <v>168</v>
      </c>
      <c r="P1" t="s">
        <v>138</v>
      </c>
      <c r="Q1" t="s">
        <v>155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162</v>
      </c>
      <c r="F2" s="48">
        <v>508</v>
      </c>
      <c r="G2" s="62">
        <v>88119000</v>
      </c>
      <c r="H2" s="49">
        <f>G2/2589988</f>
        <v>34.022937558011854</v>
      </c>
      <c r="I2" s="48" t="s">
        <v>147</v>
      </c>
      <c r="J2" s="48" t="s">
        <v>148</v>
      </c>
      <c r="K2" s="48">
        <v>580131</v>
      </c>
      <c r="L2" s="48">
        <v>4912257</v>
      </c>
      <c r="M2" s="48" t="s">
        <v>149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163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139</v>
      </c>
      <c r="J3" s="48" t="s">
        <v>140</v>
      </c>
      <c r="K3" s="48">
        <v>576070</v>
      </c>
      <c r="L3" s="48">
        <v>4909277</v>
      </c>
      <c r="M3" s="48" t="s">
        <v>141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164</v>
      </c>
      <c r="F4" s="48">
        <v>2229</v>
      </c>
      <c r="G4" s="62">
        <v>404283000</v>
      </c>
      <c r="H4" s="49">
        <f t="shared" si="0"/>
        <v>156.09454561179433</v>
      </c>
      <c r="I4" s="48" t="s">
        <v>142</v>
      </c>
      <c r="J4" s="48" t="s">
        <v>143</v>
      </c>
      <c r="K4" s="48">
        <v>562755</v>
      </c>
      <c r="L4" s="48">
        <v>4877200</v>
      </c>
      <c r="M4" s="48" t="s">
        <v>144</v>
      </c>
      <c r="N4" s="48">
        <v>160</v>
      </c>
      <c r="O4" s="59">
        <f t="shared" si="1"/>
        <v>1.0250198004862929</v>
      </c>
      <c r="P4" s="48" t="s">
        <v>5</v>
      </c>
      <c r="Q4" s="48" t="s">
        <v>157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165</v>
      </c>
      <c r="F5" s="48">
        <v>236</v>
      </c>
      <c r="G5" s="62">
        <v>63516000</v>
      </c>
      <c r="H5" s="49">
        <f t="shared" si="0"/>
        <v>24.523665746713885</v>
      </c>
      <c r="I5" s="48" t="s">
        <v>145</v>
      </c>
      <c r="J5" s="48" t="s">
        <v>146</v>
      </c>
      <c r="K5" s="48">
        <v>559476</v>
      </c>
      <c r="L5" s="48">
        <v>4895217</v>
      </c>
      <c r="M5" s="48" t="s">
        <v>152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172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151</v>
      </c>
      <c r="N6" s="48">
        <v>87.7</v>
      </c>
      <c r="O6" s="59">
        <f>N6/(H5+H6)</f>
        <v>0.99674810143801862</v>
      </c>
      <c r="P6" s="48" t="s">
        <v>10</v>
      </c>
      <c r="Q6" s="48" t="s">
        <v>153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166</v>
      </c>
      <c r="F7" s="48">
        <v>2088</v>
      </c>
      <c r="G7" s="62">
        <v>463631000</v>
      </c>
      <c r="H7" s="49">
        <f t="shared" si="0"/>
        <v>179.00893749314668</v>
      </c>
      <c r="I7" s="48" t="s">
        <v>158</v>
      </c>
      <c r="J7" s="48" t="s">
        <v>159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71</v>
      </c>
      <c r="B2" s="14" t="s">
        <v>72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128</v>
      </c>
      <c r="M2" t="s">
        <v>129</v>
      </c>
      <c r="N2" s="14" t="s">
        <v>123</v>
      </c>
      <c r="O2" s="44" t="s">
        <v>105</v>
      </c>
      <c r="P2" t="s">
        <v>130</v>
      </c>
      <c r="Q2" s="14" t="s">
        <v>75</v>
      </c>
      <c r="R2" s="14" t="s">
        <v>71</v>
      </c>
      <c r="S2" s="14" t="s">
        <v>72</v>
      </c>
      <c r="T2" s="45" t="s">
        <v>76</v>
      </c>
      <c r="W2" s="3" t="s">
        <v>70</v>
      </c>
      <c r="X2" t="s">
        <v>106</v>
      </c>
      <c r="Y2" t="s">
        <v>104</v>
      </c>
      <c r="Z2" s="14" t="s">
        <v>124</v>
      </c>
      <c r="AA2" s="44" t="s">
        <v>47</v>
      </c>
      <c r="AB2" t="s">
        <v>125</v>
      </c>
      <c r="AC2" s="44" t="s">
        <v>47</v>
      </c>
      <c r="AD2" t="s">
        <v>126</v>
      </c>
      <c r="AE2" t="s">
        <v>127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73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71</v>
      </c>
      <c r="B17" s="14" t="s">
        <v>72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107</v>
      </c>
      <c r="B1" s="14" t="s">
        <v>75</v>
      </c>
      <c r="C1" s="14" t="s">
        <v>71</v>
      </c>
      <c r="D1" s="14" t="s">
        <v>108</v>
      </c>
      <c r="E1" s="14" t="s">
        <v>76</v>
      </c>
      <c r="F1" s="14" t="s">
        <v>77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121</v>
      </c>
      <c r="S1" s="14" t="s">
        <v>119</v>
      </c>
      <c r="T1" s="14" t="s">
        <v>120</v>
      </c>
      <c r="V1" s="14" t="s">
        <v>122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74</v>
      </c>
      <c r="B1" s="14" t="s">
        <v>75</v>
      </c>
      <c r="C1" s="14" t="s">
        <v>71</v>
      </c>
      <c r="D1" s="14" t="s">
        <v>72</v>
      </c>
      <c r="E1" s="14" t="s">
        <v>81</v>
      </c>
      <c r="F1" s="14" t="s">
        <v>82</v>
      </c>
      <c r="G1" s="14" t="s">
        <v>76</v>
      </c>
      <c r="H1" s="14" t="s">
        <v>77</v>
      </c>
      <c r="I1" s="14" t="s">
        <v>78</v>
      </c>
      <c r="J1" s="14" t="s">
        <v>77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  <c r="S1" s="14" t="s">
        <v>87</v>
      </c>
      <c r="T1" s="14" t="s">
        <v>88</v>
      </c>
      <c r="U1" s="14" t="s">
        <v>89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  <c r="AB1" s="14" t="s">
        <v>96</v>
      </c>
      <c r="AC1" s="14" t="s">
        <v>97</v>
      </c>
      <c r="AD1" s="14" t="s">
        <v>98</v>
      </c>
      <c r="AE1" s="14" t="s">
        <v>99</v>
      </c>
      <c r="AF1" s="14" t="s">
        <v>100</v>
      </c>
      <c r="AG1" s="14" t="s">
        <v>101</v>
      </c>
      <c r="AH1" s="14" t="s">
        <v>102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103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2021-11-16T19:12:23Z</dcterms:modified>
</cp:coreProperties>
</file>