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W3M.git\trunk\DataCW3M\SkillAssessment\"/>
    </mc:Choice>
  </mc:AlternateContent>
  <xr:revisionPtr revIDLastSave="0" documentId="13_ncr:1_{87728BA6-24EC-412D-9DA0-B2359108828B}" xr6:coauthVersionLast="46" xr6:coauthVersionMax="46" xr10:uidLastSave="{00000000-0000-0000-0000-000000000000}"/>
  <bookViews>
    <workbookView xWindow="28680" yWindow="-7425" windowWidth="29040" windowHeight="17640" xr2:uid="{00000000-000D-0000-FFFF-FFFF00000000}"/>
  </bookViews>
  <sheets>
    <sheet name="Fit water temp to air temp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73" i="1" l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T2" i="1"/>
  <c r="T1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T74" i="1" l="1"/>
  <c r="L74" i="1"/>
  <c r="O73" i="1"/>
  <c r="M73" i="1"/>
  <c r="O72" i="1"/>
  <c r="M72" i="1"/>
  <c r="O71" i="1"/>
  <c r="M71" i="1"/>
  <c r="O70" i="1"/>
  <c r="M70" i="1"/>
  <c r="O69" i="1"/>
  <c r="M69" i="1"/>
  <c r="O68" i="1"/>
  <c r="M68" i="1"/>
  <c r="O67" i="1"/>
  <c r="M67" i="1"/>
  <c r="O66" i="1"/>
  <c r="M66" i="1"/>
  <c r="O65" i="1"/>
  <c r="M65" i="1"/>
  <c r="O64" i="1"/>
  <c r="M64" i="1"/>
  <c r="O63" i="1"/>
  <c r="M63" i="1"/>
  <c r="O62" i="1"/>
  <c r="M62" i="1"/>
  <c r="O61" i="1"/>
  <c r="M61" i="1"/>
  <c r="O60" i="1"/>
  <c r="M60" i="1"/>
  <c r="O59" i="1"/>
  <c r="M59" i="1"/>
  <c r="O58" i="1"/>
  <c r="M58" i="1"/>
  <c r="O57" i="1"/>
  <c r="M57" i="1"/>
  <c r="O56" i="1"/>
  <c r="M56" i="1"/>
  <c r="O55" i="1"/>
  <c r="M55" i="1"/>
  <c r="O54" i="1"/>
  <c r="M54" i="1"/>
  <c r="O53" i="1"/>
  <c r="M53" i="1"/>
  <c r="O52" i="1"/>
  <c r="M52" i="1"/>
  <c r="O51" i="1"/>
  <c r="M51" i="1"/>
  <c r="O50" i="1"/>
  <c r="M50" i="1"/>
  <c r="O49" i="1"/>
  <c r="M49" i="1"/>
  <c r="O48" i="1"/>
  <c r="M48" i="1"/>
  <c r="O47" i="1"/>
  <c r="M47" i="1"/>
  <c r="O46" i="1"/>
  <c r="M46" i="1"/>
  <c r="O45" i="1"/>
  <c r="M45" i="1"/>
  <c r="O44" i="1"/>
  <c r="M44" i="1"/>
  <c r="O43" i="1"/>
  <c r="M43" i="1"/>
  <c r="O42" i="1"/>
  <c r="M42" i="1"/>
  <c r="O41" i="1"/>
  <c r="M41" i="1"/>
  <c r="O40" i="1"/>
  <c r="M40" i="1"/>
  <c r="O39" i="1"/>
  <c r="M39" i="1"/>
  <c r="O38" i="1"/>
  <c r="M38" i="1"/>
  <c r="O37" i="1"/>
  <c r="M37" i="1"/>
  <c r="O36" i="1"/>
  <c r="M36" i="1"/>
  <c r="O35" i="1"/>
  <c r="M35" i="1"/>
  <c r="O34" i="1"/>
  <c r="M34" i="1"/>
  <c r="O33" i="1"/>
  <c r="M33" i="1"/>
  <c r="O32" i="1"/>
  <c r="M32" i="1"/>
  <c r="O31" i="1"/>
  <c r="M31" i="1"/>
  <c r="O30" i="1"/>
  <c r="M30" i="1"/>
  <c r="O29" i="1"/>
  <c r="M29" i="1"/>
  <c r="O28" i="1"/>
  <c r="M28" i="1"/>
  <c r="O27" i="1"/>
  <c r="M27" i="1"/>
  <c r="O26" i="1"/>
  <c r="M26" i="1"/>
  <c r="O25" i="1"/>
  <c r="M25" i="1"/>
  <c r="O24" i="1"/>
  <c r="M24" i="1"/>
  <c r="O23" i="1"/>
  <c r="M23" i="1"/>
  <c r="O22" i="1"/>
  <c r="M22" i="1"/>
  <c r="O21" i="1"/>
  <c r="M21" i="1"/>
  <c r="O20" i="1"/>
  <c r="M20" i="1"/>
  <c r="O19" i="1"/>
  <c r="M19" i="1"/>
  <c r="O18" i="1"/>
  <c r="M18" i="1"/>
  <c r="O17" i="1"/>
  <c r="M17" i="1"/>
  <c r="O16" i="1"/>
  <c r="M16" i="1"/>
  <c r="O15" i="1"/>
  <c r="M15" i="1"/>
  <c r="O14" i="1"/>
  <c r="M14" i="1"/>
  <c r="O13" i="1"/>
  <c r="M13" i="1"/>
  <c r="O12" i="1"/>
  <c r="M12" i="1"/>
  <c r="O11" i="1"/>
  <c r="M11" i="1"/>
  <c r="O10" i="1"/>
  <c r="M10" i="1"/>
  <c r="O9" i="1"/>
  <c r="M9" i="1"/>
  <c r="O8" i="1"/>
  <c r="M8" i="1"/>
  <c r="O7" i="1"/>
  <c r="M7" i="1"/>
  <c r="O6" i="1"/>
  <c r="M6" i="1"/>
  <c r="O5" i="1"/>
  <c r="M5" i="1"/>
  <c r="O4" i="1"/>
  <c r="M4" i="1"/>
  <c r="O3" i="1"/>
  <c r="M3" i="1"/>
  <c r="O2" i="1" l="1"/>
  <c r="O74" i="1" s="1"/>
  <c r="O1" i="1"/>
  <c r="M2" i="1"/>
  <c r="M1" i="1"/>
  <c r="F74" i="1"/>
  <c r="E74" i="1"/>
  <c r="G74" i="1"/>
  <c r="M74" i="1" l="1"/>
  <c r="I3" i="1"/>
  <c r="I2" i="1"/>
  <c r="K2" i="1"/>
  <c r="I4" i="1"/>
  <c r="J65" i="1"/>
  <c r="J53" i="1"/>
  <c r="J42" i="1"/>
  <c r="J34" i="1"/>
  <c r="J26" i="1"/>
  <c r="J18" i="1"/>
  <c r="J10" i="1"/>
  <c r="J5" i="1"/>
  <c r="J48" i="1"/>
  <c r="J40" i="1"/>
  <c r="J32" i="1"/>
  <c r="J8" i="1"/>
  <c r="J33" i="1"/>
  <c r="J36" i="1"/>
  <c r="J4" i="1"/>
  <c r="J50" i="1"/>
  <c r="J15" i="1"/>
  <c r="J7" i="1"/>
  <c r="J73" i="1"/>
  <c r="J68" i="1"/>
  <c r="J63" i="1"/>
  <c r="J58" i="1"/>
  <c r="J45" i="1"/>
  <c r="J37" i="1"/>
  <c r="J29" i="1"/>
  <c r="J21" i="1"/>
  <c r="J13" i="1"/>
  <c r="J12" i="1"/>
  <c r="J61" i="1"/>
  <c r="J56" i="1"/>
  <c r="J51" i="1"/>
  <c r="J24" i="1"/>
  <c r="J16" i="1"/>
  <c r="J17" i="1"/>
  <c r="J67" i="1"/>
  <c r="J44" i="1"/>
  <c r="J28" i="1"/>
  <c r="J60" i="1"/>
  <c r="J71" i="1"/>
  <c r="J66" i="1"/>
  <c r="J54" i="1"/>
  <c r="J43" i="1"/>
  <c r="J35" i="1"/>
  <c r="J27" i="1"/>
  <c r="J19" i="1"/>
  <c r="J11" i="1"/>
  <c r="J3" i="1"/>
  <c r="J70" i="1"/>
  <c r="J23" i="1"/>
  <c r="J69" i="1"/>
  <c r="J64" i="1"/>
  <c r="J59" i="1"/>
  <c r="J46" i="1"/>
  <c r="J38" i="1"/>
  <c r="J30" i="1"/>
  <c r="J22" i="1"/>
  <c r="J14" i="1"/>
  <c r="J6" i="1"/>
  <c r="J62" i="1"/>
  <c r="J57" i="1"/>
  <c r="J49" i="1"/>
  <c r="J41" i="1"/>
  <c r="J25" i="1"/>
  <c r="J9" i="1"/>
  <c r="J20" i="1"/>
  <c r="J55" i="1"/>
  <c r="J47" i="1"/>
  <c r="J31" i="1"/>
  <c r="J52" i="1"/>
  <c r="J72" i="1"/>
  <c r="J39" i="1"/>
  <c r="J2" i="1"/>
  <c r="S35" i="1" l="1"/>
  <c r="Q35" i="1" s="1"/>
  <c r="S63" i="1"/>
  <c r="Q63" i="1" s="1"/>
  <c r="S21" i="1"/>
  <c r="Q21" i="1" s="1"/>
  <c r="S22" i="1"/>
  <c r="Q22" i="1" s="1"/>
  <c r="S50" i="1"/>
  <c r="Q50" i="1" s="1"/>
  <c r="S15" i="1"/>
  <c r="Q15" i="1" s="1"/>
  <c r="S40" i="1"/>
  <c r="Q40" i="1" s="1"/>
  <c r="S68" i="1"/>
  <c r="Q68" i="1" s="1"/>
  <c r="S49" i="1"/>
  <c r="Q49" i="1" s="1"/>
  <c r="S3" i="1"/>
  <c r="Q3" i="1" s="1"/>
  <c r="S34" i="1"/>
  <c r="Q34" i="1" s="1"/>
  <c r="S62" i="1"/>
  <c r="Q62" i="1" s="1"/>
  <c r="S43" i="1"/>
  <c r="Q43" i="1" s="1"/>
  <c r="S71" i="1"/>
  <c r="Q71" i="1" s="1"/>
  <c r="S45" i="1"/>
  <c r="Q45" i="1" s="1"/>
  <c r="S30" i="1"/>
  <c r="Q30" i="1" s="1"/>
  <c r="S58" i="1"/>
  <c r="Q58" i="1" s="1"/>
  <c r="S23" i="1"/>
  <c r="Q23" i="1" s="1"/>
  <c r="S48" i="1"/>
  <c r="Q48" i="1" s="1"/>
  <c r="S11" i="1"/>
  <c r="Q11" i="1" s="1"/>
  <c r="S37" i="1"/>
  <c r="Q37" i="1" s="1"/>
  <c r="S42" i="1"/>
  <c r="Q42" i="1" s="1"/>
  <c r="S70" i="1"/>
  <c r="Q70" i="1" s="1"/>
  <c r="S8" i="1"/>
  <c r="Q8" i="1" s="1"/>
  <c r="S31" i="1"/>
  <c r="Q31" i="1" s="1"/>
  <c r="S33" i="1"/>
  <c r="Q33" i="1" s="1"/>
  <c r="S55" i="1"/>
  <c r="Q55" i="1" s="1"/>
  <c r="S14" i="1"/>
  <c r="Q14" i="1" s="1"/>
  <c r="S41" i="1"/>
  <c r="Q41" i="1" s="1"/>
  <c r="S4" i="1"/>
  <c r="Q4" i="1" s="1"/>
  <c r="S38" i="1"/>
  <c r="Q38" i="1" s="1"/>
  <c r="S66" i="1"/>
  <c r="Q66" i="1" s="1"/>
  <c r="S51" i="1"/>
  <c r="Q51" i="1" s="1"/>
  <c r="S47" i="1"/>
  <c r="Q47" i="1" s="1"/>
  <c r="S29" i="1"/>
  <c r="Q29" i="1" s="1"/>
  <c r="S9" i="1"/>
  <c r="Q9" i="1" s="1"/>
  <c r="S65" i="1"/>
  <c r="Q65" i="1" s="1"/>
  <c r="S2" i="1"/>
  <c r="S52" i="1"/>
  <c r="Q52" i="1" s="1"/>
  <c r="S18" i="1"/>
  <c r="Q18" i="1" s="1"/>
  <c r="S44" i="1"/>
  <c r="Q44" i="1" s="1"/>
  <c r="S32" i="1"/>
  <c r="Q32" i="1" s="1"/>
  <c r="S26" i="1"/>
  <c r="Q26" i="1" s="1"/>
  <c r="S12" i="1"/>
  <c r="Q12" i="1" s="1"/>
  <c r="S57" i="1"/>
  <c r="Q57" i="1" s="1"/>
  <c r="S46" i="1"/>
  <c r="Q46" i="1" s="1"/>
  <c r="S5" i="1"/>
  <c r="Q5" i="1" s="1"/>
  <c r="S59" i="1"/>
  <c r="Q59" i="1" s="1"/>
  <c r="S39" i="1"/>
  <c r="Q39" i="1" s="1"/>
  <c r="S20" i="1"/>
  <c r="Q20" i="1" s="1"/>
  <c r="S67" i="1"/>
  <c r="Q67" i="1" s="1"/>
  <c r="S17" i="1"/>
  <c r="Q17" i="1" s="1"/>
  <c r="S24" i="1"/>
  <c r="Q24" i="1" s="1"/>
  <c r="S72" i="1"/>
  <c r="Q72" i="1" s="1"/>
  <c r="S54" i="1"/>
  <c r="Q54" i="1" s="1"/>
  <c r="S28" i="1"/>
  <c r="Q28" i="1" s="1"/>
  <c r="S56" i="1"/>
  <c r="Q56" i="1" s="1"/>
  <c r="S73" i="1"/>
  <c r="Q73" i="1" s="1"/>
  <c r="S7" i="1"/>
  <c r="Q7" i="1" s="1"/>
  <c r="S19" i="1"/>
  <c r="Q19" i="1" s="1"/>
  <c r="S16" i="1"/>
  <c r="Q16" i="1" s="1"/>
  <c r="S25" i="1"/>
  <c r="Q25" i="1" s="1"/>
  <c r="S53" i="1"/>
  <c r="Q53" i="1" s="1"/>
  <c r="S10" i="1"/>
  <c r="Q10" i="1" s="1"/>
  <c r="S36" i="1"/>
  <c r="Q36" i="1" s="1"/>
  <c r="S64" i="1"/>
  <c r="Q64" i="1" s="1"/>
  <c r="S6" i="1"/>
  <c r="Q6" i="1" s="1"/>
  <c r="S13" i="1"/>
  <c r="Q13" i="1" s="1"/>
  <c r="S61" i="1"/>
  <c r="Q61" i="1" s="1"/>
  <c r="S27" i="1"/>
  <c r="Q27" i="1" s="1"/>
  <c r="S60" i="1"/>
  <c r="Q60" i="1" s="1"/>
  <c r="S69" i="1"/>
  <c r="Q69" i="1" s="1"/>
  <c r="I65" i="1"/>
  <c r="J74" i="1"/>
  <c r="Q2" i="1" l="1"/>
  <c r="S74" i="1"/>
  <c r="I5" i="1" s="1"/>
  <c r="Q74" i="1" l="1"/>
  <c r="I6" i="1"/>
  <c r="I66" i="1"/>
</calcChain>
</file>

<file path=xl/sharedStrings.xml><?xml version="1.0" encoding="utf-8"?>
<sst xmlns="http://schemas.openxmlformats.org/spreadsheetml/2006/main" count="22" uniqueCount="19">
  <si>
    <t>Month index</t>
  </si>
  <si>
    <t xml:space="preserve"> year</t>
  </si>
  <si>
    <t xml:space="preserve"> month</t>
  </si>
  <si>
    <t xml:space="preserve"> days in month</t>
  </si>
  <si>
    <t>slope</t>
  </si>
  <si>
    <t>intercept</t>
  </si>
  <si>
    <t>R2</t>
  </si>
  <si>
    <t>RMSE obs</t>
  </si>
  <si>
    <t>(Tw_est - Tw_obs)^2</t>
  </si>
  <si>
    <t>RMSE  est</t>
  </si>
  <si>
    <t>(Tw-Tw_bar)^2</t>
  </si>
  <si>
    <t>air temp but not lower than 0</t>
  </si>
  <si>
    <t>fit to air temp with 0 deg floor</t>
  </si>
  <si>
    <t>Tw_est fitted water temp</t>
  </si>
  <si>
    <t>average</t>
  </si>
  <si>
    <t>sim-obs</t>
  </si>
  <si>
    <t xml:space="preserve"> USGS_14182500_temp_LITTLE NORTH SANTIAM RIVER NEAR MEHAMA  OR_23780805</t>
  </si>
  <si>
    <t xml:space="preserve"> Obs:..\Observations\NSantiam\USGS_14182500_temp_LITTLE NORTH SANTIAM RIVER NEAR MEHAMA  OR_23780805.csv</t>
  </si>
  <si>
    <t xml:space="preserve"> Air temperature at reach_23780805 from climate dataset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</si>
</sst>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right" wrapText="1"/>
    </xf>
    <xf numFmtId="0" fontId="0" fillId="0" borderId="0" xfId="0" applyAlignment="1">
      <alignment horizontal="right"/>
    </xf>
    <xf numFmtId="164" fontId="0" fillId="0" borderId="0" xfId="0" applyNumberFormat="1"/>
    <xf numFmtId="0" fontId="0" fillId="33" borderId="0" xfId="0" applyFill="1"/>
    <xf numFmtId="0" fontId="0" fillId="33" borderId="0" xfId="0" applyFill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Estimated v observed monthly water temps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'Fit water temp to air temp'!$O$1</c:f>
              <c:strCache>
                <c:ptCount val="1"/>
                <c:pt idx="0">
                  <c:v> Obs:..\Observations\NSantiam\USGS_14182500_temp_LITTLE NORTH SANTIAM RIVER NEAR MEHAMA  OR_23780805.csv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'Fit water temp to air temp'!$O$2:$O$73</c:f>
              <c:numCache>
                <c:formatCode>General</c:formatCode>
                <c:ptCount val="72"/>
                <c:pt idx="0">
                  <c:v>6.5488150000000003</c:v>
                </c:pt>
                <c:pt idx="1">
                  <c:v>6.2569530000000002</c:v>
                </c:pt>
                <c:pt idx="2">
                  <c:v>6.5102969999999996</c:v>
                </c:pt>
                <c:pt idx="3">
                  <c:v>7.016629</c:v>
                </c:pt>
                <c:pt idx="4">
                  <c:v>8.5420350000000003</c:v>
                </c:pt>
                <c:pt idx="5">
                  <c:v>11.353870000000001</c:v>
                </c:pt>
                <c:pt idx="6">
                  <c:v>18.857621999999999</c:v>
                </c:pt>
                <c:pt idx="7">
                  <c:v>19.686464000000001</c:v>
                </c:pt>
                <c:pt idx="8">
                  <c:v>15.759565</c:v>
                </c:pt>
                <c:pt idx="9">
                  <c:v>11.111582</c:v>
                </c:pt>
                <c:pt idx="10">
                  <c:v>7.2814439999999996</c:v>
                </c:pt>
                <c:pt idx="11">
                  <c:v>6.213406</c:v>
                </c:pt>
                <c:pt idx="12">
                  <c:v>5.4902660000000001</c:v>
                </c:pt>
                <c:pt idx="13">
                  <c:v>4.6242000000000001</c:v>
                </c:pt>
                <c:pt idx="14">
                  <c:v>5.5021440000000004</c:v>
                </c:pt>
                <c:pt idx="15">
                  <c:v>6.2522029999999997</c:v>
                </c:pt>
                <c:pt idx="16">
                  <c:v>7.5640549999999998</c:v>
                </c:pt>
                <c:pt idx="17">
                  <c:v>10.631712</c:v>
                </c:pt>
                <c:pt idx="18">
                  <c:v>16.250326000000001</c:v>
                </c:pt>
                <c:pt idx="19">
                  <c:v>19.721518</c:v>
                </c:pt>
                <c:pt idx="20">
                  <c:v>17.337859999999999</c:v>
                </c:pt>
                <c:pt idx="21">
                  <c:v>11.302659</c:v>
                </c:pt>
                <c:pt idx="22">
                  <c:v>6.5582289999999999</c:v>
                </c:pt>
                <c:pt idx="23">
                  <c:v>3.8962509999999999</c:v>
                </c:pt>
                <c:pt idx="24">
                  <c:v>4.9214390000000003</c:v>
                </c:pt>
                <c:pt idx="25">
                  <c:v>5.1279089999999998</c:v>
                </c:pt>
                <c:pt idx="26">
                  <c:v>5.0719139999999996</c:v>
                </c:pt>
                <c:pt idx="27">
                  <c:v>6.5960349999999996</c:v>
                </c:pt>
                <c:pt idx="28">
                  <c:v>8.7931030000000003</c:v>
                </c:pt>
                <c:pt idx="29">
                  <c:v>11.085842</c:v>
                </c:pt>
                <c:pt idx="30">
                  <c:v>17.259895</c:v>
                </c:pt>
                <c:pt idx="31">
                  <c:v>20.230844000000001</c:v>
                </c:pt>
                <c:pt idx="32">
                  <c:v>16.425416999999999</c:v>
                </c:pt>
                <c:pt idx="33">
                  <c:v>10.409481</c:v>
                </c:pt>
                <c:pt idx="34">
                  <c:v>8.1149190000000004</c:v>
                </c:pt>
                <c:pt idx="35">
                  <c:v>6.1558140000000003</c:v>
                </c:pt>
                <c:pt idx="36">
                  <c:v>4.3148499999999999</c:v>
                </c:pt>
                <c:pt idx="37">
                  <c:v>5.3706670000000001</c:v>
                </c:pt>
                <c:pt idx="38">
                  <c:v>6.000432</c:v>
                </c:pt>
                <c:pt idx="39">
                  <c:v>7.3541650000000001</c:v>
                </c:pt>
                <c:pt idx="40">
                  <c:v>10.393872</c:v>
                </c:pt>
                <c:pt idx="41">
                  <c:v>13.887563999999999</c:v>
                </c:pt>
                <c:pt idx="42">
                  <c:v>20.018450000000001</c:v>
                </c:pt>
                <c:pt idx="43">
                  <c:v>20.471126999999999</c:v>
                </c:pt>
                <c:pt idx="44">
                  <c:v>16.325657</c:v>
                </c:pt>
                <c:pt idx="45">
                  <c:v>8.9291060000000009</c:v>
                </c:pt>
                <c:pt idx="46">
                  <c:v>7.0151490000000001</c:v>
                </c:pt>
                <c:pt idx="47">
                  <c:v>4.1214890000000004</c:v>
                </c:pt>
                <c:pt idx="48">
                  <c:v>5.2719950000000004</c:v>
                </c:pt>
                <c:pt idx="49">
                  <c:v>5.0948130000000003</c:v>
                </c:pt>
                <c:pt idx="50">
                  <c:v>6.727627</c:v>
                </c:pt>
                <c:pt idx="51">
                  <c:v>8.0741010000000006</c:v>
                </c:pt>
                <c:pt idx="52">
                  <c:v>10.960146</c:v>
                </c:pt>
                <c:pt idx="53">
                  <c:v>14.537305</c:v>
                </c:pt>
                <c:pt idx="54">
                  <c:v>18.976659999999999</c:v>
                </c:pt>
                <c:pt idx="55">
                  <c:v>21.242239000000001</c:v>
                </c:pt>
                <c:pt idx="56">
                  <c:v>17.225871999999999</c:v>
                </c:pt>
                <c:pt idx="57">
                  <c:v>12.562853</c:v>
                </c:pt>
                <c:pt idx="58">
                  <c:v>7.6315049999999998</c:v>
                </c:pt>
                <c:pt idx="59">
                  <c:v>7.4172419999999999</c:v>
                </c:pt>
                <c:pt idx="60">
                  <c:v>6.6338660000000003</c:v>
                </c:pt>
                <c:pt idx="61">
                  <c:v>7.2626730000000004</c:v>
                </c:pt>
                <c:pt idx="62">
                  <c:v>7.8642589999999997</c:v>
                </c:pt>
                <c:pt idx="63">
                  <c:v>8.61557</c:v>
                </c:pt>
                <c:pt idx="64">
                  <c:v>13.252872999999999</c:v>
                </c:pt>
                <c:pt idx="65">
                  <c:v>19.900960999999999</c:v>
                </c:pt>
                <c:pt idx="66">
                  <c:v>22.769897</c:v>
                </c:pt>
                <c:pt idx="67">
                  <c:v>21.078575000000001</c:v>
                </c:pt>
                <c:pt idx="68">
                  <c:v>16.182568</c:v>
                </c:pt>
                <c:pt idx="69">
                  <c:v>13.124743</c:v>
                </c:pt>
                <c:pt idx="70">
                  <c:v>7.4532730000000003</c:v>
                </c:pt>
                <c:pt idx="71">
                  <c:v>7.6571740000000004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F2-40C4-ABF7-AADF6AF17043}"/>
            </c:ext>
          </c:extLst>
        </c:ser>
        <c:ser>
          <c:idx val="1"/>
          <c:order val="1"/>
          <c:tx>
            <c:strRef>
              <c:f>'Fit water temp to air temp'!$S$1</c:f>
              <c:strCache>
                <c:ptCount val="1"/>
                <c:pt idx="0">
                  <c:v>Tw_est fitted water temp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'Fit water temp to air temp'!$S$2:$S$73</c:f>
              <c:numCache>
                <c:formatCode>General</c:formatCode>
                <c:ptCount val="72"/>
                <c:pt idx="0">
                  <c:v>6.8056401873680432</c:v>
                </c:pt>
                <c:pt idx="1">
                  <c:v>6.8569134044953364</c:v>
                </c:pt>
                <c:pt idx="2">
                  <c:v>6.8767763633355461</c:v>
                </c:pt>
                <c:pt idx="3">
                  <c:v>7.7788560070260262</c:v>
                </c:pt>
                <c:pt idx="4">
                  <c:v>9.7270618407882576</c:v>
                </c:pt>
                <c:pt idx="5">
                  <c:v>13.114803941610818</c:v>
                </c:pt>
                <c:pt idx="6">
                  <c:v>17.779973060331827</c:v>
                </c:pt>
                <c:pt idx="7">
                  <c:v>17.636085890739793</c:v>
                </c:pt>
                <c:pt idx="8">
                  <c:v>14.862269196290816</c:v>
                </c:pt>
                <c:pt idx="9">
                  <c:v>10.910507673891628</c:v>
                </c:pt>
                <c:pt idx="10">
                  <c:v>5.9495312248609347</c:v>
                </c:pt>
                <c:pt idx="11">
                  <c:v>4.6489284161195075</c:v>
                </c:pt>
                <c:pt idx="12">
                  <c:v>4.7588653224940387</c:v>
                </c:pt>
                <c:pt idx="13">
                  <c:v>3.4560162031570862</c:v>
                </c:pt>
                <c:pt idx="14">
                  <c:v>5.9552437300300092</c:v>
                </c:pt>
                <c:pt idx="15">
                  <c:v>5.8626588462878386</c:v>
                </c:pt>
                <c:pt idx="16">
                  <c:v>9.2048612849167952</c:v>
                </c:pt>
                <c:pt idx="17">
                  <c:v>13.918371689264912</c:v>
                </c:pt>
                <c:pt idx="18">
                  <c:v>16.174565650461687</c:v>
                </c:pt>
                <c:pt idx="19">
                  <c:v>17.623150309197968</c:v>
                </c:pt>
                <c:pt idx="20">
                  <c:v>17.68226907430882</c:v>
                </c:pt>
                <c:pt idx="21">
                  <c:v>10.655064770789069</c:v>
                </c:pt>
                <c:pt idx="22">
                  <c:v>5.8075285103869723</c:v>
                </c:pt>
                <c:pt idx="23">
                  <c:v>4.5988099289369018</c:v>
                </c:pt>
                <c:pt idx="24">
                  <c:v>4.0054731970979365</c:v>
                </c:pt>
                <c:pt idx="25">
                  <c:v>5.1259742197789295</c:v>
                </c:pt>
                <c:pt idx="26">
                  <c:v>3.8955342859839175</c:v>
                </c:pt>
                <c:pt idx="27">
                  <c:v>9.4026949917424361</c:v>
                </c:pt>
                <c:pt idx="28">
                  <c:v>11.419776657700234</c:v>
                </c:pt>
                <c:pt idx="29">
                  <c:v>13.064684452058469</c:v>
                </c:pt>
                <c:pt idx="30">
                  <c:v>17.619917666774683</c:v>
                </c:pt>
                <c:pt idx="31">
                  <c:v>18.767791402415334</c:v>
                </c:pt>
                <c:pt idx="32">
                  <c:v>16.674888484308202</c:v>
                </c:pt>
                <c:pt idx="33">
                  <c:v>11.322772325758303</c:v>
                </c:pt>
                <c:pt idx="34">
                  <c:v>8.004388196978006</c:v>
                </c:pt>
                <c:pt idx="35">
                  <c:v>3.2165109789785959</c:v>
                </c:pt>
                <c:pt idx="36">
                  <c:v>3.2035763998065092</c:v>
                </c:pt>
                <c:pt idx="37">
                  <c:v>4.3151914147100268</c:v>
                </c:pt>
                <c:pt idx="38">
                  <c:v>7.4167629679383715</c:v>
                </c:pt>
                <c:pt idx="39">
                  <c:v>8.7311062611257828</c:v>
                </c:pt>
                <c:pt idx="40">
                  <c:v>12.502980504589678</c:v>
                </c:pt>
                <c:pt idx="41">
                  <c:v>15.256535297040474</c:v>
                </c:pt>
                <c:pt idx="42">
                  <c:v>18.622287410426793</c:v>
                </c:pt>
                <c:pt idx="43">
                  <c:v>19.220474609455287</c:v>
                </c:pt>
                <c:pt idx="44">
                  <c:v>15.520490324006126</c:v>
                </c:pt>
                <c:pt idx="45">
                  <c:v>10.553210974027348</c:v>
                </c:pt>
                <c:pt idx="46">
                  <c:v>6.6428362959738125</c:v>
                </c:pt>
                <c:pt idx="47">
                  <c:v>2.8931655447015565</c:v>
                </c:pt>
                <c:pt idx="48">
                  <c:v>6.7086368577958551</c:v>
                </c:pt>
                <c:pt idx="49">
                  <c:v>4.1755743402259551</c:v>
                </c:pt>
                <c:pt idx="50">
                  <c:v>7.3601771911697229</c:v>
                </c:pt>
                <c:pt idx="51">
                  <c:v>9.2272802866033174</c:v>
                </c:pt>
                <c:pt idx="52">
                  <c:v>13.456850588195174</c:v>
                </c:pt>
                <c:pt idx="53">
                  <c:v>14.559888325202261</c:v>
                </c:pt>
                <c:pt idx="54">
                  <c:v>19.550287333318373</c:v>
                </c:pt>
                <c:pt idx="55">
                  <c:v>19.797644119698887</c:v>
                </c:pt>
                <c:pt idx="56">
                  <c:v>16.870350584320363</c:v>
                </c:pt>
                <c:pt idx="57">
                  <c:v>13.300026834691572</c:v>
                </c:pt>
                <c:pt idx="58">
                  <c:v>7.2609636363127805</c:v>
                </c:pt>
                <c:pt idx="59">
                  <c:v>5.9261419292625579</c:v>
                </c:pt>
                <c:pt idx="60">
                  <c:v>8.739244501074495</c:v>
                </c:pt>
                <c:pt idx="61">
                  <c:v>8.9010329919184059</c:v>
                </c:pt>
                <c:pt idx="62">
                  <c:v>10.203996381406135</c:v>
                </c:pt>
                <c:pt idx="63">
                  <c:v>8.8280033395051447</c:v>
                </c:pt>
                <c:pt idx="64">
                  <c:v>13.24344306266241</c:v>
                </c:pt>
                <c:pt idx="65">
                  <c:v>18.591081635567413</c:v>
                </c:pt>
                <c:pt idx="66">
                  <c:v>20.077343368228085</c:v>
                </c:pt>
                <c:pt idx="67">
                  <c:v>19.723276303677849</c:v>
                </c:pt>
                <c:pt idx="68">
                  <c:v>15.081120591901355</c:v>
                </c:pt>
                <c:pt idx="69">
                  <c:v>13.982283786489914</c:v>
                </c:pt>
                <c:pt idx="70">
                  <c:v>6.0932038873278227</c:v>
                </c:pt>
                <c:pt idx="71">
                  <c:v>4.4824057329763267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6F2-40C4-ABF7-AADF6AF170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8355407"/>
        <c:axId val="1507708287"/>
      </c:lineChart>
      <c:catAx>
        <c:axId val="15383554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7708287"/>
        <c:crosses val="autoZero"/>
        <c:auto val="1"/>
        <c:lblAlgn val="ctr"/>
        <c:lblOffset val="100"/>
        <c:noMultiLvlLbl val="0"/>
      </c:catAx>
      <c:valAx>
        <c:axId val="1507708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water temp deg 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8355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Water temp v. air temp 2010-18 monthly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'Fit water temp to air temp'!$L$1</c:f>
              <c:strCache>
                <c:ptCount val="1"/>
                <c:pt idx="0">
                  <c:v>air temp but not lower than 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1032633420822395"/>
                  <c:y val="-1.432545201668984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'Fit water temp to air temp'!$L$2:$L$74</c:f>
              <c:numCache>
                <c:formatCode>General</c:formatCode>
                <c:ptCount val="73"/>
                <c:pt idx="0">
                  <c:v>5.827426</c:v>
                </c:pt>
                <c:pt idx="1">
                  <c:v>5.8785780000000001</c:v>
                </c:pt>
                <c:pt idx="2">
                  <c:v>5.8983939999999997</c:v>
                </c:pt>
                <c:pt idx="3">
                  <c:v>6.7983409999999997</c:v>
                </c:pt>
                <c:pt idx="4">
                  <c:v>8.7419410000000006</c:v>
                </c:pt>
                <c:pt idx="5">
                  <c:v>12.121674000000001</c:v>
                </c:pt>
                <c:pt idx="6">
                  <c:v>16.775814</c:v>
                </c:pt>
                <c:pt idx="7">
                  <c:v>16.632266999999999</c:v>
                </c:pt>
                <c:pt idx="8">
                  <c:v>13.865008</c:v>
                </c:pt>
                <c:pt idx="9">
                  <c:v>9.9225890000000003</c:v>
                </c:pt>
                <c:pt idx="10">
                  <c:v>4.9733409999999996</c:v>
                </c:pt>
                <c:pt idx="11">
                  <c:v>3.6758130000000002</c:v>
                </c:pt>
                <c:pt idx="12">
                  <c:v>3.7854899999999998</c:v>
                </c:pt>
                <c:pt idx="13">
                  <c:v>2.4857209999999998</c:v>
                </c:pt>
                <c:pt idx="14">
                  <c:v>4.9790400000000004</c:v>
                </c:pt>
                <c:pt idx="15">
                  <c:v>4.8866740000000002</c:v>
                </c:pt>
                <c:pt idx="16">
                  <c:v>8.2209749999999993</c:v>
                </c:pt>
                <c:pt idx="17">
                  <c:v>12.923342</c:v>
                </c:pt>
                <c:pt idx="18">
                  <c:v>15.174201999999999</c:v>
                </c:pt>
                <c:pt idx="19">
                  <c:v>16.619361999999999</c:v>
                </c:pt>
                <c:pt idx="20">
                  <c:v>16.678341</c:v>
                </c:pt>
                <c:pt idx="21">
                  <c:v>9.6677499999999998</c:v>
                </c:pt>
                <c:pt idx="22">
                  <c:v>4.8316739999999996</c:v>
                </c:pt>
                <c:pt idx="23">
                  <c:v>3.625813</c:v>
                </c:pt>
                <c:pt idx="24">
                  <c:v>3.0338790000000002</c:v>
                </c:pt>
                <c:pt idx="25">
                  <c:v>4.1517309999999998</c:v>
                </c:pt>
                <c:pt idx="26">
                  <c:v>2.9241999999999999</c:v>
                </c:pt>
                <c:pt idx="27">
                  <c:v>8.4183409999999999</c:v>
                </c:pt>
                <c:pt idx="28">
                  <c:v>10.430654000000001</c:v>
                </c:pt>
                <c:pt idx="29">
                  <c:v>12.071673000000001</c:v>
                </c:pt>
                <c:pt idx="30">
                  <c:v>16.616136999999998</c:v>
                </c:pt>
                <c:pt idx="31">
                  <c:v>17.761296999999999</c:v>
                </c:pt>
                <c:pt idx="32">
                  <c:v>15.673342</c:v>
                </c:pt>
                <c:pt idx="33">
                  <c:v>10.333879</c:v>
                </c:pt>
                <c:pt idx="34">
                  <c:v>7.0233400000000001</c:v>
                </c:pt>
                <c:pt idx="35">
                  <c:v>2.2467820000000001</c:v>
                </c:pt>
                <c:pt idx="36">
                  <c:v>2.2338779999999998</c:v>
                </c:pt>
                <c:pt idx="37">
                  <c:v>3.3428650000000002</c:v>
                </c:pt>
                <c:pt idx="38">
                  <c:v>6.4371039999999997</c:v>
                </c:pt>
                <c:pt idx="39">
                  <c:v>7.7483399999999998</c:v>
                </c:pt>
                <c:pt idx="40">
                  <c:v>11.511297000000001</c:v>
                </c:pt>
                <c:pt idx="41">
                  <c:v>14.258342000000001</c:v>
                </c:pt>
                <c:pt idx="42">
                  <c:v>17.616136999999998</c:v>
                </c:pt>
                <c:pt idx="43">
                  <c:v>18.212910000000001</c:v>
                </c:pt>
                <c:pt idx="44">
                  <c:v>14.521673</c:v>
                </c:pt>
                <c:pt idx="45">
                  <c:v>9.5661369999999994</c:v>
                </c:pt>
                <c:pt idx="46">
                  <c:v>5.6650070000000001</c:v>
                </c:pt>
                <c:pt idx="47">
                  <c:v>1.9242010000000001</c:v>
                </c:pt>
                <c:pt idx="48">
                  <c:v>5.7306520000000001</c:v>
                </c:pt>
                <c:pt idx="49">
                  <c:v>3.2035779999999998</c:v>
                </c:pt>
                <c:pt idx="50">
                  <c:v>6.3806520000000004</c:v>
                </c:pt>
                <c:pt idx="51">
                  <c:v>8.2433409999999991</c:v>
                </c:pt>
                <c:pt idx="52">
                  <c:v>12.462911999999999</c:v>
                </c:pt>
                <c:pt idx="53">
                  <c:v>13.563342</c:v>
                </c:pt>
                <c:pt idx="54">
                  <c:v>18.541943</c:v>
                </c:pt>
                <c:pt idx="55">
                  <c:v>18.788715</c:v>
                </c:pt>
                <c:pt idx="56">
                  <c:v>15.868342</c:v>
                </c:pt>
                <c:pt idx="57">
                  <c:v>12.306459</c:v>
                </c:pt>
                <c:pt idx="58">
                  <c:v>6.2816729999999996</c:v>
                </c:pt>
                <c:pt idx="59">
                  <c:v>4.9500070000000003</c:v>
                </c:pt>
                <c:pt idx="60">
                  <c:v>7.7564590000000004</c:v>
                </c:pt>
                <c:pt idx="61">
                  <c:v>7.9178649999999999</c:v>
                </c:pt>
                <c:pt idx="62">
                  <c:v>9.2177480000000003</c:v>
                </c:pt>
                <c:pt idx="63">
                  <c:v>7.845008</c:v>
                </c:pt>
                <c:pt idx="64">
                  <c:v>12.250009</c:v>
                </c:pt>
                <c:pt idx="65">
                  <c:v>17.585004999999999</c:v>
                </c:pt>
                <c:pt idx="66">
                  <c:v>19.067753</c:v>
                </c:pt>
                <c:pt idx="67">
                  <c:v>18.714523</c:v>
                </c:pt>
                <c:pt idx="68">
                  <c:v>14.083342</c:v>
                </c:pt>
                <c:pt idx="69">
                  <c:v>12.987102999999999</c:v>
                </c:pt>
                <c:pt idx="70">
                  <c:v>5.1166739999999997</c:v>
                </c:pt>
                <c:pt idx="71">
                  <c:v>3.509684</c:v>
                </c:pt>
                <c:pt idx="72">
                  <c:v>9.7372986805555577</c:v>
                </c:pt>
              </c:numCache>
            </c:numRef>
          </c:xVal>
          <c:yVal>
            <c:numRef>
              <c:f>'Fit water temp to air temp'!$M$2:$M$74</c:f>
              <c:numCache>
                <c:formatCode>General</c:formatCode>
                <c:ptCount val="73"/>
                <c:pt idx="0">
                  <c:v>6.5488150000000003</c:v>
                </c:pt>
                <c:pt idx="1">
                  <c:v>6.2569530000000002</c:v>
                </c:pt>
                <c:pt idx="2">
                  <c:v>6.5102969999999996</c:v>
                </c:pt>
                <c:pt idx="3">
                  <c:v>7.016629</c:v>
                </c:pt>
                <c:pt idx="4">
                  <c:v>8.5420350000000003</c:v>
                </c:pt>
                <c:pt idx="5">
                  <c:v>11.353870000000001</c:v>
                </c:pt>
                <c:pt idx="6">
                  <c:v>18.857621999999999</c:v>
                </c:pt>
                <c:pt idx="7">
                  <c:v>19.686464000000001</c:v>
                </c:pt>
                <c:pt idx="8">
                  <c:v>15.759565</c:v>
                </c:pt>
                <c:pt idx="9">
                  <c:v>11.111582</c:v>
                </c:pt>
                <c:pt idx="10">
                  <c:v>7.2814439999999996</c:v>
                </c:pt>
                <c:pt idx="11">
                  <c:v>6.213406</c:v>
                </c:pt>
                <c:pt idx="12">
                  <c:v>5.4902660000000001</c:v>
                </c:pt>
                <c:pt idx="13">
                  <c:v>4.6242000000000001</c:v>
                </c:pt>
                <c:pt idx="14">
                  <c:v>5.5021440000000004</c:v>
                </c:pt>
                <c:pt idx="15">
                  <c:v>6.2522029999999997</c:v>
                </c:pt>
                <c:pt idx="16">
                  <c:v>7.5640549999999998</c:v>
                </c:pt>
                <c:pt idx="17">
                  <c:v>10.631712</c:v>
                </c:pt>
                <c:pt idx="18">
                  <c:v>16.250326000000001</c:v>
                </c:pt>
                <c:pt idx="19">
                  <c:v>19.721518</c:v>
                </c:pt>
                <c:pt idx="20">
                  <c:v>17.337859999999999</c:v>
                </c:pt>
                <c:pt idx="21">
                  <c:v>11.302659</c:v>
                </c:pt>
                <c:pt idx="22">
                  <c:v>6.5582289999999999</c:v>
                </c:pt>
                <c:pt idx="23">
                  <c:v>3.8962509999999999</c:v>
                </c:pt>
                <c:pt idx="24">
                  <c:v>4.9214390000000003</c:v>
                </c:pt>
                <c:pt idx="25">
                  <c:v>5.1279089999999998</c:v>
                </c:pt>
                <c:pt idx="26">
                  <c:v>5.0719139999999996</c:v>
                </c:pt>
                <c:pt idx="27">
                  <c:v>6.5960349999999996</c:v>
                </c:pt>
                <c:pt idx="28">
                  <c:v>8.7931030000000003</c:v>
                </c:pt>
                <c:pt idx="29">
                  <c:v>11.085842</c:v>
                </c:pt>
                <c:pt idx="30">
                  <c:v>17.259895</c:v>
                </c:pt>
                <c:pt idx="31">
                  <c:v>20.230844000000001</c:v>
                </c:pt>
                <c:pt idx="32">
                  <c:v>16.425416999999999</c:v>
                </c:pt>
                <c:pt idx="33">
                  <c:v>10.409481</c:v>
                </c:pt>
                <c:pt idx="34">
                  <c:v>8.1149190000000004</c:v>
                </c:pt>
                <c:pt idx="35">
                  <c:v>6.1558140000000003</c:v>
                </c:pt>
                <c:pt idx="36">
                  <c:v>4.3148499999999999</c:v>
                </c:pt>
                <c:pt idx="37">
                  <c:v>5.3706670000000001</c:v>
                </c:pt>
                <c:pt idx="38">
                  <c:v>6.000432</c:v>
                </c:pt>
                <c:pt idx="39">
                  <c:v>7.3541650000000001</c:v>
                </c:pt>
                <c:pt idx="40">
                  <c:v>10.393872</c:v>
                </c:pt>
                <c:pt idx="41">
                  <c:v>13.887563999999999</c:v>
                </c:pt>
                <c:pt idx="42">
                  <c:v>20.018450000000001</c:v>
                </c:pt>
                <c:pt idx="43">
                  <c:v>20.471126999999999</c:v>
                </c:pt>
                <c:pt idx="44">
                  <c:v>16.325657</c:v>
                </c:pt>
                <c:pt idx="45">
                  <c:v>8.9291060000000009</c:v>
                </c:pt>
                <c:pt idx="46">
                  <c:v>7.0151490000000001</c:v>
                </c:pt>
                <c:pt idx="47">
                  <c:v>4.1214890000000004</c:v>
                </c:pt>
                <c:pt idx="48">
                  <c:v>5.2719950000000004</c:v>
                </c:pt>
                <c:pt idx="49">
                  <c:v>5.0948130000000003</c:v>
                </c:pt>
                <c:pt idx="50">
                  <c:v>6.727627</c:v>
                </c:pt>
                <c:pt idx="51">
                  <c:v>8.0741010000000006</c:v>
                </c:pt>
                <c:pt idx="52">
                  <c:v>10.960146</c:v>
                </c:pt>
                <c:pt idx="53">
                  <c:v>14.537305</c:v>
                </c:pt>
                <c:pt idx="54">
                  <c:v>18.976659999999999</c:v>
                </c:pt>
                <c:pt idx="55">
                  <c:v>21.242239000000001</c:v>
                </c:pt>
                <c:pt idx="56">
                  <c:v>17.225871999999999</c:v>
                </c:pt>
                <c:pt idx="57">
                  <c:v>12.562853</c:v>
                </c:pt>
                <c:pt idx="58">
                  <c:v>7.6315049999999998</c:v>
                </c:pt>
                <c:pt idx="59">
                  <c:v>7.4172419999999999</c:v>
                </c:pt>
                <c:pt idx="60">
                  <c:v>6.6338660000000003</c:v>
                </c:pt>
                <c:pt idx="61">
                  <c:v>7.2626730000000004</c:v>
                </c:pt>
                <c:pt idx="62">
                  <c:v>7.8642589999999997</c:v>
                </c:pt>
                <c:pt idx="63">
                  <c:v>8.61557</c:v>
                </c:pt>
                <c:pt idx="64">
                  <c:v>13.252872999999999</c:v>
                </c:pt>
                <c:pt idx="65">
                  <c:v>19.900960999999999</c:v>
                </c:pt>
                <c:pt idx="66">
                  <c:v>22.769897</c:v>
                </c:pt>
                <c:pt idx="67">
                  <c:v>21.078575000000001</c:v>
                </c:pt>
                <c:pt idx="68">
                  <c:v>16.182568</c:v>
                </c:pt>
                <c:pt idx="69">
                  <c:v>13.124743</c:v>
                </c:pt>
                <c:pt idx="70">
                  <c:v>7.4532730000000003</c:v>
                </c:pt>
                <c:pt idx="71">
                  <c:v>7.6571740000000004</c:v>
                </c:pt>
                <c:pt idx="72">
                  <c:v>10.724778263888886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02-4EC0-B027-72B3BCC2A1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6369103"/>
        <c:axId val="1915226287"/>
      </c:scatterChart>
      <c:valAx>
        <c:axId val="1496369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air temp, but not lower than 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5226287"/>
        <c:crosses val="autoZero"/>
        <c:crossBetween val="midCat"/>
      </c:valAx>
      <c:valAx>
        <c:axId val="1915226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observed water temp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63691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'Fit water temp to air temp'!$G$1</c:f>
              <c:strCache>
                <c:ptCount val="1"/>
                <c:pt idx="0">
                  <c:v> Air temperature at reach_23780805 from climate dataset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'Fit water temp to air temp'!$G$2:$G$74</c:f>
              <c:numCache>
                <c:formatCode>General</c:formatCode>
                <c:ptCount val="73"/>
                <c:pt idx="0">
                  <c:v>5.827426</c:v>
                </c:pt>
                <c:pt idx="1">
                  <c:v>5.8785780000000001</c:v>
                </c:pt>
                <c:pt idx="2">
                  <c:v>5.8983939999999997</c:v>
                </c:pt>
                <c:pt idx="3">
                  <c:v>6.7983409999999997</c:v>
                </c:pt>
                <c:pt idx="4">
                  <c:v>8.7419410000000006</c:v>
                </c:pt>
                <c:pt idx="5">
                  <c:v>12.121674000000001</c:v>
                </c:pt>
                <c:pt idx="6">
                  <c:v>16.775814</c:v>
                </c:pt>
                <c:pt idx="7">
                  <c:v>16.632266999999999</c:v>
                </c:pt>
                <c:pt idx="8">
                  <c:v>13.865008</c:v>
                </c:pt>
                <c:pt idx="9">
                  <c:v>9.9225890000000003</c:v>
                </c:pt>
                <c:pt idx="10">
                  <c:v>4.9733409999999996</c:v>
                </c:pt>
                <c:pt idx="11">
                  <c:v>3.6758130000000002</c:v>
                </c:pt>
                <c:pt idx="12">
                  <c:v>3.7854899999999998</c:v>
                </c:pt>
                <c:pt idx="13">
                  <c:v>2.4857209999999998</c:v>
                </c:pt>
                <c:pt idx="14">
                  <c:v>4.9790400000000004</c:v>
                </c:pt>
                <c:pt idx="15">
                  <c:v>4.8866740000000002</c:v>
                </c:pt>
                <c:pt idx="16">
                  <c:v>8.2209749999999993</c:v>
                </c:pt>
                <c:pt idx="17">
                  <c:v>12.923342</c:v>
                </c:pt>
                <c:pt idx="18">
                  <c:v>15.174201999999999</c:v>
                </c:pt>
                <c:pt idx="19">
                  <c:v>16.619361999999999</c:v>
                </c:pt>
                <c:pt idx="20">
                  <c:v>16.678341</c:v>
                </c:pt>
                <c:pt idx="21">
                  <c:v>9.6677499999999998</c:v>
                </c:pt>
                <c:pt idx="22">
                  <c:v>4.8316739999999996</c:v>
                </c:pt>
                <c:pt idx="23">
                  <c:v>3.625813</c:v>
                </c:pt>
                <c:pt idx="24">
                  <c:v>3.0338790000000002</c:v>
                </c:pt>
                <c:pt idx="25">
                  <c:v>4.1517309999999998</c:v>
                </c:pt>
                <c:pt idx="26">
                  <c:v>2.9241999999999999</c:v>
                </c:pt>
                <c:pt idx="27">
                  <c:v>8.4183409999999999</c:v>
                </c:pt>
                <c:pt idx="28">
                  <c:v>10.430654000000001</c:v>
                </c:pt>
                <c:pt idx="29">
                  <c:v>12.071673000000001</c:v>
                </c:pt>
                <c:pt idx="30">
                  <c:v>16.616136999999998</c:v>
                </c:pt>
                <c:pt idx="31">
                  <c:v>17.761296999999999</c:v>
                </c:pt>
                <c:pt idx="32">
                  <c:v>15.673342</c:v>
                </c:pt>
                <c:pt idx="33">
                  <c:v>10.333879</c:v>
                </c:pt>
                <c:pt idx="34">
                  <c:v>7.0233400000000001</c:v>
                </c:pt>
                <c:pt idx="35">
                  <c:v>2.2467820000000001</c:v>
                </c:pt>
                <c:pt idx="36">
                  <c:v>2.2338779999999998</c:v>
                </c:pt>
                <c:pt idx="37">
                  <c:v>3.3428650000000002</c:v>
                </c:pt>
                <c:pt idx="38">
                  <c:v>6.4371039999999997</c:v>
                </c:pt>
                <c:pt idx="39">
                  <c:v>7.7483399999999998</c:v>
                </c:pt>
                <c:pt idx="40">
                  <c:v>11.511297000000001</c:v>
                </c:pt>
                <c:pt idx="41">
                  <c:v>14.258342000000001</c:v>
                </c:pt>
                <c:pt idx="42">
                  <c:v>17.616136999999998</c:v>
                </c:pt>
                <c:pt idx="43">
                  <c:v>18.212910000000001</c:v>
                </c:pt>
                <c:pt idx="44">
                  <c:v>14.521673</c:v>
                </c:pt>
                <c:pt idx="45">
                  <c:v>9.5661369999999994</c:v>
                </c:pt>
                <c:pt idx="46">
                  <c:v>5.6650070000000001</c:v>
                </c:pt>
                <c:pt idx="47">
                  <c:v>1.9242010000000001</c:v>
                </c:pt>
                <c:pt idx="48">
                  <c:v>5.7306520000000001</c:v>
                </c:pt>
                <c:pt idx="49">
                  <c:v>3.2035779999999998</c:v>
                </c:pt>
                <c:pt idx="50">
                  <c:v>6.3806520000000004</c:v>
                </c:pt>
                <c:pt idx="51">
                  <c:v>8.2433409999999991</c:v>
                </c:pt>
                <c:pt idx="52">
                  <c:v>12.462911999999999</c:v>
                </c:pt>
                <c:pt idx="53">
                  <c:v>13.563342</c:v>
                </c:pt>
                <c:pt idx="54">
                  <c:v>18.541943</c:v>
                </c:pt>
                <c:pt idx="55">
                  <c:v>18.788715</c:v>
                </c:pt>
                <c:pt idx="56">
                  <c:v>15.868342</c:v>
                </c:pt>
                <c:pt idx="57">
                  <c:v>12.306459</c:v>
                </c:pt>
                <c:pt idx="58">
                  <c:v>6.2816729999999996</c:v>
                </c:pt>
                <c:pt idx="59">
                  <c:v>4.9500070000000003</c:v>
                </c:pt>
                <c:pt idx="60">
                  <c:v>7.7564590000000004</c:v>
                </c:pt>
                <c:pt idx="61">
                  <c:v>7.9178649999999999</c:v>
                </c:pt>
                <c:pt idx="62">
                  <c:v>9.2177480000000003</c:v>
                </c:pt>
                <c:pt idx="63">
                  <c:v>7.845008</c:v>
                </c:pt>
                <c:pt idx="64">
                  <c:v>12.250009</c:v>
                </c:pt>
                <c:pt idx="65">
                  <c:v>17.585004999999999</c:v>
                </c:pt>
                <c:pt idx="66">
                  <c:v>19.067753</c:v>
                </c:pt>
                <c:pt idx="67">
                  <c:v>18.714523</c:v>
                </c:pt>
                <c:pt idx="68">
                  <c:v>14.083342</c:v>
                </c:pt>
                <c:pt idx="69">
                  <c:v>12.987102999999999</c:v>
                </c:pt>
                <c:pt idx="70">
                  <c:v>5.1166739999999997</c:v>
                </c:pt>
                <c:pt idx="71">
                  <c:v>3.509684</c:v>
                </c:pt>
                <c:pt idx="72">
                  <c:v>9.7372986805555577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41-4295-81DA-5C101EC3B2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2982128"/>
        <c:axId val="1242993360"/>
      </c:lineChart>
      <c:catAx>
        <c:axId val="12429821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2993360"/>
        <c:crosses val="autoZero"/>
        <c:auto val="1"/>
        <c:lblAlgn val="ctr"/>
        <c:lblOffset val="100"/>
        <c:noMultiLvlLbl val="0"/>
      </c:catAx>
      <c:valAx>
        <c:axId val="124299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2982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307656</xdr:colOff>
      <xdr:row>12</xdr:row>
      <xdr:rowOff>36195</xdr:rowOff>
    </xdr:from>
    <xdr:to>
      <xdr:col>20</xdr:col>
      <xdr:colOff>300990</xdr:colOff>
      <xdr:row>40</xdr:row>
      <xdr:rowOff>26669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3324D80-1113-4CD3-B172-CDF67A3535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425767</xdr:colOff>
      <xdr:row>12</xdr:row>
      <xdr:rowOff>39052</xdr:rowOff>
    </xdr:from>
    <xdr:to>
      <xdr:col>8</xdr:col>
      <xdr:colOff>722947</xdr:colOff>
      <xdr:row>27</xdr:row>
      <xdr:rowOff>60007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5133F5B-4851-49D3-9338-805A8BA211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114300</xdr:colOff>
      <xdr:row>1</xdr:row>
      <xdr:rowOff>57150</xdr:rowOff>
    </xdr:from>
    <xdr:to>
      <xdr:col>22</xdr:col>
      <xdr:colOff>419100</xdr:colOff>
      <xdr:row>16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22E24C-E54F-4165-93D0-BA552AD38A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74"/>
  <sheetViews>
    <sheetView tabSelected="1" topLeftCell="B1" workbookViewId="0">
      <selection activeCell="I3" sqref="I3"/>
    </sheetView>
  </sheetViews>
  <sheetFormatPr defaultRowHeight="14.4" x14ac:dyDescent="0.3"/>
  <cols>
    <col min="8" max="8" width="8.88671875" style="3"/>
    <col min="9" max="9" width="11.5546875" bestFit="1" customWidth="1"/>
  </cols>
  <sheetData>
    <row r="1" spans="1:20" s="1" customFormat="1" ht="21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16</v>
      </c>
      <c r="F1" s="1" t="s">
        <v>17</v>
      </c>
      <c r="G1" s="1" t="s">
        <v>18</v>
      </c>
      <c r="H1" s="2"/>
      <c r="I1" s="1" t="s">
        <v>12</v>
      </c>
      <c r="J1" s="1" t="s">
        <v>10</v>
      </c>
      <c r="L1" s="1" t="s">
        <v>11</v>
      </c>
      <c r="M1" s="1" t="str">
        <f t="shared" ref="M1:M32" si="0">F1</f>
        <v xml:space="preserve"> Obs:..\Observations\NSantiam\USGS_14182500_temp_LITTLE NORTH SANTIAM RIVER NEAR MEHAMA  OR_23780805.csv</v>
      </c>
      <c r="O1" s="1" t="str">
        <f t="shared" ref="O1:O32" si="1">F1</f>
        <v xml:space="preserve"> Obs:..\Observations\NSantiam\USGS_14182500_temp_LITTLE NORTH SANTIAM RIVER NEAR MEHAMA  OR_23780805.csv</v>
      </c>
      <c r="Q1" s="1" t="s">
        <v>8</v>
      </c>
      <c r="S1" s="1" t="s">
        <v>13</v>
      </c>
      <c r="T1" s="1" t="str">
        <f>F1</f>
        <v xml:space="preserve"> Obs:..\Observations\NSantiam\USGS_14182500_temp_LITTLE NORTH SANTIAM RIVER NEAR MEHAMA  OR_23780805.csv</v>
      </c>
    </row>
    <row r="2" spans="1:20" x14ac:dyDescent="0.3">
      <c r="A2">
        <v>0</v>
      </c>
      <c r="B2">
        <v>2010</v>
      </c>
      <c r="C2">
        <v>1</v>
      </c>
      <c r="D2">
        <v>31</v>
      </c>
      <c r="E2">
        <v>6.3707539999999998</v>
      </c>
      <c r="F2">
        <v>6.5488150000000003</v>
      </c>
      <c r="G2">
        <v>5.827426</v>
      </c>
      <c r="H2" s="3" t="s">
        <v>4</v>
      </c>
      <c r="I2">
        <f>SLOPE(M2:M73,L2:L73)</f>
        <v>1.0023697436521048</v>
      </c>
      <c r="J2">
        <f>(F2-F$74)^2</f>
        <v>17.438669181349518</v>
      </c>
      <c r="K2">
        <f>SLOPE(M2:M73,L2:L73)</f>
        <v>1.0023697436521048</v>
      </c>
      <c r="L2">
        <f t="shared" ref="L2:L33" si="2">MAX(G2,0)</f>
        <v>5.827426</v>
      </c>
      <c r="M2">
        <f t="shared" si="0"/>
        <v>6.5488150000000003</v>
      </c>
      <c r="O2">
        <f t="shared" si="1"/>
        <v>6.5488150000000003</v>
      </c>
      <c r="Q2">
        <f>(S2-M2)^2</f>
        <v>6.5959176866630359E-2</v>
      </c>
      <c r="S2">
        <f>L2*I$2+I$3</f>
        <v>6.8056401873680432</v>
      </c>
      <c r="T2">
        <f>F2</f>
        <v>6.5488150000000003</v>
      </c>
    </row>
    <row r="3" spans="1:20" x14ac:dyDescent="0.3">
      <c r="A3">
        <v>1</v>
      </c>
      <c r="B3">
        <v>2010</v>
      </c>
      <c r="C3">
        <v>2</v>
      </c>
      <c r="D3">
        <v>28</v>
      </c>
      <c r="E3">
        <v>6.486688</v>
      </c>
      <c r="F3">
        <v>6.2569530000000002</v>
      </c>
      <c r="G3">
        <v>5.8785780000000001</v>
      </c>
      <c r="H3" s="3" t="s">
        <v>5</v>
      </c>
      <c r="I3">
        <f>INTERCEPT(M2:M73,L2:L73)</f>
        <v>0.96440468159643267</v>
      </c>
      <c r="J3">
        <f>(F3-F$74)^2</f>
        <v>19.961462588643794</v>
      </c>
      <c r="L3">
        <f t="shared" si="2"/>
        <v>5.8785780000000001</v>
      </c>
      <c r="M3">
        <f t="shared" si="0"/>
        <v>6.2569530000000002</v>
      </c>
      <c r="O3">
        <f t="shared" si="1"/>
        <v>6.2569530000000002</v>
      </c>
      <c r="Q3">
        <f t="shared" ref="Q3:Q49" si="3">(S3-M3)^2</f>
        <v>0.35995248696220739</v>
      </c>
      <c r="S3">
        <f t="shared" ref="S3:S49" si="4">L3*I$2+I$3</f>
        <v>6.8569134044953364</v>
      </c>
      <c r="T3">
        <f t="shared" ref="T3:T49" si="5">F3</f>
        <v>6.2569530000000002</v>
      </c>
    </row>
    <row r="4" spans="1:20" x14ac:dyDescent="0.3">
      <c r="A4">
        <v>2</v>
      </c>
      <c r="B4">
        <v>2010</v>
      </c>
      <c r="C4">
        <v>3</v>
      </c>
      <c r="D4">
        <v>31</v>
      </c>
      <c r="E4">
        <v>6.5915010000000001</v>
      </c>
      <c r="F4">
        <v>6.5102969999999996</v>
      </c>
      <c r="G4">
        <v>5.8983939999999997</v>
      </c>
      <c r="H4" s="3" t="s">
        <v>6</v>
      </c>
      <c r="I4">
        <f>RSQ(M2:M73,L2:L73)</f>
        <v>0.93089632755251817</v>
      </c>
      <c r="J4">
        <f>(F4-F$74)^2</f>
        <v>17.761852323670471</v>
      </c>
      <c r="L4">
        <f t="shared" si="2"/>
        <v>5.8983939999999997</v>
      </c>
      <c r="M4">
        <f t="shared" si="0"/>
        <v>6.5102969999999996</v>
      </c>
      <c r="O4">
        <f t="shared" si="1"/>
        <v>6.5102969999999996</v>
      </c>
      <c r="Q4">
        <f t="shared" si="3"/>
        <v>0.13430712375082754</v>
      </c>
      <c r="S4">
        <f t="shared" si="4"/>
        <v>6.8767763633355461</v>
      </c>
      <c r="T4">
        <f t="shared" si="5"/>
        <v>6.5102969999999996</v>
      </c>
    </row>
    <row r="5" spans="1:20" x14ac:dyDescent="0.3">
      <c r="A5">
        <v>3</v>
      </c>
      <c r="B5">
        <v>2010</v>
      </c>
      <c r="C5">
        <v>4</v>
      </c>
      <c r="D5">
        <v>30</v>
      </c>
      <c r="E5">
        <v>6.9977999999999998</v>
      </c>
      <c r="F5">
        <v>7.016629</v>
      </c>
      <c r="G5">
        <v>6.7983409999999997</v>
      </c>
      <c r="H5" s="3" t="s">
        <v>15</v>
      </c>
      <c r="I5">
        <f>S74-T74</f>
        <v>0</v>
      </c>
      <c r="J5">
        <f>(F5-F$74)^2</f>
        <v>13.750370963279691</v>
      </c>
      <c r="L5">
        <f t="shared" si="2"/>
        <v>6.7983409999999997</v>
      </c>
      <c r="M5">
        <f t="shared" si="0"/>
        <v>7.016629</v>
      </c>
      <c r="O5">
        <f t="shared" si="1"/>
        <v>7.016629</v>
      </c>
      <c r="Q5">
        <f t="shared" si="3"/>
        <v>0.58099001023985375</v>
      </c>
      <c r="S5">
        <f t="shared" si="4"/>
        <v>7.7788560070260262</v>
      </c>
      <c r="T5">
        <f t="shared" si="5"/>
        <v>7.016629</v>
      </c>
    </row>
    <row r="6" spans="1:20" x14ac:dyDescent="0.3">
      <c r="A6">
        <v>4</v>
      </c>
      <c r="B6">
        <v>2010</v>
      </c>
      <c r="C6">
        <v>5</v>
      </c>
      <c r="D6">
        <v>31</v>
      </c>
      <c r="E6">
        <v>8.3669480000000007</v>
      </c>
      <c r="F6">
        <v>8.5420350000000003</v>
      </c>
      <c r="G6">
        <v>8.7419410000000006</v>
      </c>
      <c r="H6" s="3" t="s">
        <v>9</v>
      </c>
      <c r="I6" s="4">
        <f>(1/108)*SQRT(SUM(Q2:Q73))</f>
        <v>0.11158212959913905</v>
      </c>
      <c r="J6">
        <f>(F6-F$74)^2</f>
        <v>4.7643681560523081</v>
      </c>
      <c r="L6">
        <f t="shared" si="2"/>
        <v>8.7419410000000006</v>
      </c>
      <c r="M6">
        <f t="shared" si="0"/>
        <v>8.5420350000000003</v>
      </c>
      <c r="O6">
        <f t="shared" si="1"/>
        <v>8.5420350000000003</v>
      </c>
      <c r="Q6">
        <f t="shared" si="3"/>
        <v>1.4042886133885979</v>
      </c>
      <c r="S6">
        <f t="shared" si="4"/>
        <v>9.7270618407882576</v>
      </c>
      <c r="T6">
        <f t="shared" si="5"/>
        <v>8.5420350000000003</v>
      </c>
    </row>
    <row r="7" spans="1:20" x14ac:dyDescent="0.3">
      <c r="A7">
        <v>5</v>
      </c>
      <c r="B7">
        <v>2010</v>
      </c>
      <c r="C7">
        <v>6</v>
      </c>
      <c r="D7">
        <v>30</v>
      </c>
      <c r="E7">
        <v>10.893663999999999</v>
      </c>
      <c r="F7">
        <v>11.353870000000001</v>
      </c>
      <c r="G7">
        <v>12.121674000000001</v>
      </c>
      <c r="J7">
        <f>(F7-F$74)^2</f>
        <v>0.39575641244329568</v>
      </c>
      <c r="L7">
        <f t="shared" si="2"/>
        <v>12.121674000000001</v>
      </c>
      <c r="M7">
        <f t="shared" si="0"/>
        <v>11.353870000000001</v>
      </c>
      <c r="O7">
        <f t="shared" si="1"/>
        <v>11.353870000000001</v>
      </c>
      <c r="Q7">
        <f t="shared" si="3"/>
        <v>3.1008883467170096</v>
      </c>
      <c r="S7">
        <f t="shared" si="4"/>
        <v>13.114803941610818</v>
      </c>
      <c r="T7">
        <f t="shared" si="5"/>
        <v>11.353870000000001</v>
      </c>
    </row>
    <row r="8" spans="1:20" x14ac:dyDescent="0.3">
      <c r="A8">
        <v>6</v>
      </c>
      <c r="B8">
        <v>2010</v>
      </c>
      <c r="C8">
        <v>7</v>
      </c>
      <c r="D8">
        <v>31</v>
      </c>
      <c r="E8">
        <v>14.632066999999999</v>
      </c>
      <c r="F8">
        <v>18.857621999999999</v>
      </c>
      <c r="G8">
        <v>16.775814</v>
      </c>
      <c r="J8">
        <f>(F8-F$74)^2</f>
        <v>66.143147236001766</v>
      </c>
      <c r="L8">
        <f t="shared" si="2"/>
        <v>16.775814</v>
      </c>
      <c r="M8">
        <f t="shared" si="0"/>
        <v>18.857621999999999</v>
      </c>
      <c r="O8">
        <f t="shared" si="1"/>
        <v>18.857621999999999</v>
      </c>
      <c r="Q8">
        <f t="shared" si="3"/>
        <v>1.1613272371679366</v>
      </c>
      <c r="S8">
        <f t="shared" si="4"/>
        <v>17.779973060331827</v>
      </c>
      <c r="T8">
        <f t="shared" si="5"/>
        <v>18.857621999999999</v>
      </c>
    </row>
    <row r="9" spans="1:20" x14ac:dyDescent="0.3">
      <c r="A9">
        <v>7</v>
      </c>
      <c r="B9">
        <v>2010</v>
      </c>
      <c r="C9">
        <v>8</v>
      </c>
      <c r="D9">
        <v>31</v>
      </c>
      <c r="E9">
        <v>14.734399</v>
      </c>
      <c r="F9">
        <v>19.686464000000001</v>
      </c>
      <c r="G9">
        <v>16.632266999999999</v>
      </c>
      <c r="J9">
        <f>(F9-F$74)^2</f>
        <v>80.311811232817405</v>
      </c>
      <c r="L9">
        <f t="shared" si="2"/>
        <v>16.632266999999999</v>
      </c>
      <c r="M9">
        <f t="shared" si="0"/>
        <v>19.686464000000001</v>
      </c>
      <c r="O9">
        <f t="shared" si="1"/>
        <v>19.686464000000001</v>
      </c>
      <c r="Q9">
        <f t="shared" si="3"/>
        <v>4.2040503909334666</v>
      </c>
      <c r="S9">
        <f t="shared" si="4"/>
        <v>17.636085890739793</v>
      </c>
      <c r="T9">
        <f t="shared" si="5"/>
        <v>19.686464000000001</v>
      </c>
    </row>
    <row r="10" spans="1:20" x14ac:dyDescent="0.3">
      <c r="A10">
        <v>8</v>
      </c>
      <c r="B10">
        <v>2010</v>
      </c>
      <c r="C10">
        <v>9</v>
      </c>
      <c r="D10">
        <v>30</v>
      </c>
      <c r="E10">
        <v>12.294855</v>
      </c>
      <c r="F10">
        <v>15.759565</v>
      </c>
      <c r="G10">
        <v>13.865008</v>
      </c>
      <c r="J10">
        <f>(F10-F$74)^2</f>
        <v>25.349077478120403</v>
      </c>
      <c r="L10">
        <f t="shared" si="2"/>
        <v>13.865008</v>
      </c>
      <c r="M10">
        <f t="shared" si="0"/>
        <v>15.759565</v>
      </c>
      <c r="O10">
        <f t="shared" si="1"/>
        <v>15.759565</v>
      </c>
      <c r="Q10">
        <f t="shared" si="3"/>
        <v>0.80513975935411097</v>
      </c>
      <c r="S10">
        <f t="shared" si="4"/>
        <v>14.862269196290816</v>
      </c>
      <c r="T10">
        <f t="shared" si="5"/>
        <v>15.759565</v>
      </c>
    </row>
    <row r="11" spans="1:20" x14ac:dyDescent="0.3">
      <c r="A11">
        <v>9</v>
      </c>
      <c r="B11">
        <v>2010</v>
      </c>
      <c r="C11">
        <v>10</v>
      </c>
      <c r="D11">
        <v>31</v>
      </c>
      <c r="E11">
        <v>9.6366829999999997</v>
      </c>
      <c r="F11">
        <v>11.111582</v>
      </c>
      <c r="G11">
        <v>9.9225890000000003</v>
      </c>
      <c r="J11">
        <f>(F11-F$74)^2</f>
        <v>0.1496171302695162</v>
      </c>
      <c r="L11">
        <f t="shared" si="2"/>
        <v>9.9225890000000003</v>
      </c>
      <c r="M11">
        <f t="shared" si="0"/>
        <v>11.111582</v>
      </c>
      <c r="O11">
        <f t="shared" si="1"/>
        <v>11.111582</v>
      </c>
      <c r="Q11">
        <f t="shared" si="3"/>
        <v>4.043088461993613E-2</v>
      </c>
      <c r="S11">
        <f t="shared" si="4"/>
        <v>10.910507673891628</v>
      </c>
      <c r="T11">
        <f t="shared" si="5"/>
        <v>11.111582</v>
      </c>
    </row>
    <row r="12" spans="1:20" x14ac:dyDescent="0.3">
      <c r="A12">
        <v>10</v>
      </c>
      <c r="B12">
        <v>2010</v>
      </c>
      <c r="C12">
        <v>11</v>
      </c>
      <c r="D12">
        <v>30</v>
      </c>
      <c r="E12">
        <v>6.154617</v>
      </c>
      <c r="F12">
        <v>7.2814439999999996</v>
      </c>
      <c r="G12">
        <v>4.9733409999999996</v>
      </c>
      <c r="J12">
        <f>(F12-F$74)^2</f>
        <v>11.856550852871223</v>
      </c>
      <c r="L12">
        <f t="shared" si="2"/>
        <v>4.9733409999999996</v>
      </c>
      <c r="M12">
        <f t="shared" si="0"/>
        <v>7.2814439999999996</v>
      </c>
      <c r="O12">
        <f t="shared" si="1"/>
        <v>7.2814439999999996</v>
      </c>
      <c r="Q12">
        <f t="shared" si="3"/>
        <v>1.7739916405786453</v>
      </c>
      <c r="S12">
        <f t="shared" si="4"/>
        <v>5.9495312248609347</v>
      </c>
      <c r="T12">
        <f t="shared" si="5"/>
        <v>7.2814439999999996</v>
      </c>
    </row>
    <row r="13" spans="1:20" x14ac:dyDescent="0.3">
      <c r="A13">
        <v>11</v>
      </c>
      <c r="B13">
        <v>2010</v>
      </c>
      <c r="C13">
        <v>12</v>
      </c>
      <c r="D13">
        <v>31</v>
      </c>
      <c r="E13">
        <v>5.0597560000000001</v>
      </c>
      <c r="F13">
        <v>6.213406</v>
      </c>
      <c r="G13">
        <v>3.6758130000000002</v>
      </c>
      <c r="J13">
        <f>(F13-F$74)^2</f>
        <v>20.352479703385935</v>
      </c>
      <c r="L13">
        <f t="shared" si="2"/>
        <v>3.6758130000000002</v>
      </c>
      <c r="M13">
        <f t="shared" si="0"/>
        <v>6.213406</v>
      </c>
      <c r="O13">
        <f t="shared" si="1"/>
        <v>6.213406</v>
      </c>
      <c r="Q13">
        <f t="shared" si="3"/>
        <v>2.4475901104645437</v>
      </c>
      <c r="S13">
        <f t="shared" si="4"/>
        <v>4.6489284161195075</v>
      </c>
      <c r="T13">
        <f t="shared" si="5"/>
        <v>6.213406</v>
      </c>
    </row>
    <row r="14" spans="1:20" x14ac:dyDescent="0.3">
      <c r="A14">
        <v>12</v>
      </c>
      <c r="B14">
        <v>2011</v>
      </c>
      <c r="C14">
        <v>1</v>
      </c>
      <c r="D14">
        <v>31</v>
      </c>
      <c r="E14">
        <v>5.3405769999999997</v>
      </c>
      <c r="F14">
        <v>5.4902660000000001</v>
      </c>
      <c r="G14">
        <v>3.7854899999999998</v>
      </c>
      <c r="J14">
        <f>(F14-F$74)^2</f>
        <v>27.400118640803154</v>
      </c>
      <c r="L14">
        <f t="shared" si="2"/>
        <v>3.7854899999999998</v>
      </c>
      <c r="M14">
        <f t="shared" si="0"/>
        <v>5.4902660000000001</v>
      </c>
      <c r="O14">
        <f t="shared" si="1"/>
        <v>5.4902660000000001</v>
      </c>
      <c r="Q14">
        <f t="shared" si="3"/>
        <v>0.53494695105617929</v>
      </c>
      <c r="S14">
        <f t="shared" si="4"/>
        <v>4.7588653224940387</v>
      </c>
      <c r="T14">
        <f t="shared" si="5"/>
        <v>5.4902660000000001</v>
      </c>
    </row>
    <row r="15" spans="1:20" x14ac:dyDescent="0.3">
      <c r="A15">
        <v>13</v>
      </c>
      <c r="B15">
        <v>2011</v>
      </c>
      <c r="C15">
        <v>2</v>
      </c>
      <c r="D15">
        <v>28</v>
      </c>
      <c r="E15">
        <v>4.6972199999999997</v>
      </c>
      <c r="F15">
        <v>4.6242000000000001</v>
      </c>
      <c r="G15">
        <v>2.4857209999999998</v>
      </c>
      <c r="J15">
        <f>(F15-F$74)^2</f>
        <v>37.217055153833542</v>
      </c>
      <c r="L15">
        <f t="shared" si="2"/>
        <v>2.4857209999999998</v>
      </c>
      <c r="M15">
        <f t="shared" si="0"/>
        <v>4.6242000000000001</v>
      </c>
      <c r="O15">
        <f t="shared" si="1"/>
        <v>4.6242000000000001</v>
      </c>
      <c r="Q15">
        <f t="shared" si="3"/>
        <v>1.3646533832063261</v>
      </c>
      <c r="S15">
        <f t="shared" si="4"/>
        <v>3.4560162031570862</v>
      </c>
      <c r="T15">
        <f t="shared" si="5"/>
        <v>4.6242000000000001</v>
      </c>
    </row>
    <row r="16" spans="1:20" x14ac:dyDescent="0.3">
      <c r="A16">
        <v>14</v>
      </c>
      <c r="B16">
        <v>2011</v>
      </c>
      <c r="C16">
        <v>3</v>
      </c>
      <c r="D16">
        <v>31</v>
      </c>
      <c r="E16">
        <v>5.7556729999999998</v>
      </c>
      <c r="F16">
        <v>5.5021440000000004</v>
      </c>
      <c r="G16">
        <v>4.9790400000000004</v>
      </c>
      <c r="J16">
        <f>(F16-F$74)^2</f>
        <v>27.275908654346207</v>
      </c>
      <c r="L16">
        <f t="shared" si="2"/>
        <v>4.9790400000000004</v>
      </c>
      <c r="M16">
        <f t="shared" si="0"/>
        <v>5.5021440000000004</v>
      </c>
      <c r="O16">
        <f t="shared" si="1"/>
        <v>5.5021440000000004</v>
      </c>
      <c r="Q16">
        <f t="shared" si="3"/>
        <v>0.20529936535326687</v>
      </c>
      <c r="S16">
        <f t="shared" si="4"/>
        <v>5.9552437300300092</v>
      </c>
      <c r="T16">
        <f t="shared" si="5"/>
        <v>5.5021440000000004</v>
      </c>
    </row>
    <row r="17" spans="1:20" x14ac:dyDescent="0.3">
      <c r="A17">
        <v>15</v>
      </c>
      <c r="B17">
        <v>2011</v>
      </c>
      <c r="C17">
        <v>4</v>
      </c>
      <c r="D17">
        <v>30</v>
      </c>
      <c r="E17">
        <v>5.8229920000000002</v>
      </c>
      <c r="F17">
        <v>6.2522029999999997</v>
      </c>
      <c r="G17">
        <v>4.8866740000000002</v>
      </c>
      <c r="J17">
        <f>(F17-F$74)^2</f>
        <v>20.003929491150746</v>
      </c>
      <c r="L17">
        <f t="shared" si="2"/>
        <v>4.8866740000000002</v>
      </c>
      <c r="M17">
        <f t="shared" si="0"/>
        <v>6.2522029999999997</v>
      </c>
      <c r="O17">
        <f t="shared" si="1"/>
        <v>6.2522029999999997</v>
      </c>
      <c r="Q17">
        <f t="shared" si="3"/>
        <v>0.15174464769132381</v>
      </c>
      <c r="S17">
        <f t="shared" si="4"/>
        <v>5.8626588462878386</v>
      </c>
      <c r="T17">
        <f t="shared" si="5"/>
        <v>6.2522029999999997</v>
      </c>
    </row>
    <row r="18" spans="1:20" x14ac:dyDescent="0.3">
      <c r="A18">
        <v>16</v>
      </c>
      <c r="B18">
        <v>2011</v>
      </c>
      <c r="C18">
        <v>5</v>
      </c>
      <c r="D18">
        <v>31</v>
      </c>
      <c r="E18">
        <v>8.1870809999999992</v>
      </c>
      <c r="F18">
        <v>7.5640549999999998</v>
      </c>
      <c r="G18">
        <v>8.2209749999999993</v>
      </c>
      <c r="J18">
        <f>(F18-F$74)^2</f>
        <v>9.9901715508884177</v>
      </c>
      <c r="L18">
        <f t="shared" si="2"/>
        <v>8.2209749999999993</v>
      </c>
      <c r="M18">
        <f t="shared" si="0"/>
        <v>7.5640549999999998</v>
      </c>
      <c r="O18">
        <f t="shared" si="1"/>
        <v>7.5640549999999998</v>
      </c>
      <c r="Q18">
        <f t="shared" si="3"/>
        <v>2.6922452646224562</v>
      </c>
      <c r="S18">
        <f t="shared" si="4"/>
        <v>9.2048612849167952</v>
      </c>
      <c r="T18">
        <f t="shared" si="5"/>
        <v>7.5640549999999998</v>
      </c>
    </row>
    <row r="19" spans="1:20" x14ac:dyDescent="0.3">
      <c r="A19">
        <v>17</v>
      </c>
      <c r="B19">
        <v>2011</v>
      </c>
      <c r="C19">
        <v>6</v>
      </c>
      <c r="D19">
        <v>30</v>
      </c>
      <c r="E19">
        <v>11.771432000000001</v>
      </c>
      <c r="F19">
        <v>10.631712</v>
      </c>
      <c r="G19">
        <v>12.923342</v>
      </c>
      <c r="J19">
        <f>(F19-F$74)^2</f>
        <v>8.6613294742357971E-3</v>
      </c>
      <c r="L19">
        <f t="shared" si="2"/>
        <v>12.923342</v>
      </c>
      <c r="M19">
        <f t="shared" si="0"/>
        <v>10.631712</v>
      </c>
      <c r="O19">
        <f t="shared" si="1"/>
        <v>10.631712</v>
      </c>
      <c r="Q19">
        <f t="shared" si="3"/>
        <v>10.802131913038927</v>
      </c>
      <c r="S19">
        <f t="shared" si="4"/>
        <v>13.918371689264912</v>
      </c>
      <c r="T19">
        <f t="shared" si="5"/>
        <v>10.631712</v>
      </c>
    </row>
    <row r="20" spans="1:20" x14ac:dyDescent="0.3">
      <c r="A20">
        <v>18</v>
      </c>
      <c r="B20">
        <v>2011</v>
      </c>
      <c r="C20">
        <v>7</v>
      </c>
      <c r="D20">
        <v>31</v>
      </c>
      <c r="E20">
        <v>13.539778999999999</v>
      </c>
      <c r="F20">
        <v>16.250326000000001</v>
      </c>
      <c r="G20">
        <v>15.174201999999999</v>
      </c>
      <c r="J20">
        <f>(F20-F$74)^2</f>
        <v>30.531677784042664</v>
      </c>
      <c r="L20">
        <f t="shared" si="2"/>
        <v>15.174201999999999</v>
      </c>
      <c r="M20">
        <f t="shared" si="0"/>
        <v>16.250326000000001</v>
      </c>
      <c r="O20">
        <f t="shared" si="1"/>
        <v>16.250326000000001</v>
      </c>
      <c r="Q20">
        <f t="shared" si="3"/>
        <v>5.7396305621674653E-3</v>
      </c>
      <c r="S20">
        <f t="shared" si="4"/>
        <v>16.174565650461687</v>
      </c>
      <c r="T20">
        <f t="shared" si="5"/>
        <v>16.250326000000001</v>
      </c>
    </row>
    <row r="21" spans="1:20" x14ac:dyDescent="0.3">
      <c r="A21">
        <v>19</v>
      </c>
      <c r="B21">
        <v>2011</v>
      </c>
      <c r="C21">
        <v>8</v>
      </c>
      <c r="D21">
        <v>31</v>
      </c>
      <c r="E21">
        <v>14.614145000000001</v>
      </c>
      <c r="F21">
        <v>19.721518</v>
      </c>
      <c r="G21">
        <v>16.619361999999999</v>
      </c>
      <c r="J21">
        <f>(F21-F$74)^2</f>
        <v>80.941325879320658</v>
      </c>
      <c r="L21">
        <f t="shared" si="2"/>
        <v>16.619361999999999</v>
      </c>
      <c r="M21">
        <f t="shared" si="0"/>
        <v>19.721518</v>
      </c>
      <c r="O21">
        <f t="shared" si="1"/>
        <v>19.721518</v>
      </c>
      <c r="Q21">
        <f t="shared" si="3"/>
        <v>4.4031469658018523</v>
      </c>
      <c r="S21">
        <f t="shared" si="4"/>
        <v>17.623150309197968</v>
      </c>
      <c r="T21">
        <f t="shared" si="5"/>
        <v>19.721518</v>
      </c>
    </row>
    <row r="22" spans="1:20" x14ac:dyDescent="0.3">
      <c r="A22">
        <v>20</v>
      </c>
      <c r="B22">
        <v>2011</v>
      </c>
      <c r="C22">
        <v>9</v>
      </c>
      <c r="D22">
        <v>30</v>
      </c>
      <c r="E22">
        <v>14.221209</v>
      </c>
      <c r="F22">
        <v>17.337859999999999</v>
      </c>
      <c r="G22">
        <v>16.678341</v>
      </c>
      <c r="J22">
        <f>(F22-F$74)^2</f>
        <v>43.73285004848637</v>
      </c>
      <c r="L22">
        <f t="shared" si="2"/>
        <v>16.678341</v>
      </c>
      <c r="M22">
        <f t="shared" si="0"/>
        <v>17.337859999999999</v>
      </c>
      <c r="O22">
        <f t="shared" si="1"/>
        <v>17.337859999999999</v>
      </c>
      <c r="Q22">
        <f t="shared" si="3"/>
        <v>0.11861761046625903</v>
      </c>
      <c r="S22">
        <f t="shared" si="4"/>
        <v>17.68226907430882</v>
      </c>
      <c r="T22">
        <f t="shared" si="5"/>
        <v>17.337859999999999</v>
      </c>
    </row>
    <row r="23" spans="1:20" x14ac:dyDescent="0.3">
      <c r="A23">
        <v>21</v>
      </c>
      <c r="B23">
        <v>2011</v>
      </c>
      <c r="C23">
        <v>10</v>
      </c>
      <c r="D23">
        <v>31</v>
      </c>
      <c r="E23">
        <v>9.4169959999999993</v>
      </c>
      <c r="F23">
        <v>11.302659</v>
      </c>
      <c r="G23">
        <v>9.6677499999999998</v>
      </c>
      <c r="J23">
        <f>(F23-F$74)^2</f>
        <v>0.33394614516832272</v>
      </c>
      <c r="L23">
        <f t="shared" si="2"/>
        <v>9.6677499999999998</v>
      </c>
      <c r="M23">
        <f t="shared" si="0"/>
        <v>11.302659</v>
      </c>
      <c r="O23">
        <f t="shared" si="1"/>
        <v>11.302659</v>
      </c>
      <c r="Q23">
        <f t="shared" si="3"/>
        <v>0.41937828570729974</v>
      </c>
      <c r="S23">
        <f t="shared" si="4"/>
        <v>10.655064770789069</v>
      </c>
      <c r="T23">
        <f t="shared" si="5"/>
        <v>11.302659</v>
      </c>
    </row>
    <row r="24" spans="1:20" x14ac:dyDescent="0.3">
      <c r="A24">
        <v>22</v>
      </c>
      <c r="B24">
        <v>2011</v>
      </c>
      <c r="C24">
        <v>11</v>
      </c>
      <c r="D24">
        <v>30</v>
      </c>
      <c r="E24">
        <v>5.7774590000000003</v>
      </c>
      <c r="F24">
        <v>6.5582289999999999</v>
      </c>
      <c r="G24">
        <v>4.8316739999999996</v>
      </c>
      <c r="J24">
        <f>(F24-F$74)^2</f>
        <v>17.360132768413024</v>
      </c>
      <c r="L24">
        <f t="shared" si="2"/>
        <v>4.8316739999999996</v>
      </c>
      <c r="M24">
        <f t="shared" si="0"/>
        <v>6.5582289999999999</v>
      </c>
      <c r="O24">
        <f t="shared" si="1"/>
        <v>6.5582289999999999</v>
      </c>
      <c r="Q24">
        <f t="shared" si="3"/>
        <v>0.56355122510523936</v>
      </c>
      <c r="S24">
        <f t="shared" si="4"/>
        <v>5.8075285103869723</v>
      </c>
      <c r="T24">
        <f t="shared" si="5"/>
        <v>6.5582289999999999</v>
      </c>
    </row>
    <row r="25" spans="1:20" x14ac:dyDescent="0.3">
      <c r="A25">
        <v>23</v>
      </c>
      <c r="B25">
        <v>2011</v>
      </c>
      <c r="C25">
        <v>12</v>
      </c>
      <c r="D25">
        <v>31</v>
      </c>
      <c r="E25">
        <v>5.1599469999999998</v>
      </c>
      <c r="F25">
        <v>3.8962509999999999</v>
      </c>
      <c r="G25">
        <v>3.625813</v>
      </c>
      <c r="J25">
        <f>(F25-F$74)^2</f>
        <v>46.628784593673849</v>
      </c>
      <c r="L25">
        <f t="shared" si="2"/>
        <v>3.625813</v>
      </c>
      <c r="M25">
        <f t="shared" si="0"/>
        <v>3.8962509999999999</v>
      </c>
      <c r="O25">
        <f t="shared" si="1"/>
        <v>3.8962509999999999</v>
      </c>
      <c r="Q25">
        <f t="shared" si="3"/>
        <v>0.49358904862896674</v>
      </c>
      <c r="S25">
        <f t="shared" si="4"/>
        <v>4.5988099289369018</v>
      </c>
      <c r="T25">
        <f t="shared" si="5"/>
        <v>3.8962509999999999</v>
      </c>
    </row>
    <row r="26" spans="1:20" x14ac:dyDescent="0.3">
      <c r="A26">
        <v>24</v>
      </c>
      <c r="B26">
        <v>2012</v>
      </c>
      <c r="C26">
        <v>1</v>
      </c>
      <c r="D26">
        <v>31</v>
      </c>
      <c r="E26">
        <v>4.8252810000000004</v>
      </c>
      <c r="F26">
        <v>4.9214390000000003</v>
      </c>
      <c r="G26">
        <v>3.0338790000000002</v>
      </c>
      <c r="J26">
        <f>(F26-F$74)^2</f>
        <v>33.678746611794395</v>
      </c>
      <c r="L26">
        <f t="shared" si="2"/>
        <v>3.0338790000000002</v>
      </c>
      <c r="M26">
        <f t="shared" si="0"/>
        <v>4.9214390000000003</v>
      </c>
      <c r="O26">
        <f t="shared" si="1"/>
        <v>4.9214390000000003</v>
      </c>
      <c r="Q26">
        <f t="shared" si="3"/>
        <v>0.83899335208602255</v>
      </c>
      <c r="S26">
        <f t="shared" si="4"/>
        <v>4.0054731970979365</v>
      </c>
      <c r="T26">
        <f t="shared" si="5"/>
        <v>4.9214390000000003</v>
      </c>
    </row>
    <row r="27" spans="1:20" x14ac:dyDescent="0.3">
      <c r="A27">
        <v>25</v>
      </c>
      <c r="B27">
        <v>2012</v>
      </c>
      <c r="C27">
        <v>2</v>
      </c>
      <c r="D27">
        <v>29</v>
      </c>
      <c r="E27">
        <v>5.2225970000000004</v>
      </c>
      <c r="F27">
        <v>5.1279089999999998</v>
      </c>
      <c r="G27">
        <v>4.1517309999999998</v>
      </c>
      <c r="J27">
        <f>(F27-F$74)^2</f>
        <v>31.324945557064126</v>
      </c>
      <c r="L27">
        <f t="shared" si="2"/>
        <v>4.1517309999999998</v>
      </c>
      <c r="M27">
        <f t="shared" si="0"/>
        <v>5.1279089999999998</v>
      </c>
      <c r="O27">
        <f t="shared" si="1"/>
        <v>5.1279089999999998</v>
      </c>
      <c r="Q27">
        <f t="shared" si="3"/>
        <v>3.7433745038448311E-6</v>
      </c>
      <c r="S27">
        <f t="shared" si="4"/>
        <v>5.1259742197789295</v>
      </c>
      <c r="T27">
        <f t="shared" si="5"/>
        <v>5.1279089999999998</v>
      </c>
    </row>
    <row r="28" spans="1:20" x14ac:dyDescent="0.3">
      <c r="A28">
        <v>26</v>
      </c>
      <c r="B28">
        <v>2012</v>
      </c>
      <c r="C28">
        <v>3</v>
      </c>
      <c r="D28">
        <v>31</v>
      </c>
      <c r="E28">
        <v>4.6455700000000002</v>
      </c>
      <c r="F28">
        <v>5.0719139999999996</v>
      </c>
      <c r="G28">
        <v>2.9241999999999999</v>
      </c>
      <c r="J28">
        <f>(F28-F$74)^2</f>
        <v>31.954874385952046</v>
      </c>
      <c r="L28">
        <f t="shared" si="2"/>
        <v>2.9241999999999999</v>
      </c>
      <c r="M28">
        <f t="shared" si="0"/>
        <v>5.0719139999999996</v>
      </c>
      <c r="O28">
        <f t="shared" si="1"/>
        <v>5.0719139999999996</v>
      </c>
      <c r="Q28">
        <f t="shared" si="3"/>
        <v>1.383869231548559</v>
      </c>
      <c r="S28">
        <f t="shared" si="4"/>
        <v>3.8955342859839175</v>
      </c>
      <c r="T28">
        <f t="shared" si="5"/>
        <v>5.0719139999999996</v>
      </c>
    </row>
    <row r="29" spans="1:20" x14ac:dyDescent="0.3">
      <c r="A29">
        <v>27</v>
      </c>
      <c r="B29">
        <v>2012</v>
      </c>
      <c r="C29">
        <v>4</v>
      </c>
      <c r="D29">
        <v>30</v>
      </c>
      <c r="E29">
        <v>8.1837680000000006</v>
      </c>
      <c r="F29">
        <v>6.5960349999999996</v>
      </c>
      <c r="G29">
        <v>8.4183409999999999</v>
      </c>
      <c r="J29">
        <f>(F29-F$74)^2</f>
        <v>17.046520939107857</v>
      </c>
      <c r="L29">
        <f t="shared" si="2"/>
        <v>8.4183409999999999</v>
      </c>
      <c r="M29">
        <f t="shared" si="0"/>
        <v>6.5960349999999996</v>
      </c>
      <c r="O29">
        <f t="shared" si="1"/>
        <v>6.5960349999999996</v>
      </c>
      <c r="Q29">
        <f t="shared" si="3"/>
        <v>7.8773403092476535</v>
      </c>
      <c r="S29">
        <f t="shared" si="4"/>
        <v>9.4026949917424361</v>
      </c>
      <c r="T29">
        <f t="shared" si="5"/>
        <v>6.5960349999999996</v>
      </c>
    </row>
    <row r="30" spans="1:20" x14ac:dyDescent="0.3">
      <c r="A30">
        <v>28</v>
      </c>
      <c r="B30">
        <v>2012</v>
      </c>
      <c r="C30">
        <v>5</v>
      </c>
      <c r="D30">
        <v>31</v>
      </c>
      <c r="E30">
        <v>9.8008500000000005</v>
      </c>
      <c r="F30">
        <v>8.7931030000000003</v>
      </c>
      <c r="G30">
        <v>10.430654000000001</v>
      </c>
      <c r="J30">
        <f>(F30-F$74)^2</f>
        <v>3.7313693251201978</v>
      </c>
      <c r="L30">
        <f t="shared" si="2"/>
        <v>10.430654000000001</v>
      </c>
      <c r="M30">
        <f t="shared" si="0"/>
        <v>8.7931030000000003</v>
      </c>
      <c r="O30">
        <f t="shared" si="1"/>
        <v>8.7931030000000003</v>
      </c>
      <c r="Q30">
        <f t="shared" si="3"/>
        <v>6.8994145040563266</v>
      </c>
      <c r="S30">
        <f t="shared" si="4"/>
        <v>11.419776657700234</v>
      </c>
      <c r="T30">
        <f t="shared" si="5"/>
        <v>8.7931030000000003</v>
      </c>
    </row>
    <row r="31" spans="1:20" x14ac:dyDescent="0.3">
      <c r="A31">
        <v>29</v>
      </c>
      <c r="B31">
        <v>2012</v>
      </c>
      <c r="C31">
        <v>6</v>
      </c>
      <c r="D31">
        <v>30</v>
      </c>
      <c r="E31">
        <v>10.984868000000001</v>
      </c>
      <c r="F31">
        <v>11.085842</v>
      </c>
      <c r="G31">
        <v>12.071673000000001</v>
      </c>
      <c r="J31">
        <f>(F31-F$74)^2</f>
        <v>0.13036702153451551</v>
      </c>
      <c r="L31">
        <f t="shared" si="2"/>
        <v>12.071673000000001</v>
      </c>
      <c r="M31">
        <f t="shared" si="0"/>
        <v>11.085842</v>
      </c>
      <c r="O31">
        <f t="shared" si="1"/>
        <v>11.085842</v>
      </c>
      <c r="Q31">
        <f t="shared" si="3"/>
        <v>3.9158174500687744</v>
      </c>
      <c r="S31">
        <f t="shared" si="4"/>
        <v>13.064684452058469</v>
      </c>
      <c r="T31">
        <f t="shared" si="5"/>
        <v>11.085842</v>
      </c>
    </row>
    <row r="32" spans="1:20" x14ac:dyDescent="0.3">
      <c r="A32">
        <v>30</v>
      </c>
      <c r="B32">
        <v>2012</v>
      </c>
      <c r="C32">
        <v>7</v>
      </c>
      <c r="D32">
        <v>31</v>
      </c>
      <c r="E32">
        <v>14.640597</v>
      </c>
      <c r="F32">
        <v>17.259895</v>
      </c>
      <c r="G32">
        <v>16.616136999999998</v>
      </c>
      <c r="J32">
        <f>(F32-F$74)^2</f>
        <v>42.70775075459958</v>
      </c>
      <c r="L32">
        <f t="shared" si="2"/>
        <v>16.616136999999998</v>
      </c>
      <c r="M32">
        <f t="shared" si="0"/>
        <v>17.259895</v>
      </c>
      <c r="O32">
        <f t="shared" si="1"/>
        <v>17.259895</v>
      </c>
      <c r="Q32">
        <f t="shared" si="3"/>
        <v>0.12961632059155401</v>
      </c>
      <c r="S32">
        <f t="shared" si="4"/>
        <v>17.619917666774683</v>
      </c>
      <c r="T32">
        <f t="shared" si="5"/>
        <v>17.259895</v>
      </c>
    </row>
    <row r="33" spans="1:20" x14ac:dyDescent="0.3">
      <c r="A33">
        <v>31</v>
      </c>
      <c r="B33">
        <v>2012</v>
      </c>
      <c r="C33">
        <v>8</v>
      </c>
      <c r="D33">
        <v>31</v>
      </c>
      <c r="E33">
        <v>15.450846</v>
      </c>
      <c r="F33">
        <v>20.230844000000001</v>
      </c>
      <c r="G33">
        <v>17.761296999999999</v>
      </c>
      <c r="J33">
        <f>(F33-F$74)^2</f>
        <v>90.365285779265747</v>
      </c>
      <c r="L33">
        <f t="shared" si="2"/>
        <v>17.761296999999999</v>
      </c>
      <c r="M33">
        <f t="shared" ref="M33:M49" si="6">F33</f>
        <v>20.230844000000001</v>
      </c>
      <c r="O33">
        <f t="shared" ref="O33:O49" si="7">F33</f>
        <v>20.230844000000001</v>
      </c>
      <c r="Q33">
        <f t="shared" si="3"/>
        <v>2.1405229032992423</v>
      </c>
      <c r="S33">
        <f t="shared" si="4"/>
        <v>18.767791402415334</v>
      </c>
      <c r="T33">
        <f t="shared" si="5"/>
        <v>20.230844000000001</v>
      </c>
    </row>
    <row r="34" spans="1:20" x14ac:dyDescent="0.3">
      <c r="A34">
        <v>32</v>
      </c>
      <c r="B34">
        <v>2012</v>
      </c>
      <c r="C34">
        <v>9</v>
      </c>
      <c r="D34">
        <v>30</v>
      </c>
      <c r="E34">
        <v>13.818787</v>
      </c>
      <c r="F34">
        <v>16.425416999999999</v>
      </c>
      <c r="G34">
        <v>15.673342</v>
      </c>
      <c r="J34">
        <f>(F34-F$74)^2</f>
        <v>32.497281999650511</v>
      </c>
      <c r="L34">
        <f t="shared" ref="L34:L49" si="8">MAX(G34,0)</f>
        <v>15.673342</v>
      </c>
      <c r="M34">
        <f t="shared" si="6"/>
        <v>16.425416999999999</v>
      </c>
      <c r="O34">
        <f t="shared" si="7"/>
        <v>16.425416999999999</v>
      </c>
      <c r="Q34">
        <f t="shared" si="3"/>
        <v>6.2236021482937581E-2</v>
      </c>
      <c r="S34">
        <f t="shared" si="4"/>
        <v>16.674888484308202</v>
      </c>
      <c r="T34">
        <f t="shared" si="5"/>
        <v>16.425416999999999</v>
      </c>
    </row>
    <row r="35" spans="1:20" x14ac:dyDescent="0.3">
      <c r="A35">
        <v>33</v>
      </c>
      <c r="B35">
        <v>2012</v>
      </c>
      <c r="C35">
        <v>10</v>
      </c>
      <c r="D35">
        <v>31</v>
      </c>
      <c r="E35">
        <v>9.8301639999999999</v>
      </c>
      <c r="F35">
        <v>10.409481</v>
      </c>
      <c r="G35">
        <v>10.333879</v>
      </c>
      <c r="J35">
        <f>(F35-F$74)^2</f>
        <v>9.9412364615818385E-2</v>
      </c>
      <c r="L35">
        <f t="shared" si="8"/>
        <v>10.333879</v>
      </c>
      <c r="M35">
        <f t="shared" si="6"/>
        <v>10.409481</v>
      </c>
      <c r="O35">
        <f t="shared" si="7"/>
        <v>10.409481</v>
      </c>
      <c r="Q35">
        <f t="shared" si="3"/>
        <v>0.83410104570535881</v>
      </c>
      <c r="S35">
        <f t="shared" si="4"/>
        <v>11.322772325758303</v>
      </c>
      <c r="T35">
        <f t="shared" si="5"/>
        <v>10.409481</v>
      </c>
    </row>
    <row r="36" spans="1:20" x14ac:dyDescent="0.3">
      <c r="A36">
        <v>34</v>
      </c>
      <c r="B36">
        <v>2012</v>
      </c>
      <c r="C36">
        <v>11</v>
      </c>
      <c r="D36">
        <v>30</v>
      </c>
      <c r="E36">
        <v>7.1806229999999998</v>
      </c>
      <c r="F36">
        <v>8.1149190000000004</v>
      </c>
      <c r="G36">
        <v>7.0233400000000001</v>
      </c>
      <c r="J36">
        <f>(F36-F$74)^2</f>
        <v>6.8113653773066378</v>
      </c>
      <c r="L36">
        <f t="shared" si="8"/>
        <v>7.0233400000000001</v>
      </c>
      <c r="M36">
        <f t="shared" si="6"/>
        <v>8.1149190000000004</v>
      </c>
      <c r="O36">
        <f t="shared" si="7"/>
        <v>8.1149190000000004</v>
      </c>
      <c r="Q36">
        <f t="shared" si="3"/>
        <v>1.2217058416686943E-2</v>
      </c>
      <c r="S36">
        <f t="shared" si="4"/>
        <v>8.004388196978006</v>
      </c>
      <c r="T36">
        <f t="shared" si="5"/>
        <v>8.1149190000000004</v>
      </c>
    </row>
    <row r="37" spans="1:20" x14ac:dyDescent="0.3">
      <c r="A37">
        <v>35</v>
      </c>
      <c r="B37">
        <v>2012</v>
      </c>
      <c r="C37">
        <v>12</v>
      </c>
      <c r="D37">
        <v>31</v>
      </c>
      <c r="E37">
        <v>4.2529050000000002</v>
      </c>
      <c r="F37">
        <v>6.1558140000000003</v>
      </c>
      <c r="G37">
        <v>2.2467820000000001</v>
      </c>
      <c r="J37">
        <f>(F37-F$74)^2</f>
        <v>20.87543444469371</v>
      </c>
      <c r="L37">
        <f t="shared" si="8"/>
        <v>2.2467820000000001</v>
      </c>
      <c r="M37">
        <f t="shared" si="6"/>
        <v>6.1558140000000003</v>
      </c>
      <c r="O37">
        <f t="shared" si="7"/>
        <v>6.1558140000000003</v>
      </c>
      <c r="Q37">
        <f t="shared" si="3"/>
        <v>8.6395022493855542</v>
      </c>
      <c r="S37">
        <f t="shared" si="4"/>
        <v>3.2165109789785959</v>
      </c>
      <c r="T37">
        <f t="shared" si="5"/>
        <v>6.1558140000000003</v>
      </c>
    </row>
    <row r="38" spans="1:20" x14ac:dyDescent="0.3">
      <c r="A38">
        <v>36</v>
      </c>
      <c r="B38">
        <v>2013</v>
      </c>
      <c r="C38">
        <v>1</v>
      </c>
      <c r="D38">
        <v>31</v>
      </c>
      <c r="E38">
        <v>4.5596059999999996</v>
      </c>
      <c r="F38">
        <v>4.3148499999999999</v>
      </c>
      <c r="G38">
        <v>2.2338779999999998</v>
      </c>
      <c r="J38">
        <f>(F38-F$74)^2</f>
        <v>41.087180348201599</v>
      </c>
      <c r="L38">
        <f t="shared" si="8"/>
        <v>2.2338779999999998</v>
      </c>
      <c r="M38">
        <f t="shared" si="6"/>
        <v>4.3148499999999999</v>
      </c>
      <c r="O38">
        <f t="shared" si="7"/>
        <v>4.3148499999999999</v>
      </c>
      <c r="Q38">
        <f t="shared" si="3"/>
        <v>1.234929014487002</v>
      </c>
      <c r="S38">
        <f t="shared" si="4"/>
        <v>3.2035763998065092</v>
      </c>
      <c r="T38">
        <f t="shared" si="5"/>
        <v>4.3148499999999999</v>
      </c>
    </row>
    <row r="39" spans="1:20" x14ac:dyDescent="0.3">
      <c r="A39">
        <v>37</v>
      </c>
      <c r="B39">
        <v>2013</v>
      </c>
      <c r="C39">
        <v>2</v>
      </c>
      <c r="D39">
        <v>28</v>
      </c>
      <c r="E39">
        <v>4.6835370000000003</v>
      </c>
      <c r="F39">
        <v>5.3706670000000001</v>
      </c>
      <c r="G39">
        <v>3.3428650000000002</v>
      </c>
      <c r="J39">
        <f>(F39-F$74)^2</f>
        <v>28.666507426101848</v>
      </c>
      <c r="L39">
        <f t="shared" si="8"/>
        <v>3.3428650000000002</v>
      </c>
      <c r="M39">
        <f t="shared" si="6"/>
        <v>5.3706670000000001</v>
      </c>
      <c r="O39">
        <f t="shared" si="7"/>
        <v>5.3706670000000001</v>
      </c>
      <c r="Q39">
        <f t="shared" si="3"/>
        <v>1.1140287111432117</v>
      </c>
      <c r="S39">
        <f t="shared" si="4"/>
        <v>4.3151914147100268</v>
      </c>
      <c r="T39">
        <f t="shared" si="5"/>
        <v>5.3706670000000001</v>
      </c>
    </row>
    <row r="40" spans="1:20" x14ac:dyDescent="0.3">
      <c r="A40">
        <v>38</v>
      </c>
      <c r="B40">
        <v>2013</v>
      </c>
      <c r="C40">
        <v>3</v>
      </c>
      <c r="D40">
        <v>31</v>
      </c>
      <c r="E40">
        <v>6.7431599999999996</v>
      </c>
      <c r="F40">
        <v>6.000432</v>
      </c>
      <c r="G40">
        <v>6.4371039999999997</v>
      </c>
      <c r="J40">
        <f>(F40-F$74)^2</f>
        <v>22.319447621120879</v>
      </c>
      <c r="L40">
        <f t="shared" si="8"/>
        <v>6.4371039999999997</v>
      </c>
      <c r="M40">
        <f t="shared" si="6"/>
        <v>6.000432</v>
      </c>
      <c r="O40">
        <f t="shared" si="7"/>
        <v>6.000432</v>
      </c>
      <c r="Q40">
        <f t="shared" si="3"/>
        <v>2.0059934107412443</v>
      </c>
      <c r="S40">
        <f t="shared" si="4"/>
        <v>7.4167629679383715</v>
      </c>
      <c r="T40">
        <f t="shared" si="5"/>
        <v>6.000432</v>
      </c>
    </row>
    <row r="41" spans="1:20" x14ac:dyDescent="0.3">
      <c r="A41">
        <v>39</v>
      </c>
      <c r="B41">
        <v>2013</v>
      </c>
      <c r="C41">
        <v>4</v>
      </c>
      <c r="D41">
        <v>30</v>
      </c>
      <c r="E41">
        <v>7.9069370000000001</v>
      </c>
      <c r="F41">
        <v>7.3541650000000001</v>
      </c>
      <c r="G41">
        <v>7.7483399999999998</v>
      </c>
      <c r="J41">
        <f>(F41-F$74)^2</f>
        <v>11.361033774703692</v>
      </c>
      <c r="L41">
        <f t="shared" si="8"/>
        <v>7.7483399999999998</v>
      </c>
      <c r="M41">
        <f t="shared" si="6"/>
        <v>7.3541650000000001</v>
      </c>
      <c r="O41">
        <f t="shared" si="7"/>
        <v>7.3541650000000001</v>
      </c>
      <c r="Q41">
        <f t="shared" si="3"/>
        <v>1.895967236590661</v>
      </c>
      <c r="S41">
        <f t="shared" si="4"/>
        <v>8.7311062611257828</v>
      </c>
      <c r="T41">
        <f t="shared" si="5"/>
        <v>7.3541650000000001</v>
      </c>
    </row>
    <row r="42" spans="1:20" x14ac:dyDescent="0.3">
      <c r="A42">
        <v>40</v>
      </c>
      <c r="B42">
        <v>2013</v>
      </c>
      <c r="C42">
        <v>5</v>
      </c>
      <c r="D42">
        <v>31</v>
      </c>
      <c r="E42">
        <v>10.611583</v>
      </c>
      <c r="F42">
        <v>10.393872</v>
      </c>
      <c r="G42">
        <v>11.511297000000001</v>
      </c>
      <c r="J42">
        <f>(F42-F$74)^2</f>
        <v>0.10949895548090136</v>
      </c>
      <c r="L42">
        <f t="shared" si="8"/>
        <v>11.511297000000001</v>
      </c>
      <c r="M42">
        <f t="shared" si="6"/>
        <v>10.393872</v>
      </c>
      <c r="O42">
        <f t="shared" si="7"/>
        <v>10.393872</v>
      </c>
      <c r="Q42">
        <f t="shared" si="3"/>
        <v>4.4483386841325059</v>
      </c>
      <c r="S42">
        <f t="shared" si="4"/>
        <v>12.502980504589678</v>
      </c>
      <c r="T42">
        <f t="shared" si="5"/>
        <v>10.393872</v>
      </c>
    </row>
    <row r="43" spans="1:20" x14ac:dyDescent="0.3">
      <c r="A43">
        <v>41</v>
      </c>
      <c r="B43">
        <v>2013</v>
      </c>
      <c r="C43">
        <v>6</v>
      </c>
      <c r="D43">
        <v>30</v>
      </c>
      <c r="E43">
        <v>12.615589</v>
      </c>
      <c r="F43">
        <v>13.887563999999999</v>
      </c>
      <c r="G43">
        <v>14.258342000000001</v>
      </c>
      <c r="J43">
        <f>(F43-F$74)^2</f>
        <v>10.003213612547915</v>
      </c>
      <c r="L43">
        <f t="shared" si="8"/>
        <v>14.258342000000001</v>
      </c>
      <c r="M43">
        <f t="shared" si="6"/>
        <v>13.887563999999999</v>
      </c>
      <c r="O43">
        <f t="shared" si="7"/>
        <v>13.887563999999999</v>
      </c>
      <c r="Q43">
        <f t="shared" si="3"/>
        <v>1.8740824121206781</v>
      </c>
      <c r="S43">
        <f t="shared" si="4"/>
        <v>15.256535297040474</v>
      </c>
      <c r="T43">
        <f t="shared" si="5"/>
        <v>13.887563999999999</v>
      </c>
    </row>
    <row r="44" spans="1:20" x14ac:dyDescent="0.3">
      <c r="A44">
        <v>42</v>
      </c>
      <c r="B44">
        <v>2013</v>
      </c>
      <c r="C44">
        <v>7</v>
      </c>
      <c r="D44">
        <v>31</v>
      </c>
      <c r="E44">
        <v>15.329357</v>
      </c>
      <c r="F44">
        <v>20.018450000000001</v>
      </c>
      <c r="G44">
        <v>17.616136999999998</v>
      </c>
      <c r="J44">
        <f>(F44-F$74)^2</f>
        <v>86.372334338590591</v>
      </c>
      <c r="L44">
        <f t="shared" si="8"/>
        <v>17.616136999999998</v>
      </c>
      <c r="M44">
        <f t="shared" si="6"/>
        <v>20.018450000000001</v>
      </c>
      <c r="O44">
        <f t="shared" si="7"/>
        <v>20.018450000000001</v>
      </c>
      <c r="Q44">
        <f t="shared" si="3"/>
        <v>1.9492699765237671</v>
      </c>
      <c r="S44">
        <f t="shared" si="4"/>
        <v>18.622287410426793</v>
      </c>
      <c r="T44">
        <f t="shared" si="5"/>
        <v>20.018450000000001</v>
      </c>
    </row>
    <row r="45" spans="1:20" x14ac:dyDescent="0.3">
      <c r="A45">
        <v>43</v>
      </c>
      <c r="B45">
        <v>2013</v>
      </c>
      <c r="C45">
        <v>8</v>
      </c>
      <c r="D45">
        <v>31</v>
      </c>
      <c r="E45">
        <v>15.468318</v>
      </c>
      <c r="F45">
        <v>20.471126999999999</v>
      </c>
      <c r="G45">
        <v>18.212910000000001</v>
      </c>
      <c r="J45">
        <f>(F45-F$74)^2</f>
        <v>94.991313685894681</v>
      </c>
      <c r="L45">
        <f t="shared" si="8"/>
        <v>18.212910000000001</v>
      </c>
      <c r="M45">
        <f t="shared" si="6"/>
        <v>20.471126999999999</v>
      </c>
      <c r="O45">
        <f t="shared" si="7"/>
        <v>20.471126999999999</v>
      </c>
      <c r="Q45">
        <f t="shared" si="3"/>
        <v>1.5641314019752022</v>
      </c>
      <c r="S45">
        <f t="shared" si="4"/>
        <v>19.220474609455287</v>
      </c>
      <c r="T45">
        <f t="shared" si="5"/>
        <v>20.471126999999999</v>
      </c>
    </row>
    <row r="46" spans="1:20" x14ac:dyDescent="0.3">
      <c r="A46">
        <v>44</v>
      </c>
      <c r="B46">
        <v>2013</v>
      </c>
      <c r="C46">
        <v>9</v>
      </c>
      <c r="D46">
        <v>30</v>
      </c>
      <c r="E46">
        <v>12.845349000000001</v>
      </c>
      <c r="F46">
        <v>16.325657</v>
      </c>
      <c r="G46">
        <v>14.521673</v>
      </c>
      <c r="J46">
        <f>(F46-F$74)^2</f>
        <v>31.369842616621622</v>
      </c>
      <c r="L46">
        <f t="shared" si="8"/>
        <v>14.521673</v>
      </c>
      <c r="M46">
        <f t="shared" si="6"/>
        <v>16.325657</v>
      </c>
      <c r="O46">
        <f t="shared" si="7"/>
        <v>16.325657</v>
      </c>
      <c r="Q46">
        <f t="shared" si="3"/>
        <v>0.64829337613102411</v>
      </c>
      <c r="S46">
        <f t="shared" si="4"/>
        <v>15.520490324006126</v>
      </c>
      <c r="T46">
        <f t="shared" si="5"/>
        <v>16.325657</v>
      </c>
    </row>
    <row r="47" spans="1:20" x14ac:dyDescent="0.3">
      <c r="A47">
        <v>45</v>
      </c>
      <c r="B47">
        <v>2013</v>
      </c>
      <c r="C47">
        <v>10</v>
      </c>
      <c r="D47">
        <v>31</v>
      </c>
      <c r="E47">
        <v>9.2232450000000004</v>
      </c>
      <c r="F47">
        <v>8.9291060000000009</v>
      </c>
      <c r="G47">
        <v>9.5661369999999994</v>
      </c>
      <c r="J47">
        <f>(F47-F$74)^2</f>
        <v>3.2244388792998353</v>
      </c>
      <c r="L47">
        <f t="shared" si="8"/>
        <v>9.5661369999999994</v>
      </c>
      <c r="M47">
        <f t="shared" si="6"/>
        <v>8.9291060000000009</v>
      </c>
      <c r="O47">
        <f t="shared" si="7"/>
        <v>8.9291060000000009</v>
      </c>
      <c r="Q47">
        <f t="shared" si="3"/>
        <v>2.6377169666603688</v>
      </c>
      <c r="S47">
        <f t="shared" si="4"/>
        <v>10.553210974027348</v>
      </c>
      <c r="T47">
        <f t="shared" si="5"/>
        <v>8.9291060000000009</v>
      </c>
    </row>
    <row r="48" spans="1:20" x14ac:dyDescent="0.3">
      <c r="A48">
        <v>46</v>
      </c>
      <c r="B48">
        <v>2013</v>
      </c>
      <c r="C48">
        <v>11</v>
      </c>
      <c r="D48">
        <v>30</v>
      </c>
      <c r="E48">
        <v>6.4217240000000002</v>
      </c>
      <c r="F48">
        <v>7.0151490000000001</v>
      </c>
      <c r="G48">
        <v>5.6650070000000001</v>
      </c>
      <c r="J48">
        <f>(F48-F$74)^2</f>
        <v>13.761349275500802</v>
      </c>
      <c r="L48">
        <f t="shared" si="8"/>
        <v>5.6650070000000001</v>
      </c>
      <c r="M48">
        <f t="shared" si="6"/>
        <v>7.0151490000000001</v>
      </c>
      <c r="O48">
        <f t="shared" si="7"/>
        <v>7.0151490000000001</v>
      </c>
      <c r="Q48">
        <f t="shared" si="3"/>
        <v>0.13861674957929151</v>
      </c>
      <c r="S48">
        <f t="shared" si="4"/>
        <v>6.6428362959738125</v>
      </c>
      <c r="T48">
        <f t="shared" si="5"/>
        <v>7.0151490000000001</v>
      </c>
    </row>
    <row r="49" spans="1:20" x14ac:dyDescent="0.3">
      <c r="A49">
        <v>47</v>
      </c>
      <c r="B49">
        <v>2013</v>
      </c>
      <c r="C49">
        <v>12</v>
      </c>
      <c r="D49">
        <v>31</v>
      </c>
      <c r="E49">
        <v>4.9075059999999997</v>
      </c>
      <c r="F49">
        <v>4.1214890000000004</v>
      </c>
      <c r="G49">
        <v>1.9242010000000001</v>
      </c>
      <c r="J49">
        <f>(F49-F$74)^2</f>
        <v>43.603429102590226</v>
      </c>
      <c r="L49">
        <f t="shared" si="8"/>
        <v>1.9242010000000001</v>
      </c>
      <c r="M49">
        <f t="shared" si="6"/>
        <v>4.1214890000000004</v>
      </c>
      <c r="O49">
        <f t="shared" si="7"/>
        <v>4.1214890000000004</v>
      </c>
      <c r="Q49">
        <f t="shared" si="3"/>
        <v>1.5087785108363083</v>
      </c>
      <c r="S49">
        <f t="shared" si="4"/>
        <v>2.8931655447015565</v>
      </c>
      <c r="T49">
        <f t="shared" si="5"/>
        <v>4.1214890000000004</v>
      </c>
    </row>
    <row r="50" spans="1:20" x14ac:dyDescent="0.3">
      <c r="A50">
        <v>84</v>
      </c>
      <c r="B50">
        <v>2017</v>
      </c>
      <c r="C50">
        <v>1</v>
      </c>
      <c r="D50">
        <v>31</v>
      </c>
      <c r="E50">
        <v>6.6897539999999998</v>
      </c>
      <c r="F50">
        <v>5.2719950000000004</v>
      </c>
      <c r="G50">
        <v>5.7306520000000001</v>
      </c>
      <c r="J50">
        <f>(F50-F$74)^2</f>
        <v>29.732845322946734</v>
      </c>
      <c r="L50">
        <f t="shared" ref="L50:L61" si="9">MAX(G50,0)</f>
        <v>5.7306520000000001</v>
      </c>
      <c r="M50">
        <f t="shared" ref="M50:M60" si="10">F50</f>
        <v>5.2719950000000004</v>
      </c>
      <c r="O50">
        <f t="shared" ref="O50:O60" si="11">F50</f>
        <v>5.2719950000000004</v>
      </c>
      <c r="Q50">
        <f t="shared" ref="Q50:Q73" si="12">(S50-M50)^2</f>
        <v>2.0639398275711245</v>
      </c>
      <c r="S50">
        <f t="shared" ref="S50:S73" si="13">L50*I$2+I$3</f>
        <v>6.7086368577958551</v>
      </c>
      <c r="T50">
        <f t="shared" ref="T50:T73" si="14">F50</f>
        <v>5.2719950000000004</v>
      </c>
    </row>
    <row r="51" spans="1:20" x14ac:dyDescent="0.3">
      <c r="A51">
        <v>85</v>
      </c>
      <c r="B51">
        <v>2017</v>
      </c>
      <c r="C51">
        <v>2</v>
      </c>
      <c r="D51">
        <v>28</v>
      </c>
      <c r="E51">
        <v>5.1091240000000004</v>
      </c>
      <c r="F51">
        <v>5.0948130000000003</v>
      </c>
      <c r="G51">
        <v>3.2035779999999998</v>
      </c>
      <c r="J51">
        <f>(F51-F$74)^2</f>
        <v>31.696508872595455</v>
      </c>
      <c r="L51">
        <f t="shared" si="9"/>
        <v>3.2035779999999998</v>
      </c>
      <c r="M51">
        <f t="shared" si="10"/>
        <v>5.0948130000000003</v>
      </c>
      <c r="O51">
        <f t="shared" si="11"/>
        <v>5.0948130000000003</v>
      </c>
      <c r="Q51">
        <f t="shared" si="12"/>
        <v>0.84499971362318282</v>
      </c>
      <c r="S51">
        <f t="shared" si="13"/>
        <v>4.1755743402259551</v>
      </c>
      <c r="T51">
        <f t="shared" si="14"/>
        <v>5.0948130000000003</v>
      </c>
    </row>
    <row r="52" spans="1:20" x14ac:dyDescent="0.3">
      <c r="A52">
        <v>86</v>
      </c>
      <c r="B52">
        <v>2017</v>
      </c>
      <c r="C52">
        <v>3</v>
      </c>
      <c r="D52">
        <v>31</v>
      </c>
      <c r="E52">
        <v>6.7198719999999996</v>
      </c>
      <c r="F52">
        <v>6.727627</v>
      </c>
      <c r="G52">
        <v>6.3806520000000004</v>
      </c>
      <c r="J52">
        <f>(F52-F$74)^2</f>
        <v>15.977218226408523</v>
      </c>
      <c r="L52">
        <f t="shared" si="9"/>
        <v>6.3806520000000004</v>
      </c>
      <c r="M52">
        <f t="shared" si="10"/>
        <v>6.727627</v>
      </c>
      <c r="O52">
        <f t="shared" si="11"/>
        <v>6.727627</v>
      </c>
      <c r="Q52">
        <f t="shared" si="12"/>
        <v>0.40011974434885295</v>
      </c>
      <c r="S52">
        <f t="shared" si="13"/>
        <v>7.3601771911697229</v>
      </c>
      <c r="T52">
        <f t="shared" si="14"/>
        <v>6.727627</v>
      </c>
    </row>
    <row r="53" spans="1:20" x14ac:dyDescent="0.3">
      <c r="A53">
        <v>87</v>
      </c>
      <c r="B53">
        <v>2017</v>
      </c>
      <c r="C53">
        <v>4</v>
      </c>
      <c r="D53">
        <v>30</v>
      </c>
      <c r="E53">
        <v>8.1393380000000004</v>
      </c>
      <c r="F53">
        <v>8.0741010000000006</v>
      </c>
      <c r="G53">
        <v>8.2433409999999991</v>
      </c>
      <c r="J53">
        <f>(F53-F$74)^2</f>
        <v>7.0260899572974695</v>
      </c>
      <c r="L53">
        <f t="shared" si="9"/>
        <v>8.2433409999999991</v>
      </c>
      <c r="M53">
        <f t="shared" si="10"/>
        <v>8.0741010000000006</v>
      </c>
      <c r="O53">
        <f t="shared" si="11"/>
        <v>8.0741010000000006</v>
      </c>
      <c r="Q53">
        <f t="shared" si="12"/>
        <v>1.3298224670509347</v>
      </c>
      <c r="S53">
        <f t="shared" si="13"/>
        <v>9.2272802866033174</v>
      </c>
      <c r="T53">
        <f t="shared" si="14"/>
        <v>8.0741010000000006</v>
      </c>
    </row>
    <row r="54" spans="1:20" x14ac:dyDescent="0.3">
      <c r="A54">
        <v>88</v>
      </c>
      <c r="B54">
        <v>2017</v>
      </c>
      <c r="C54">
        <v>5</v>
      </c>
      <c r="D54">
        <v>31</v>
      </c>
      <c r="E54">
        <v>10.965527</v>
      </c>
      <c r="F54">
        <v>10.960146</v>
      </c>
      <c r="G54">
        <v>12.462911999999999</v>
      </c>
      <c r="J54">
        <f>(F54-F$74)^2</f>
        <v>5.539797120207076E-2</v>
      </c>
      <c r="L54">
        <f t="shared" si="9"/>
        <v>12.462911999999999</v>
      </c>
      <c r="M54">
        <f t="shared" si="10"/>
        <v>10.960146</v>
      </c>
      <c r="O54">
        <f t="shared" si="11"/>
        <v>10.960146</v>
      </c>
      <c r="Q54">
        <f t="shared" si="12"/>
        <v>6.2335338007148318</v>
      </c>
      <c r="S54">
        <f t="shared" si="13"/>
        <v>13.456850588195174</v>
      </c>
      <c r="T54">
        <f t="shared" si="14"/>
        <v>10.960146</v>
      </c>
    </row>
    <row r="55" spans="1:20" x14ac:dyDescent="0.3">
      <c r="A55">
        <v>89</v>
      </c>
      <c r="B55">
        <v>2017</v>
      </c>
      <c r="C55">
        <v>6</v>
      </c>
      <c r="D55">
        <v>30</v>
      </c>
      <c r="E55">
        <v>12.090954999999999</v>
      </c>
      <c r="F55">
        <v>14.537305</v>
      </c>
      <c r="G55">
        <v>13.563342</v>
      </c>
      <c r="J55">
        <f>(F55-F$74)^2</f>
        <v>14.53536011356206</v>
      </c>
      <c r="L55">
        <f t="shared" si="9"/>
        <v>13.563342</v>
      </c>
      <c r="M55">
        <f t="shared" si="10"/>
        <v>14.537305</v>
      </c>
      <c r="O55">
        <f t="shared" si="11"/>
        <v>14.537305</v>
      </c>
      <c r="Q55">
        <f t="shared" si="12"/>
        <v>5.1000657719106309E-4</v>
      </c>
      <c r="S55">
        <f t="shared" si="13"/>
        <v>14.559888325202261</v>
      </c>
      <c r="T55">
        <f t="shared" si="14"/>
        <v>14.537305</v>
      </c>
    </row>
    <row r="56" spans="1:20" x14ac:dyDescent="0.3">
      <c r="A56">
        <v>90</v>
      </c>
      <c r="B56">
        <v>2017</v>
      </c>
      <c r="C56">
        <v>7</v>
      </c>
      <c r="D56">
        <v>31</v>
      </c>
      <c r="E56">
        <v>15.754887</v>
      </c>
      <c r="F56">
        <v>18.976659999999999</v>
      </c>
      <c r="G56">
        <v>18.541943</v>
      </c>
      <c r="J56">
        <f>(F56-F$74)^2</f>
        <v>68.093552186764143</v>
      </c>
      <c r="L56">
        <f t="shared" si="9"/>
        <v>18.541943</v>
      </c>
      <c r="M56">
        <f t="shared" si="10"/>
        <v>18.976659999999999</v>
      </c>
      <c r="O56">
        <f t="shared" si="11"/>
        <v>18.976659999999999</v>
      </c>
      <c r="Q56">
        <f t="shared" si="12"/>
        <v>0.32904831752994884</v>
      </c>
      <c r="S56">
        <f t="shared" si="13"/>
        <v>19.550287333318373</v>
      </c>
      <c r="T56">
        <f t="shared" si="14"/>
        <v>18.976659999999999</v>
      </c>
    </row>
    <row r="57" spans="1:20" x14ac:dyDescent="0.3">
      <c r="A57">
        <v>91</v>
      </c>
      <c r="B57">
        <v>2017</v>
      </c>
      <c r="C57">
        <v>8</v>
      </c>
      <c r="D57">
        <v>31</v>
      </c>
      <c r="E57">
        <v>15.936168</v>
      </c>
      <c r="F57">
        <v>21.242239000000001</v>
      </c>
      <c r="G57">
        <v>18.788715</v>
      </c>
      <c r="J57">
        <f>(F57-F$74)^2</f>
        <v>110.61698033563896</v>
      </c>
      <c r="L57">
        <f t="shared" si="9"/>
        <v>18.788715</v>
      </c>
      <c r="M57">
        <f t="shared" si="10"/>
        <v>21.242239000000001</v>
      </c>
      <c r="O57">
        <f t="shared" si="11"/>
        <v>21.242239000000001</v>
      </c>
      <c r="Q57">
        <f t="shared" si="12"/>
        <v>2.0868543681921903</v>
      </c>
      <c r="S57">
        <f t="shared" si="13"/>
        <v>19.797644119698887</v>
      </c>
      <c r="T57">
        <f t="shared" si="14"/>
        <v>21.242239000000001</v>
      </c>
    </row>
    <row r="58" spans="1:20" x14ac:dyDescent="0.3">
      <c r="A58">
        <v>92</v>
      </c>
      <c r="B58">
        <v>2017</v>
      </c>
      <c r="C58">
        <v>9</v>
      </c>
      <c r="D58">
        <v>30</v>
      </c>
      <c r="E58">
        <v>13.682073000000001</v>
      </c>
      <c r="F58">
        <v>17.225871999999999</v>
      </c>
      <c r="G58">
        <v>15.868342</v>
      </c>
      <c r="J58">
        <f>(F58-F$74)^2</f>
        <v>42.264219765703146</v>
      </c>
      <c r="L58">
        <f t="shared" si="9"/>
        <v>15.868342</v>
      </c>
      <c r="M58">
        <f t="shared" si="10"/>
        <v>17.225871999999999</v>
      </c>
      <c r="O58">
        <f t="shared" si="11"/>
        <v>17.225871999999999</v>
      </c>
      <c r="Q58">
        <f t="shared" si="12"/>
        <v>0.12639547700685255</v>
      </c>
      <c r="S58">
        <f t="shared" si="13"/>
        <v>16.870350584320363</v>
      </c>
      <c r="T58">
        <f t="shared" si="14"/>
        <v>17.225871999999999</v>
      </c>
    </row>
    <row r="59" spans="1:20" x14ac:dyDescent="0.3">
      <c r="A59">
        <v>93</v>
      </c>
      <c r="B59">
        <v>2017</v>
      </c>
      <c r="C59">
        <v>10</v>
      </c>
      <c r="D59">
        <v>31</v>
      </c>
      <c r="E59">
        <v>11.03308</v>
      </c>
      <c r="F59">
        <v>12.562853</v>
      </c>
      <c r="G59">
        <v>12.306459</v>
      </c>
      <c r="J59">
        <f>(F59-F$74)^2</f>
        <v>3.3785187355299415</v>
      </c>
      <c r="L59">
        <f t="shared" si="9"/>
        <v>12.306459</v>
      </c>
      <c r="M59">
        <f t="shared" si="10"/>
        <v>12.562853</v>
      </c>
      <c r="O59">
        <f t="shared" si="11"/>
        <v>12.562853</v>
      </c>
      <c r="Q59">
        <f t="shared" si="12"/>
        <v>0.54342526255387602</v>
      </c>
      <c r="S59">
        <f t="shared" si="13"/>
        <v>13.300026834691572</v>
      </c>
      <c r="T59">
        <f t="shared" si="14"/>
        <v>12.562853</v>
      </c>
    </row>
    <row r="60" spans="1:20" x14ac:dyDescent="0.3">
      <c r="A60">
        <v>94</v>
      </c>
      <c r="B60">
        <v>2017</v>
      </c>
      <c r="C60">
        <v>11</v>
      </c>
      <c r="D60">
        <v>30</v>
      </c>
      <c r="E60">
        <v>6.8393689999999996</v>
      </c>
      <c r="F60">
        <v>7.6315049999999998</v>
      </c>
      <c r="G60">
        <v>6.2816729999999996</v>
      </c>
      <c r="J60">
        <f>(F60-F$74)^2</f>
        <v>9.5683394850898065</v>
      </c>
      <c r="L60">
        <f t="shared" si="9"/>
        <v>6.2816729999999996</v>
      </c>
      <c r="M60">
        <f t="shared" si="10"/>
        <v>7.6315049999999998</v>
      </c>
      <c r="O60">
        <f t="shared" si="11"/>
        <v>7.6315049999999998</v>
      </c>
      <c r="Q60">
        <f t="shared" si="12"/>
        <v>0.13730090220318408</v>
      </c>
      <c r="S60">
        <f t="shared" si="13"/>
        <v>7.2609636363127805</v>
      </c>
      <c r="T60">
        <f t="shared" si="14"/>
        <v>7.6315049999999998</v>
      </c>
    </row>
    <row r="61" spans="1:20" x14ac:dyDescent="0.3">
      <c r="A61">
        <v>95</v>
      </c>
      <c r="B61">
        <v>2017</v>
      </c>
      <c r="C61">
        <v>12</v>
      </c>
      <c r="D61">
        <v>31</v>
      </c>
      <c r="E61">
        <v>6.1479119999999998</v>
      </c>
      <c r="F61">
        <v>7.4172419999999999</v>
      </c>
      <c r="G61">
        <v>4.9500070000000003</v>
      </c>
      <c r="J61">
        <f>(F61-F$74)^2</f>
        <v>10.939796136940053</v>
      </c>
      <c r="L61">
        <f t="shared" si="9"/>
        <v>4.9500070000000003</v>
      </c>
      <c r="M61">
        <f t="shared" ref="M61:M73" si="15">F61</f>
        <v>7.4172419999999999</v>
      </c>
      <c r="O61">
        <f t="shared" ref="O61:O73" si="16">F61</f>
        <v>7.4172419999999999</v>
      </c>
      <c r="Q61">
        <f t="shared" si="12"/>
        <v>2.2233794209532047</v>
      </c>
      <c r="S61">
        <f t="shared" si="13"/>
        <v>5.9261419292625579</v>
      </c>
      <c r="T61">
        <f t="shared" si="14"/>
        <v>7.4172419999999999</v>
      </c>
    </row>
    <row r="62" spans="1:20" x14ac:dyDescent="0.3">
      <c r="A62">
        <v>96</v>
      </c>
      <c r="B62">
        <v>2018</v>
      </c>
      <c r="C62">
        <v>1</v>
      </c>
      <c r="D62">
        <v>31</v>
      </c>
      <c r="E62">
        <v>7.7735810000000001</v>
      </c>
      <c r="F62">
        <v>6.6338660000000003</v>
      </c>
      <c r="G62">
        <v>7.7564590000000004</v>
      </c>
      <c r="J62">
        <f t="shared" ref="J62:J73" si="17">(F62-F$74)^2</f>
        <v>16.735563150836491</v>
      </c>
      <c r="L62">
        <f t="shared" ref="L62:L73" si="18">MAX(G62,0)</f>
        <v>7.7564590000000004</v>
      </c>
      <c r="M62">
        <f t="shared" si="15"/>
        <v>6.6338660000000003</v>
      </c>
      <c r="O62">
        <f t="shared" si="16"/>
        <v>6.6338660000000003</v>
      </c>
      <c r="Q62">
        <f t="shared" si="12"/>
        <v>4.4326186327866859</v>
      </c>
      <c r="S62">
        <f t="shared" si="13"/>
        <v>8.739244501074495</v>
      </c>
      <c r="T62">
        <f t="shared" si="14"/>
        <v>6.6338660000000003</v>
      </c>
    </row>
    <row r="63" spans="1:20" x14ac:dyDescent="0.3">
      <c r="A63">
        <v>97</v>
      </c>
      <c r="B63">
        <v>2018</v>
      </c>
      <c r="C63">
        <v>2</v>
      </c>
      <c r="D63">
        <v>28</v>
      </c>
      <c r="E63">
        <v>7.9811069999999997</v>
      </c>
      <c r="F63">
        <v>7.2626730000000004</v>
      </c>
      <c r="G63">
        <v>7.9178649999999999</v>
      </c>
      <c r="H63" s="3" t="s">
        <v>5</v>
      </c>
      <c r="I63">
        <v>2.7461000000000002</v>
      </c>
      <c r="J63">
        <f t="shared" si="17"/>
        <v>11.986172858247134</v>
      </c>
      <c r="L63">
        <f t="shared" si="18"/>
        <v>7.9178649999999999</v>
      </c>
      <c r="M63">
        <f t="shared" si="15"/>
        <v>7.2626730000000004</v>
      </c>
      <c r="O63">
        <f t="shared" si="16"/>
        <v>7.2626730000000004</v>
      </c>
      <c r="Q63">
        <f t="shared" si="12"/>
        <v>2.6842234631188777</v>
      </c>
      <c r="S63">
        <f t="shared" si="13"/>
        <v>8.9010329919184059</v>
      </c>
      <c r="T63">
        <f t="shared" si="14"/>
        <v>7.2626730000000004</v>
      </c>
    </row>
    <row r="64" spans="1:20" x14ac:dyDescent="0.3">
      <c r="A64">
        <v>98</v>
      </c>
      <c r="B64">
        <v>2018</v>
      </c>
      <c r="C64">
        <v>3</v>
      </c>
      <c r="D64">
        <v>31</v>
      </c>
      <c r="E64">
        <v>8.9005240000000008</v>
      </c>
      <c r="F64">
        <v>7.8642589999999997</v>
      </c>
      <c r="G64">
        <v>9.2177480000000003</v>
      </c>
      <c r="H64" s="3" t="s">
        <v>6</v>
      </c>
      <c r="I64">
        <v>0.95009999999999994</v>
      </c>
      <c r="J64">
        <f t="shared" si="17"/>
        <v>8.1825704590794182</v>
      </c>
      <c r="L64">
        <f t="shared" si="18"/>
        <v>9.2177480000000003</v>
      </c>
      <c r="M64">
        <f t="shared" si="15"/>
        <v>7.8642589999999997</v>
      </c>
      <c r="O64">
        <f t="shared" si="16"/>
        <v>7.8642589999999997</v>
      </c>
      <c r="Q64">
        <f t="shared" si="12"/>
        <v>5.4743710139492396</v>
      </c>
      <c r="S64">
        <f t="shared" si="13"/>
        <v>10.203996381406135</v>
      </c>
      <c r="T64">
        <f t="shared" si="14"/>
        <v>7.8642589999999997</v>
      </c>
    </row>
    <row r="65" spans="1:20" x14ac:dyDescent="0.3">
      <c r="A65">
        <v>99</v>
      </c>
      <c r="B65">
        <v>2018</v>
      </c>
      <c r="C65">
        <v>4</v>
      </c>
      <c r="D65">
        <v>30</v>
      </c>
      <c r="E65">
        <v>8.0581899999999997</v>
      </c>
      <c r="F65">
        <v>8.61557</v>
      </c>
      <c r="G65">
        <v>7.845008</v>
      </c>
      <c r="H65" s="3" t="s">
        <v>7</v>
      </c>
      <c r="I65">
        <f>(1/12)*SQRT(SUM(J2:J73))</f>
        <v>3.820204318947555</v>
      </c>
      <c r="J65">
        <f t="shared" si="17"/>
        <v>4.4487595004571707</v>
      </c>
      <c r="L65">
        <f t="shared" si="18"/>
        <v>7.845008</v>
      </c>
      <c r="M65">
        <f t="shared" si="15"/>
        <v>8.61557</v>
      </c>
      <c r="O65">
        <f t="shared" si="16"/>
        <v>8.61557</v>
      </c>
      <c r="Q65">
        <f t="shared" si="12"/>
        <v>4.5127923733308095E-2</v>
      </c>
      <c r="S65">
        <f t="shared" si="13"/>
        <v>8.8280033395051447</v>
      </c>
      <c r="T65">
        <f t="shared" si="14"/>
        <v>8.61557</v>
      </c>
    </row>
    <row r="66" spans="1:20" x14ac:dyDescent="0.3">
      <c r="A66">
        <v>100</v>
      </c>
      <c r="B66">
        <v>2018</v>
      </c>
      <c r="C66">
        <v>5</v>
      </c>
      <c r="D66">
        <v>31</v>
      </c>
      <c r="E66">
        <v>11.277295000000001</v>
      </c>
      <c r="F66">
        <v>13.252872999999999</v>
      </c>
      <c r="G66">
        <v>12.250009</v>
      </c>
      <c r="H66" s="3" t="s">
        <v>9</v>
      </c>
      <c r="I66">
        <f>(1/12)*SQRT(SUM(Q2:Q73))</f>
        <v>1.0042391663922514</v>
      </c>
      <c r="J66">
        <f t="shared" si="17"/>
        <v>6.3912629947527169</v>
      </c>
      <c r="L66">
        <f t="shared" si="18"/>
        <v>12.250009</v>
      </c>
      <c r="M66">
        <f t="shared" si="15"/>
        <v>13.252872999999999</v>
      </c>
      <c r="O66">
        <f t="shared" si="16"/>
        <v>13.252872999999999</v>
      </c>
      <c r="Q66">
        <f t="shared" si="12"/>
        <v>8.8923718190867904E-5</v>
      </c>
      <c r="S66">
        <f t="shared" si="13"/>
        <v>13.24344306266241</v>
      </c>
      <c r="T66">
        <f t="shared" si="14"/>
        <v>13.252872999999999</v>
      </c>
    </row>
    <row r="67" spans="1:20" x14ac:dyDescent="0.3">
      <c r="A67">
        <v>101</v>
      </c>
      <c r="B67">
        <v>2018</v>
      </c>
      <c r="C67">
        <v>6</v>
      </c>
      <c r="D67">
        <v>30</v>
      </c>
      <c r="E67">
        <v>15.160458</v>
      </c>
      <c r="F67">
        <v>19.900960999999999</v>
      </c>
      <c r="G67">
        <v>17.585004999999999</v>
      </c>
      <c r="J67">
        <f t="shared" si="17"/>
        <v>84.202329606503625</v>
      </c>
      <c r="L67">
        <f t="shared" si="18"/>
        <v>17.585004999999999</v>
      </c>
      <c r="M67">
        <f t="shared" si="15"/>
        <v>19.900960999999999</v>
      </c>
      <c r="O67">
        <f t="shared" si="16"/>
        <v>19.900960999999999</v>
      </c>
      <c r="Q67">
        <f t="shared" si="12"/>
        <v>1.7157839493663152</v>
      </c>
      <c r="S67">
        <f t="shared" si="13"/>
        <v>18.591081635567413</v>
      </c>
      <c r="T67">
        <f t="shared" si="14"/>
        <v>19.900960999999999</v>
      </c>
    </row>
    <row r="68" spans="1:20" x14ac:dyDescent="0.3">
      <c r="A68">
        <v>102</v>
      </c>
      <c r="B68">
        <v>2018</v>
      </c>
      <c r="C68">
        <v>7</v>
      </c>
      <c r="D68">
        <v>31</v>
      </c>
      <c r="E68">
        <v>16.247042</v>
      </c>
      <c r="F68">
        <v>22.769897</v>
      </c>
      <c r="G68">
        <v>19.067753</v>
      </c>
      <c r="J68">
        <f t="shared" si="17"/>
        <v>145.084885367015</v>
      </c>
      <c r="L68">
        <f t="shared" si="18"/>
        <v>19.067753</v>
      </c>
      <c r="M68">
        <f t="shared" si="15"/>
        <v>22.769897</v>
      </c>
      <c r="O68">
        <f t="shared" si="16"/>
        <v>22.769897</v>
      </c>
      <c r="Q68">
        <f t="shared" si="12"/>
        <v>7.2498450599681288</v>
      </c>
      <c r="S68">
        <f t="shared" si="13"/>
        <v>20.077343368228085</v>
      </c>
      <c r="T68">
        <f t="shared" si="14"/>
        <v>22.769897</v>
      </c>
    </row>
    <row r="69" spans="1:20" x14ac:dyDescent="0.3">
      <c r="A69">
        <v>103</v>
      </c>
      <c r="B69">
        <v>2018</v>
      </c>
      <c r="C69">
        <v>8</v>
      </c>
      <c r="D69">
        <v>31</v>
      </c>
      <c r="E69">
        <v>15.759136</v>
      </c>
      <c r="F69">
        <v>21.078575000000001</v>
      </c>
      <c r="G69">
        <v>18.714523</v>
      </c>
      <c r="J69">
        <f t="shared" si="17"/>
        <v>107.20110685270517</v>
      </c>
      <c r="L69">
        <f t="shared" si="18"/>
        <v>18.714523</v>
      </c>
      <c r="M69">
        <f t="shared" si="15"/>
        <v>21.078575000000001</v>
      </c>
      <c r="O69">
        <f t="shared" si="16"/>
        <v>21.078575000000001</v>
      </c>
      <c r="Q69">
        <f t="shared" si="12"/>
        <v>1.8368345562525232</v>
      </c>
      <c r="S69">
        <f t="shared" si="13"/>
        <v>19.723276303677849</v>
      </c>
      <c r="T69">
        <f t="shared" si="14"/>
        <v>21.078575000000001</v>
      </c>
    </row>
    <row r="70" spans="1:20" x14ac:dyDescent="0.3">
      <c r="A70">
        <v>104</v>
      </c>
      <c r="B70">
        <v>2018</v>
      </c>
      <c r="C70">
        <v>9</v>
      </c>
      <c r="D70">
        <v>30</v>
      </c>
      <c r="E70">
        <v>12.396628</v>
      </c>
      <c r="F70">
        <v>16.182568</v>
      </c>
      <c r="G70">
        <v>14.083342</v>
      </c>
      <c r="J70">
        <f t="shared" si="17"/>
        <v>29.787468803599818</v>
      </c>
      <c r="L70">
        <f t="shared" si="18"/>
        <v>14.083342</v>
      </c>
      <c r="M70">
        <f t="shared" si="15"/>
        <v>16.182568</v>
      </c>
      <c r="O70">
        <f t="shared" si="16"/>
        <v>16.182568</v>
      </c>
      <c r="Q70">
        <f t="shared" si="12"/>
        <v>1.2131863928072228</v>
      </c>
      <c r="S70">
        <f t="shared" si="13"/>
        <v>15.081120591901355</v>
      </c>
      <c r="T70">
        <f t="shared" si="14"/>
        <v>16.182568</v>
      </c>
    </row>
    <row r="71" spans="1:20" x14ac:dyDescent="0.3">
      <c r="A71">
        <v>105</v>
      </c>
      <c r="B71">
        <v>2018</v>
      </c>
      <c r="C71">
        <v>10</v>
      </c>
      <c r="D71">
        <v>31</v>
      </c>
      <c r="E71">
        <v>11.708904</v>
      </c>
      <c r="F71">
        <v>13.124743</v>
      </c>
      <c r="G71">
        <v>12.987102999999999</v>
      </c>
      <c r="J71">
        <f t="shared" si="17"/>
        <v>5.7598307345768891</v>
      </c>
      <c r="L71">
        <f t="shared" si="18"/>
        <v>12.987102999999999</v>
      </c>
      <c r="M71">
        <f t="shared" si="15"/>
        <v>13.124743</v>
      </c>
      <c r="O71">
        <f t="shared" si="16"/>
        <v>13.124743</v>
      </c>
      <c r="Q71">
        <f t="shared" si="12"/>
        <v>0.7353762004937392</v>
      </c>
      <c r="S71">
        <f t="shared" si="13"/>
        <v>13.982283786489914</v>
      </c>
      <c r="T71">
        <f t="shared" si="14"/>
        <v>13.124743</v>
      </c>
    </row>
    <row r="72" spans="1:20" x14ac:dyDescent="0.3">
      <c r="A72">
        <v>106</v>
      </c>
      <c r="B72">
        <v>2018</v>
      </c>
      <c r="C72">
        <v>11</v>
      </c>
      <c r="D72">
        <v>30</v>
      </c>
      <c r="E72">
        <v>5.8872299999999997</v>
      </c>
      <c r="F72">
        <v>7.4532730000000003</v>
      </c>
      <c r="G72">
        <v>5.1166739999999997</v>
      </c>
      <c r="J72">
        <f t="shared" si="17"/>
        <v>10.70274669165269</v>
      </c>
      <c r="L72">
        <f t="shared" si="18"/>
        <v>5.1166739999999997</v>
      </c>
      <c r="M72">
        <f t="shared" si="15"/>
        <v>7.4532730000000003</v>
      </c>
      <c r="O72">
        <f t="shared" si="16"/>
        <v>7.4532730000000003</v>
      </c>
      <c r="Q72">
        <f t="shared" si="12"/>
        <v>1.8497879912448845</v>
      </c>
      <c r="S72">
        <f t="shared" si="13"/>
        <v>6.0932038873278227</v>
      </c>
      <c r="T72">
        <f t="shared" si="14"/>
        <v>7.4532730000000003</v>
      </c>
    </row>
    <row r="73" spans="1:20" x14ac:dyDescent="0.3">
      <c r="A73">
        <v>107</v>
      </c>
      <c r="B73">
        <v>2018</v>
      </c>
      <c r="C73">
        <v>12</v>
      </c>
      <c r="D73">
        <v>31</v>
      </c>
      <c r="E73">
        <v>5.1732170000000002</v>
      </c>
      <c r="F73">
        <v>7.6571740000000004</v>
      </c>
      <c r="G73">
        <v>3.509684</v>
      </c>
      <c r="J73">
        <f t="shared" si="17"/>
        <v>9.4101959198292739</v>
      </c>
      <c r="L73">
        <f t="shared" si="18"/>
        <v>3.509684</v>
      </c>
      <c r="M73">
        <f t="shared" si="15"/>
        <v>7.6571740000000004</v>
      </c>
      <c r="O73">
        <f t="shared" si="16"/>
        <v>7.6571740000000004</v>
      </c>
      <c r="Q73">
        <f t="shared" si="12"/>
        <v>10.0791535493005</v>
      </c>
      <c r="S73">
        <f t="shared" si="13"/>
        <v>4.4824057329763267</v>
      </c>
      <c r="T73">
        <f t="shared" si="14"/>
        <v>7.6571740000000004</v>
      </c>
    </row>
    <row r="74" spans="1:20" s="5" customFormat="1" x14ac:dyDescent="0.3">
      <c r="B74" s="5" t="s">
        <v>14</v>
      </c>
      <c r="E74" s="5">
        <f>AVERAGE(E2:E73)</f>
        <v>9.4181719444444454</v>
      </c>
      <c r="F74" s="5">
        <f>AVERAGE(F2:F73)</f>
        <v>10.724778263888886</v>
      </c>
      <c r="G74" s="5">
        <f>AVERAGE(G2:G73)</f>
        <v>9.7372986805555577</v>
      </c>
      <c r="H74" s="6"/>
      <c r="J74" s="5">
        <f>AVERAGE(J2:J73)</f>
        <v>29.187922077011105</v>
      </c>
      <c r="L74" s="5">
        <f>AVERAGE(L2:L73)</f>
        <v>9.7372986805555577</v>
      </c>
      <c r="M74" s="5">
        <f>AVERAGE(M2:M73)</f>
        <v>10.724778263888886</v>
      </c>
      <c r="O74" s="5">
        <f>AVERAGE(O2:O73)</f>
        <v>10.724778263888886</v>
      </c>
      <c r="Q74" s="5">
        <f>AVERAGE(Q2:Q73)</f>
        <v>2.0169926066324084</v>
      </c>
      <c r="S74" s="5">
        <f>AVERAGE(S2:S73)</f>
        <v>10.724778263888886</v>
      </c>
      <c r="T74" s="5">
        <f>AVERAGE(T2:T73)</f>
        <v>10.724778263888886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Fit water temp to air temp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Conklin</dc:creator>
  <cp:lastModifiedBy>David Conklin</cp:lastModifiedBy>
  <dcterms:created xsi:type="dcterms:W3CDTF">2020-12-02T17:37:19Z</dcterms:created>
  <dcterms:modified xsi:type="dcterms:W3CDTF">2021-05-24T17:22:22Z</dcterms:modified>
</cp:coreProperties>
</file>