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do de resultados" sheetId="1" r:id="rId4"/>
    <sheet state="visible" name="Flujo de Caja" sheetId="2" r:id="rId5"/>
    <sheet state="visible" name="Balance General" sheetId="3" r:id="rId6"/>
  </sheets>
  <definedNames/>
  <calcPr/>
</workbook>
</file>

<file path=xl/sharedStrings.xml><?xml version="1.0" encoding="utf-8"?>
<sst xmlns="http://schemas.openxmlformats.org/spreadsheetml/2006/main" count="157" uniqueCount="141">
  <si>
    <t>Presupuesto de CxC</t>
  </si>
  <si>
    <t>Activo</t>
  </si>
  <si>
    <t>Pasivo</t>
  </si>
  <si>
    <t>Corriente</t>
  </si>
  <si>
    <t>Presupuesto de Ventas</t>
  </si>
  <si>
    <t>Caja y bancos</t>
  </si>
  <si>
    <t>OCT</t>
  </si>
  <si>
    <t>NOV</t>
  </si>
  <si>
    <t>DIC</t>
  </si>
  <si>
    <t xml:space="preserve">unidades presupuesto de ventas </t>
  </si>
  <si>
    <t>* precio de venta por unidad</t>
  </si>
  <si>
    <t>ENERO</t>
  </si>
  <si>
    <t>Proveedores</t>
  </si>
  <si>
    <t>FEBRERO</t>
  </si>
  <si>
    <t>presupuesto de ventas</t>
  </si>
  <si>
    <t>Total</t>
  </si>
  <si>
    <t>Cuentas por cobrar</t>
  </si>
  <si>
    <t>v al contado</t>
  </si>
  <si>
    <t>Acreedores</t>
  </si>
  <si>
    <t>Inventario producto terminado</t>
  </si>
  <si>
    <t>Préstamos bancarios</t>
  </si>
  <si>
    <t>Inventario material directo</t>
  </si>
  <si>
    <t>v al credito</t>
  </si>
  <si>
    <t>Prestamos socios</t>
  </si>
  <si>
    <t>ISR por pagar</t>
  </si>
  <si>
    <t>Presupuesto de Producción</t>
  </si>
  <si>
    <t>cobros</t>
  </si>
  <si>
    <t>No corriente</t>
  </si>
  <si>
    <t>Fábrica y máquinaria</t>
  </si>
  <si>
    <t>(-) Dep. Acum. Fab y maquinaria</t>
  </si>
  <si>
    <t>Total Pasivo</t>
  </si>
  <si>
    <t>Mobiliario y equipo</t>
  </si>
  <si>
    <t>(-) dep. Acum. Mobiliario y eq</t>
  </si>
  <si>
    <t>Gastos anticipados</t>
  </si>
  <si>
    <t>Capital</t>
  </si>
  <si>
    <t>(+) Inv. Final Deseado</t>
  </si>
  <si>
    <t>Vehículos</t>
  </si>
  <si>
    <t>Capital pagado</t>
  </si>
  <si>
    <t>Total Activo</t>
  </si>
  <si>
    <t>Ventas ago</t>
  </si>
  <si>
    <t>Utilidades retenidas</t>
  </si>
  <si>
    <t>Utilidades netas</t>
  </si>
  <si>
    <t>Total Pasivo y Capital</t>
  </si>
  <si>
    <t>Necesidad en Unidades</t>
  </si>
  <si>
    <t>ventas septiembre</t>
  </si>
  <si>
    <t>CXC</t>
  </si>
  <si>
    <t>(-) Inv. Inicial Deseado</t>
  </si>
  <si>
    <t>PRESUPUESTO DE COBROS</t>
  </si>
  <si>
    <t>Presupuesto de Producción en Unidades</t>
  </si>
  <si>
    <t>Presupuesto de Compra de Materiales Directos</t>
  </si>
  <si>
    <t>Producción Requerida units</t>
  </si>
  <si>
    <t>Presupuesto de PROVEEDORES</t>
  </si>
  <si>
    <t>presupuesto de compras</t>
  </si>
  <si>
    <t>*Unidades de Material Directo</t>
  </si>
  <si>
    <t>Materiales requeridos para la producción Directos</t>
  </si>
  <si>
    <t xml:space="preserve">(+) Inv. Final Deseado units MD </t>
  </si>
  <si>
    <t>c al contado</t>
  </si>
  <si>
    <t>c al credito</t>
  </si>
  <si>
    <t>Necesidades Totales</t>
  </si>
  <si>
    <t>AGO</t>
  </si>
  <si>
    <t>(-) Inv. Inicial Deseado units MD</t>
  </si>
  <si>
    <t>SEP</t>
  </si>
  <si>
    <t>Presupuesto de Compras en Unidades</t>
  </si>
  <si>
    <t>*Costo por Unidad</t>
  </si>
  <si>
    <t>Presupuesto de Compra</t>
  </si>
  <si>
    <t>Presupuesto de caja</t>
  </si>
  <si>
    <t>Saldo inicial de caja</t>
  </si>
  <si>
    <t>(+) Entradas presupuestadas de Caja para el período</t>
  </si>
  <si>
    <t>Ventas al contado</t>
  </si>
  <si>
    <t>Presupuesto de Consumo de Materiales Directos</t>
  </si>
  <si>
    <t>Unidades a Producir</t>
  </si>
  <si>
    <t>ventas al credito</t>
  </si>
  <si>
    <t>*Unidades necesarias de MD para producir</t>
  </si>
  <si>
    <t>Consumo de Material Directo</t>
  </si>
  <si>
    <t>total de ingresos</t>
  </si>
  <si>
    <t>Presupuesto de Consumo</t>
  </si>
  <si>
    <t>Presupuesto de Mano de Obra Directa</t>
  </si>
  <si>
    <t>Units a produx</t>
  </si>
  <si>
    <t>DISPONIBLE</t>
  </si>
  <si>
    <t>* Horas Hombre necesarias para produx</t>
  </si>
  <si>
    <t>Total HH necesarias para produx</t>
  </si>
  <si>
    <t>* Costo por HH</t>
  </si>
  <si>
    <t>EGRESOS</t>
  </si>
  <si>
    <t>Pago roveedores contado</t>
  </si>
  <si>
    <t>Presupuesto de Costos Indirectos de Fabricación global</t>
  </si>
  <si>
    <t>pago proveedores credito</t>
  </si>
  <si>
    <t>Horas hombre necesarias para producir</t>
  </si>
  <si>
    <t>*Suma total de los precios de los CV</t>
  </si>
  <si>
    <t>Total de Costos y Gastos Variables</t>
  </si>
  <si>
    <t>MOD</t>
  </si>
  <si>
    <t>GIF</t>
  </si>
  <si>
    <t>GV</t>
  </si>
  <si>
    <t>(+) Costos y Gastos Fijos</t>
  </si>
  <si>
    <t>Gadmin</t>
  </si>
  <si>
    <t>Presupuesto de Costos y Gastos Ind. De Fab.</t>
  </si>
  <si>
    <t>Total de egresos</t>
  </si>
  <si>
    <t>Presupuesto de Costo de Materiales Directos</t>
  </si>
  <si>
    <t>Inventario Inicial de Materiales Directos
(iid MD *costo por unit)</t>
  </si>
  <si>
    <t>OTROS GASTOS</t>
  </si>
  <si>
    <t>cuentas por pagar</t>
  </si>
  <si>
    <t>Compra de vehiculo</t>
  </si>
  <si>
    <t>TOTAL EGRESOS</t>
  </si>
  <si>
    <t>SALDO DE CAJA</t>
  </si>
  <si>
    <t>prestamos bancarios</t>
  </si>
  <si>
    <t>(+) Compras (Ver presupuesto de Compras)</t>
  </si>
  <si>
    <t>Prestamos</t>
  </si>
  <si>
    <t>SALDO FINAL DE CAJA</t>
  </si>
  <si>
    <t>Materiales Directos Disponibles</t>
  </si>
  <si>
    <t>(-) Inventario Final Deseado (ver presupuesto compras MD y * costo por unit)</t>
  </si>
  <si>
    <t>Presupuesto de Costo de Materiales Directos a Utilizar en la Producción</t>
  </si>
  <si>
    <t>Presupuesto de Costo de Producción</t>
  </si>
  <si>
    <t>Presupuesto de MOD</t>
  </si>
  <si>
    <t>Presupuesto de Costos Indirectos de Fab.</t>
  </si>
  <si>
    <t>(/)Unidades a Producir</t>
  </si>
  <si>
    <t>Costo de Producción por Unidad</t>
  </si>
  <si>
    <t>Presupuesto de Costo de Ventas</t>
  </si>
  <si>
    <t>Inventario Inicial de Producto Terminado
 (ver presupuesto de produx*costo de unit termanda)</t>
  </si>
  <si>
    <t>presupuesto costo de produx</t>
  </si>
  <si>
    <t>Disponible para la Venta</t>
  </si>
  <si>
    <t xml:space="preserve">(-) Inv. Final deseado de Producto Terminado
 (ver presupuesto de produx*costo de unit termanda)
 </t>
  </si>
  <si>
    <t xml:space="preserve">                      </t>
  </si>
  <si>
    <t xml:space="preserve"> </t>
  </si>
  <si>
    <t>Presupuesto de Gasto de ventas global</t>
  </si>
  <si>
    <t>gv</t>
  </si>
  <si>
    <t>(+) comisiones s ventas</t>
  </si>
  <si>
    <t>(+) publicidad</t>
  </si>
  <si>
    <t>TOTAL</t>
  </si>
  <si>
    <t>Presupuesto de Gastos de admin</t>
  </si>
  <si>
    <t>gfa</t>
  </si>
  <si>
    <t>Presupuesto de Estado de Resultados</t>
  </si>
  <si>
    <t>Ventas</t>
  </si>
  <si>
    <t>(-)costo de ventas</t>
  </si>
  <si>
    <t>UB</t>
  </si>
  <si>
    <t>(-)Gastos de operacion</t>
  </si>
  <si>
    <t>gastos de admin</t>
  </si>
  <si>
    <t>gastos de venta</t>
  </si>
  <si>
    <t>utilidad en operacio</t>
  </si>
  <si>
    <t>isr</t>
  </si>
  <si>
    <t>ISR POR PAGAR</t>
  </si>
  <si>
    <t>UN</t>
  </si>
  <si>
    <t>UT 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</si>
</sst>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rgb="FF000000"/>
      <name val="Arial"/>
    </font>
    <font>
      <color theme="1"/>
      <name val="Arial"/>
    </font>
    <font>
      <b/>
      <color theme="1"/>
      <name val="Arial"/>
    </font>
    <font>
      <b/>
      <sz val="10.0"/>
      <color rgb="FF000000"/>
      <name val="Arial"/>
    </font>
    <font>
      <color rgb="FF000000"/>
      <name val="Arial"/>
    </font>
    <font>
      <color rgb="FF000000"/>
      <name val="Roboto"/>
    </font>
    <font>
      <sz val="11.0"/>
      <color rgb="FFF7981D"/>
      <name val="Inconsolata"/>
    </font>
    <font>
      <sz val="11.0"/>
      <color rgb="FF1155CC"/>
      <name val="Inconsolata"/>
    </font>
    <font>
      <sz val="11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3" numFmtId="0" xfId="0" applyFont="1"/>
    <xf borderId="0" fillId="0" fontId="5" numFmtId="0" xfId="0" applyFont="1"/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3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2" numFmtId="2" xfId="0" applyAlignment="1" applyFont="1" applyNumberFormat="1">
      <alignment readingOrder="0"/>
    </xf>
    <xf borderId="1" fillId="2" fontId="6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2" numFmtId="1" xfId="0" applyAlignment="1" applyFont="1" applyNumberFormat="1">
      <alignment readingOrder="0"/>
    </xf>
    <xf borderId="0" fillId="0" fontId="5" numFmtId="3" xfId="0" applyAlignment="1" applyFont="1" applyNumberFormat="1">
      <alignment horizontal="right" readingOrder="0" vertical="bottom"/>
    </xf>
    <xf borderId="0" fillId="2" fontId="6" numFmtId="0" xfId="0" applyAlignment="1" applyFont="1">
      <alignment horizontal="center" readingOrder="0" shrinkToFit="0" vertical="center" wrapText="1"/>
    </xf>
    <xf borderId="0" fillId="2" fontId="7" numFmtId="0" xfId="0" applyFont="1"/>
    <xf borderId="0" fillId="0" fontId="2" numFmtId="0" xfId="0" applyFont="1"/>
    <xf borderId="0" fillId="2" fontId="6" numFmtId="3" xfId="0" applyAlignment="1" applyFont="1" applyNumberForma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2" numFmtId="2" xfId="0" applyFont="1" applyNumberFormat="1"/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0" numFmtId="0" xfId="0" applyAlignment="1" applyFont="1">
      <alignment horizontal="center" readingOrder="0" shrinkToFit="0" vertical="center" wrapText="1"/>
    </xf>
    <xf borderId="0" fillId="2" fontId="6" numFmtId="3" xfId="0" applyAlignment="1" applyFont="1" applyNumberFormat="1">
      <alignment horizontal="center" readingOrder="0" shrinkToFit="0" vertical="center" wrapText="1"/>
    </xf>
    <xf borderId="0" fillId="0" fontId="2" numFmtId="1" xfId="0" applyFont="1" applyNumberFormat="1"/>
    <xf borderId="0" fillId="2" fontId="8" numFmtId="0" xfId="0" applyAlignment="1" applyFont="1">
      <alignment readingOrder="0"/>
    </xf>
    <xf borderId="1" fillId="0" fontId="0" numFmtId="0" xfId="0" applyAlignment="1" applyBorder="1" applyFont="1">
      <alignment readingOrder="0"/>
    </xf>
    <xf borderId="1" fillId="0" fontId="2" numFmtId="0" xfId="0" applyBorder="1" applyFont="1"/>
    <xf borderId="1" fillId="0" fontId="0" numFmtId="0" xfId="0" applyAlignment="1" applyBorder="1" applyFont="1">
      <alignment horizontal="center" readingOrder="0" shrinkToFit="0" vertical="center" wrapText="1"/>
    </xf>
    <xf borderId="1" fillId="2" fontId="6" numFmtId="3" xfId="0" applyAlignment="1" applyBorder="1" applyFont="1" applyNumberFormat="1">
      <alignment readingOrder="0"/>
    </xf>
    <xf borderId="0" fillId="0" fontId="3" numFmtId="1" xfId="0" applyAlignment="1" applyFont="1" applyNumberFormat="1">
      <alignment readingOrder="0"/>
    </xf>
    <xf borderId="1" fillId="0" fontId="2" numFmtId="3" xfId="0" applyAlignment="1" applyBorder="1" applyFont="1" applyNumberFormat="1">
      <alignment readingOrder="0"/>
    </xf>
    <xf borderId="0" fillId="2" fontId="9" numFmtId="0" xfId="0" applyAlignment="1" applyFont="1">
      <alignment horizontal="right" readingOrder="0" vertical="bottom"/>
    </xf>
    <xf borderId="0" fillId="0" fontId="0" numFmtId="0" xfId="0" applyAlignment="1" applyFont="1">
      <alignment readingOrder="0"/>
    </xf>
    <xf borderId="0" fillId="0" fontId="3" numFmtId="1" xfId="0" applyFont="1" applyNumberFormat="1"/>
    <xf borderId="0" fillId="0" fontId="4" numFmtId="0" xfId="0" applyAlignment="1" applyFont="1">
      <alignment horizontal="center" readingOrder="0" shrinkToFit="0" vertical="center" wrapText="1"/>
    </xf>
    <xf borderId="0" fillId="0" fontId="2" numFmtId="3" xfId="0" applyFont="1" applyNumberFormat="1"/>
    <xf borderId="0" fillId="0" fontId="10" numFmtId="0" xfId="0" applyFont="1"/>
    <xf borderId="0" fillId="0" fontId="5" numFmtId="0" xfId="0" applyAlignment="1" applyFont="1">
      <alignment readingOrder="0"/>
    </xf>
    <xf borderId="0" fillId="0" fontId="1" numFmtId="1" xfId="0" applyAlignment="1" applyFont="1" applyNumberFormat="1">
      <alignment readingOrder="0" vertical="bottom"/>
    </xf>
    <xf borderId="0" fillId="0" fontId="1" numFmtId="1" xfId="0" applyAlignment="1" applyFont="1" applyNumberFormat="1">
      <alignment horizontal="right" readingOrder="0" vertical="bottom"/>
    </xf>
    <xf borderId="0" fillId="0" fontId="11" numFmtId="0" xfId="0" applyAlignment="1" applyFont="1">
      <alignment horizontal="center" readingOrder="0" shrinkToFit="0" vertical="center" wrapText="1"/>
    </xf>
    <xf borderId="0" fillId="0" fontId="1" numFmtId="1" xfId="0" applyFont="1" applyNumberFormat="1"/>
    <xf borderId="0" fillId="0" fontId="12" numFmtId="0" xfId="0" applyAlignment="1" applyFont="1">
      <alignment readingOrder="0" shrinkToFit="0" vertical="center" wrapText="1"/>
    </xf>
    <xf borderId="0" fillId="2" fontId="6" numFmtId="3" xfId="0" applyAlignment="1" applyFont="1" applyNumberFormat="1">
      <alignment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1" xfId="0" applyAlignment="1" applyFont="1" applyNumberFormat="1">
      <alignment horizontal="right" readingOrder="0" vertical="bottom"/>
    </xf>
    <xf borderId="1" fillId="0" fontId="0" numFmtId="1" xfId="0" applyAlignment="1" applyBorder="1" applyFont="1" applyNumberFormat="1">
      <alignment horizontal="center" readingOrder="0" shrinkToFit="0" vertical="center" wrapText="1"/>
    </xf>
    <xf borderId="1" fillId="0" fontId="2" numFmtId="1" xfId="0" applyAlignment="1" applyBorder="1" applyFont="1" applyNumberFormat="1">
      <alignment readingOrder="0"/>
    </xf>
    <xf borderId="0" fillId="2" fontId="8" numFmtId="1" xfId="0" applyFont="1" applyNumberFormat="1"/>
    <xf borderId="0" fillId="0" fontId="10" numFmtId="1" xfId="0" applyFont="1" applyNumberFormat="1"/>
    <xf borderId="0" fillId="0" fontId="4" numFmtId="1" xfId="0" applyAlignment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0" fontId="5" numFmtId="2" xfId="0" applyAlignment="1" applyFont="1" applyNumberFormat="1">
      <alignment horizontal="center" readingOrder="0" shrinkToFit="0" vertical="bottom" wrapText="1"/>
    </xf>
    <xf borderId="0" fillId="0" fontId="5" numFmtId="2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2" fontId="5" numFmtId="0" xfId="0" applyAlignment="1" applyFont="1">
      <alignment vertical="bottom"/>
    </xf>
    <xf borderId="0" fillId="0" fontId="2" numFmtId="3" xfId="0" applyAlignment="1" applyFont="1" applyNumberFormat="1">
      <alignment horizontal="center" readingOrder="0" shrinkToFit="0" vertical="center" wrapText="1"/>
    </xf>
    <xf borderId="0" fillId="2" fontId="1" numFmtId="2" xfId="0" applyAlignment="1" applyFont="1" applyNumberForma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1" numFmtId="2" xfId="0" applyAlignment="1" applyFont="1" applyNumberFormat="1">
      <alignment horizontal="right" readingOrder="0" vertical="bottom"/>
    </xf>
    <xf borderId="0" fillId="0" fontId="1" numFmtId="2" xfId="0" applyFont="1" applyNumberFormat="1"/>
    <xf borderId="0" fillId="2" fontId="6" numFmtId="1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bottom" wrapText="1"/>
    </xf>
    <xf borderId="0" fillId="2" fontId="5" numFmtId="2" xfId="0" applyAlignment="1" applyFont="1" applyNumberFormat="1">
      <alignment readingOrder="0" vertical="bottom"/>
    </xf>
    <xf borderId="0" fillId="0" fontId="5" numFmtId="2" xfId="0" applyAlignment="1" applyFont="1" applyNumberFormat="1">
      <alignment vertical="bottom"/>
    </xf>
    <xf borderId="0" fillId="0" fontId="5" numFmtId="2" xfId="0" applyAlignment="1" applyFont="1" applyNumberFormat="1">
      <alignment readingOrder="0"/>
    </xf>
    <xf borderId="0" fillId="0" fontId="5" numFmtId="2" xfId="0" applyFont="1" applyNumberFormat="1"/>
    <xf borderId="0" fillId="0" fontId="5" numFmtId="2" xfId="0" applyAlignment="1" applyFont="1" applyNumberFormat="1">
      <alignment horizontal="right" readingOrder="0" vertical="bottom"/>
    </xf>
    <xf borderId="2" fillId="0" fontId="4" numFmtId="1" xfId="0" applyAlignment="1" applyBorder="1" applyFont="1" applyNumberFormat="1">
      <alignment horizontal="center" readingOrder="0" shrinkToFit="0" vertical="center" wrapText="1"/>
    </xf>
    <xf borderId="2" fillId="0" fontId="2" numFmtId="1" xfId="0" applyBorder="1" applyFont="1" applyNumberFormat="1"/>
    <xf borderId="0" fillId="2" fontId="1" numFmtId="2" xfId="0" applyAlignment="1" applyFont="1" applyNumberFormat="1">
      <alignment readingOrder="0" vertical="bottom"/>
    </xf>
    <xf borderId="0" fillId="0" fontId="0" numFmtId="1" xfId="0" applyAlignment="1" applyFont="1" applyNumberFormat="1">
      <alignment horizontal="center" readingOrder="0" shrinkToFit="0" vertical="center" wrapText="1"/>
    </xf>
    <xf borderId="0" fillId="0" fontId="1" numFmtId="2" xfId="0" applyAlignment="1" applyFont="1" applyNumberFormat="1">
      <alignment readingOrder="0" vertical="bottom"/>
    </xf>
    <xf borderId="1" fillId="0" fontId="2" numFmtId="1" xfId="0" applyBorder="1" applyFont="1" applyNumberFormat="1"/>
    <xf borderId="0" fillId="0" fontId="13" numFmtId="0" xfId="0" applyAlignment="1" applyFont="1">
      <alignment horizontal="center" readingOrder="0" shrinkToFit="0" vertical="center" wrapText="1"/>
    </xf>
    <xf borderId="0" fillId="0" fontId="13" numFmtId="3" xfId="0" applyAlignment="1" applyFont="1" applyNumberFormat="1">
      <alignment horizontal="right" readingOrder="0"/>
    </xf>
    <xf borderId="1" fillId="0" fontId="2" numFmtId="3" xfId="0" applyBorder="1" applyFont="1" applyNumberFormat="1"/>
    <xf borderId="0" fillId="0" fontId="2" numFmtId="1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3"/>
      <c r="F1" s="5"/>
      <c r="G1" s="5"/>
      <c r="H1" s="5"/>
      <c r="I1" s="5"/>
      <c r="J1" s="5"/>
    </row>
    <row r="2">
      <c r="A2" s="3" t="s">
        <v>4</v>
      </c>
      <c r="AH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</row>
    <row r="3">
      <c r="A3" s="3"/>
      <c r="B3" s="3" t="s">
        <v>6</v>
      </c>
      <c r="C3" s="3" t="s">
        <v>7</v>
      </c>
      <c r="D3" s="3" t="s">
        <v>8</v>
      </c>
      <c r="E3" s="11"/>
      <c r="K3" s="11"/>
      <c r="S3" s="11"/>
      <c r="X3" s="11"/>
      <c r="AC3" s="11"/>
      <c r="AH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>
      <c r="A4" s="12" t="s">
        <v>9</v>
      </c>
      <c r="B4" s="13">
        <v>86300.0</v>
      </c>
      <c r="C4" s="13">
        <v>90250.0</v>
      </c>
      <c r="D4" s="13">
        <v>102460.0</v>
      </c>
      <c r="T4" s="3"/>
      <c r="U4" s="3"/>
      <c r="V4" s="3"/>
      <c r="W4" s="3"/>
    </row>
    <row r="5">
      <c r="A5" s="16" t="s">
        <v>10</v>
      </c>
      <c r="B5" s="18">
        <v>45.0</v>
      </c>
      <c r="C5" s="18">
        <v>45.0</v>
      </c>
      <c r="D5" s="18">
        <v>45.0</v>
      </c>
    </row>
    <row r="6">
      <c r="A6" s="22" t="s">
        <v>15</v>
      </c>
      <c r="B6" s="24">
        <f t="shared" ref="B6:D6" si="1">B4*B5</f>
        <v>3883500</v>
      </c>
      <c r="C6" s="25">
        <f t="shared" si="1"/>
        <v>4061250</v>
      </c>
      <c r="D6" s="24">
        <f t="shared" si="1"/>
        <v>4610700</v>
      </c>
    </row>
    <row r="7">
      <c r="A7" s="11"/>
    </row>
    <row r="8">
      <c r="A8" s="26"/>
      <c r="B8" s="28"/>
      <c r="C8" s="28"/>
      <c r="D8" s="28"/>
      <c r="E8" s="28"/>
    </row>
    <row r="9">
      <c r="A9" s="3" t="s">
        <v>25</v>
      </c>
      <c r="E9" s="29"/>
    </row>
    <row r="10">
      <c r="A10" s="30" t="s">
        <v>4</v>
      </c>
      <c r="B10" s="31">
        <f t="shared" ref="B10:D10" si="2">B4</f>
        <v>86300</v>
      </c>
      <c r="C10" s="31">
        <f t="shared" si="2"/>
        <v>90250</v>
      </c>
      <c r="D10" s="31">
        <f t="shared" si="2"/>
        <v>102460</v>
      </c>
      <c r="E10" s="33"/>
      <c r="AD10" s="34"/>
      <c r="AE10" s="35"/>
      <c r="AF10" s="35"/>
    </row>
    <row r="11">
      <c r="A11" s="36" t="s">
        <v>35</v>
      </c>
      <c r="B11" s="37">
        <f t="shared" ref="B11:C11" si="3">C10*0.6</f>
        <v>54150</v>
      </c>
      <c r="C11" s="37">
        <f t="shared" si="3"/>
        <v>61476</v>
      </c>
      <c r="D11" s="39">
        <f>98750*0.6</f>
        <v>59250</v>
      </c>
      <c r="AD11" s="41"/>
    </row>
    <row r="12">
      <c r="A12" s="43" t="s">
        <v>43</v>
      </c>
      <c r="B12" s="44">
        <f t="shared" ref="B12:D12" si="4">SUM(B10:B11)</f>
        <v>140450</v>
      </c>
      <c r="C12" s="13">
        <f t="shared" si="4"/>
        <v>151726</v>
      </c>
      <c r="D12" s="44">
        <f t="shared" si="4"/>
        <v>161710</v>
      </c>
      <c r="AD12" s="45"/>
    </row>
    <row r="13">
      <c r="A13" s="36" t="s">
        <v>46</v>
      </c>
      <c r="B13" s="39">
        <v>51800.0</v>
      </c>
      <c r="C13" s="37">
        <f t="shared" ref="C13:D13" si="5">C10*0.6</f>
        <v>54150</v>
      </c>
      <c r="D13" s="39">
        <f t="shared" si="5"/>
        <v>61476</v>
      </c>
      <c r="E13" s="32"/>
      <c r="AD13" s="45"/>
    </row>
    <row r="14">
      <c r="A14" s="49" t="s">
        <v>48</v>
      </c>
      <c r="B14" s="44">
        <f t="shared" ref="B14:D14" si="6">B12-B13</f>
        <v>88650</v>
      </c>
      <c r="C14" s="44">
        <f t="shared" si="6"/>
        <v>97576</v>
      </c>
      <c r="D14" s="44">
        <f t="shared" si="6"/>
        <v>100234</v>
      </c>
      <c r="AD14" s="45"/>
    </row>
    <row r="15">
      <c r="A15" s="12"/>
      <c r="AD15" s="45"/>
    </row>
    <row r="16">
      <c r="A16" s="11"/>
      <c r="AD16" s="45"/>
    </row>
    <row r="17">
      <c r="A17" s="3" t="s">
        <v>49</v>
      </c>
      <c r="E17" s="51"/>
      <c r="AD17" s="45"/>
    </row>
    <row r="18">
      <c r="A18" s="30" t="s">
        <v>50</v>
      </c>
      <c r="B18" s="52">
        <f t="shared" ref="B18:D18" si="7">B14</f>
        <v>88650</v>
      </c>
      <c r="C18" s="52">
        <f t="shared" si="7"/>
        <v>97576</v>
      </c>
      <c r="D18" s="52">
        <f t="shared" si="7"/>
        <v>100234</v>
      </c>
      <c r="E18" s="53"/>
      <c r="F18" s="3"/>
      <c r="AD18" s="45"/>
    </row>
    <row r="19">
      <c r="A19" s="36" t="s">
        <v>53</v>
      </c>
      <c r="B19" s="18">
        <v>2.0</v>
      </c>
      <c r="C19" s="18">
        <v>2.0</v>
      </c>
      <c r="D19" s="18">
        <v>2.0</v>
      </c>
      <c r="AD19" s="45"/>
    </row>
    <row r="20">
      <c r="A20" s="43" t="s">
        <v>54</v>
      </c>
      <c r="B20" s="24">
        <f t="shared" ref="B20:D20" si="8">B18*B19</f>
        <v>177300</v>
      </c>
      <c r="C20" s="24">
        <f t="shared" si="8"/>
        <v>195152</v>
      </c>
      <c r="D20" s="24">
        <f t="shared" si="8"/>
        <v>200468</v>
      </c>
      <c r="AD20" s="45"/>
    </row>
    <row r="21">
      <c r="A21" s="55" t="s">
        <v>55</v>
      </c>
      <c r="B21" s="56">
        <f t="shared" ref="B21:C21" si="9">C20*0.7</f>
        <v>136606.4</v>
      </c>
      <c r="C21" s="56">
        <f t="shared" si="9"/>
        <v>140327.6</v>
      </c>
      <c r="D21" s="56">
        <f>(97175*0.7)*2</f>
        <v>136045</v>
      </c>
      <c r="E21" s="57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58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</row>
    <row r="22">
      <c r="A22" s="43" t="s">
        <v>58</v>
      </c>
      <c r="B22" s="32">
        <f t="shared" ref="B22:D22" si="10">B20+B21</f>
        <v>313906.4</v>
      </c>
      <c r="C22" s="32">
        <f t="shared" si="10"/>
        <v>335479.6</v>
      </c>
      <c r="D22" s="32">
        <f t="shared" si="10"/>
        <v>336513</v>
      </c>
      <c r="AD22" s="45"/>
    </row>
    <row r="23">
      <c r="A23" s="36" t="s">
        <v>60</v>
      </c>
      <c r="B23" s="18">
        <f>1985600/16</f>
        <v>124100</v>
      </c>
      <c r="C23" s="56">
        <f t="shared" ref="C23:D23" si="11">B21</f>
        <v>136606.4</v>
      </c>
      <c r="D23" s="56">
        <f t="shared" si="11"/>
        <v>140327.6</v>
      </c>
      <c r="AD23" s="45"/>
    </row>
    <row r="24">
      <c r="A24" s="59" t="s">
        <v>62</v>
      </c>
      <c r="B24" s="32">
        <f t="shared" ref="B24:D24" si="12">B22-B23</f>
        <v>189806.4</v>
      </c>
      <c r="C24" s="32">
        <f t="shared" si="12"/>
        <v>198873.2</v>
      </c>
      <c r="D24" s="32">
        <f t="shared" si="12"/>
        <v>196185.4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58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</row>
    <row r="25">
      <c r="A25" s="36" t="s">
        <v>63</v>
      </c>
      <c r="B25" s="18">
        <v>16.5</v>
      </c>
      <c r="C25" s="18">
        <v>16.5</v>
      </c>
      <c r="D25" s="18">
        <v>16.5</v>
      </c>
      <c r="AD25" s="45"/>
    </row>
    <row r="26">
      <c r="A26" s="59" t="s">
        <v>64</v>
      </c>
      <c r="B26" s="32">
        <f t="shared" ref="B26:D26" si="13">B24*B25</f>
        <v>3131805.6</v>
      </c>
      <c r="C26" s="32">
        <f t="shared" si="13"/>
        <v>3281407.8</v>
      </c>
      <c r="D26" s="32">
        <f t="shared" si="13"/>
        <v>3237059.1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58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</row>
    <row r="27">
      <c r="A27" s="11"/>
      <c r="AD27" s="45"/>
    </row>
    <row r="28">
      <c r="A28" s="11"/>
      <c r="AD28" s="45"/>
    </row>
    <row r="29">
      <c r="A29" s="3" t="s">
        <v>69</v>
      </c>
      <c r="AD29" s="45"/>
    </row>
    <row r="30">
      <c r="A30" s="30" t="s">
        <v>70</v>
      </c>
      <c r="B30" s="44">
        <f t="shared" ref="B30:D30" si="14">B14</f>
        <v>88650</v>
      </c>
      <c r="C30" s="44">
        <f t="shared" si="14"/>
        <v>97576</v>
      </c>
      <c r="D30" s="44">
        <f t="shared" si="14"/>
        <v>100234</v>
      </c>
      <c r="AD30" s="45"/>
    </row>
    <row r="31">
      <c r="A31" s="36" t="s">
        <v>72</v>
      </c>
      <c r="B31" s="18">
        <v>2.0</v>
      </c>
      <c r="C31" s="18">
        <v>2.0</v>
      </c>
      <c r="D31" s="18">
        <v>2.0</v>
      </c>
      <c r="AD31" s="45"/>
    </row>
    <row r="32">
      <c r="A32" s="43" t="s">
        <v>73</v>
      </c>
      <c r="B32" s="24">
        <f t="shared" ref="B32:D32" si="15">B30*B31</f>
        <v>177300</v>
      </c>
      <c r="C32" s="24">
        <f t="shared" si="15"/>
        <v>195152</v>
      </c>
      <c r="D32" s="24">
        <f t="shared" si="15"/>
        <v>200468</v>
      </c>
      <c r="AD32" s="45"/>
    </row>
    <row r="33">
      <c r="A33" s="36" t="s">
        <v>63</v>
      </c>
      <c r="B33" s="35">
        <f t="shared" ref="B33:D33" si="16">B25</f>
        <v>16.5</v>
      </c>
      <c r="C33" s="35">
        <f t="shared" si="16"/>
        <v>16.5</v>
      </c>
      <c r="D33" s="35">
        <f t="shared" si="16"/>
        <v>16.5</v>
      </c>
      <c r="AD33" s="45"/>
    </row>
    <row r="34">
      <c r="A34" s="43" t="s">
        <v>75</v>
      </c>
      <c r="B34" s="24">
        <f t="shared" ref="B34:D34" si="17">B32*B33</f>
        <v>2925450</v>
      </c>
      <c r="C34" s="24">
        <f t="shared" si="17"/>
        <v>3220008</v>
      </c>
      <c r="D34" s="24">
        <f t="shared" si="17"/>
        <v>3307722</v>
      </c>
      <c r="AD34" s="45"/>
    </row>
    <row r="35">
      <c r="A35" s="11"/>
      <c r="AD35" s="45"/>
    </row>
    <row r="36">
      <c r="A36" s="11"/>
      <c r="AD36" s="45"/>
    </row>
    <row r="37">
      <c r="A37" s="3" t="s">
        <v>76</v>
      </c>
      <c r="AD37" s="45"/>
    </row>
    <row r="38">
      <c r="A38" s="12" t="s">
        <v>77</v>
      </c>
      <c r="B38" s="68">
        <f t="shared" ref="B38:D38" si="18">B30</f>
        <v>88650</v>
      </c>
      <c r="C38" s="68">
        <f t="shared" si="18"/>
        <v>97576</v>
      </c>
      <c r="D38" s="68">
        <f t="shared" si="18"/>
        <v>100234</v>
      </c>
      <c r="AD38" s="45"/>
    </row>
    <row r="39">
      <c r="A39" s="70" t="s">
        <v>79</v>
      </c>
      <c r="B39" s="70">
        <v>0.5</v>
      </c>
      <c r="C39" s="70">
        <v>0.5</v>
      </c>
      <c r="D39" s="70">
        <v>0.5</v>
      </c>
      <c r="AD39" s="45"/>
    </row>
    <row r="40">
      <c r="A40" s="3" t="s">
        <v>80</v>
      </c>
      <c r="B40" s="24">
        <f t="shared" ref="B40:D40" si="19">B38*B39</f>
        <v>44325</v>
      </c>
      <c r="C40" s="24">
        <f t="shared" si="19"/>
        <v>48788</v>
      </c>
      <c r="D40" s="24">
        <f t="shared" si="19"/>
        <v>50117</v>
      </c>
      <c r="AD40" s="45"/>
    </row>
    <row r="41">
      <c r="A41" s="70" t="s">
        <v>81</v>
      </c>
      <c r="B41" s="18">
        <v>8.5</v>
      </c>
      <c r="C41" s="18">
        <v>8.5</v>
      </c>
      <c r="D41" s="18">
        <v>8.5</v>
      </c>
      <c r="AD41" s="45"/>
    </row>
    <row r="42">
      <c r="A42" s="73" t="s">
        <v>76</v>
      </c>
      <c r="B42" s="32">
        <f t="shared" ref="B42:D42" si="20">B40*B41</f>
        <v>376762.5</v>
      </c>
      <c r="C42" s="32">
        <f t="shared" si="20"/>
        <v>414698</v>
      </c>
      <c r="D42" s="32">
        <f t="shared" si="20"/>
        <v>425994.5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58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</row>
    <row r="43">
      <c r="A43" s="11"/>
      <c r="AD43" s="45"/>
    </row>
    <row r="44">
      <c r="A44" s="11"/>
      <c r="AD44" s="45"/>
    </row>
    <row r="45">
      <c r="A45" s="49" t="s">
        <v>84</v>
      </c>
      <c r="AD45" s="45"/>
    </row>
    <row r="46">
      <c r="A46" s="30" t="s">
        <v>86</v>
      </c>
      <c r="B46" s="41">
        <f t="shared" ref="B46:D46" si="21">B40</f>
        <v>44325</v>
      </c>
      <c r="C46" s="41">
        <f t="shared" si="21"/>
        <v>48788</v>
      </c>
      <c r="D46" s="41">
        <f t="shared" si="21"/>
        <v>50117</v>
      </c>
      <c r="AD46" s="45"/>
    </row>
    <row r="47">
      <c r="A47" s="30" t="s">
        <v>87</v>
      </c>
      <c r="B47" s="9">
        <v>0.75</v>
      </c>
      <c r="C47" s="9">
        <v>0.75</v>
      </c>
      <c r="D47" s="9">
        <v>0.75</v>
      </c>
      <c r="AD47" s="45"/>
    </row>
    <row r="48">
      <c r="A48" s="80" t="s">
        <v>88</v>
      </c>
      <c r="B48" s="81">
        <f t="shared" ref="B48:D48" si="22">B46*B47</f>
        <v>33243.75</v>
      </c>
      <c r="C48" s="81">
        <f t="shared" si="22"/>
        <v>36591</v>
      </c>
      <c r="D48" s="81">
        <f t="shared" si="22"/>
        <v>37587.75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58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</row>
    <row r="49">
      <c r="A49" s="36" t="s">
        <v>92</v>
      </c>
      <c r="B49" s="18">
        <f>85000</f>
        <v>85000</v>
      </c>
      <c r="C49" s="18">
        <f t="shared" ref="C49:D49" si="23">B49</f>
        <v>85000</v>
      </c>
      <c r="D49" s="18">
        <f t="shared" si="23"/>
        <v>85000</v>
      </c>
      <c r="AD49" s="45"/>
    </row>
    <row r="50">
      <c r="A50" s="59" t="s">
        <v>94</v>
      </c>
      <c r="B50" s="32">
        <f t="shared" ref="B50:D50" si="24">B48+B49</f>
        <v>118243.75</v>
      </c>
      <c r="C50" s="32">
        <f t="shared" si="24"/>
        <v>121591</v>
      </c>
      <c r="D50" s="32">
        <f t="shared" si="24"/>
        <v>122587.75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58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</row>
    <row r="51">
      <c r="A51" s="30"/>
      <c r="AD51" s="45"/>
    </row>
    <row r="52">
      <c r="A52" s="30"/>
      <c r="AD52" s="45"/>
    </row>
    <row r="53">
      <c r="A53" s="3" t="s">
        <v>96</v>
      </c>
      <c r="E53" s="8"/>
      <c r="J53" s="8"/>
      <c r="AD53" s="45"/>
    </row>
    <row r="54">
      <c r="A54" s="83" t="s">
        <v>97</v>
      </c>
      <c r="B54" s="32">
        <f>B23*16</f>
        <v>1985600</v>
      </c>
      <c r="C54" s="32">
        <f t="shared" ref="C54:D54" si="25">C23*16.5</f>
        <v>2254005.6</v>
      </c>
      <c r="D54" s="32">
        <f t="shared" si="25"/>
        <v>2315405.4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58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</row>
    <row r="55">
      <c r="A55" s="55" t="s">
        <v>104</v>
      </c>
      <c r="B55" s="85">
        <f t="shared" ref="B55:D55" si="26">B26</f>
        <v>3131805.6</v>
      </c>
      <c r="C55" s="85">
        <f t="shared" si="26"/>
        <v>3281407.8</v>
      </c>
      <c r="D55" s="85">
        <f t="shared" si="26"/>
        <v>3237059.1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58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</row>
    <row r="56">
      <c r="A56" s="59" t="s">
        <v>107</v>
      </c>
      <c r="B56" s="32">
        <f t="shared" ref="B56:D56" si="27">B54+B55</f>
        <v>5117405.6</v>
      </c>
      <c r="C56" s="32">
        <f t="shared" si="27"/>
        <v>5535413.4</v>
      </c>
      <c r="D56" s="32">
        <f t="shared" si="27"/>
        <v>5552464.5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58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</row>
    <row r="57">
      <c r="A57" s="55" t="s">
        <v>108</v>
      </c>
      <c r="B57" s="85">
        <f t="shared" ref="B57:D57" si="28">B21*B25</f>
        <v>2254005.6</v>
      </c>
      <c r="C57" s="85">
        <f t="shared" si="28"/>
        <v>2315405.4</v>
      </c>
      <c r="D57" s="85">
        <f t="shared" si="28"/>
        <v>2244742.5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58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</row>
    <row r="58">
      <c r="A58" s="59" t="s">
        <v>109</v>
      </c>
      <c r="B58" s="32">
        <f t="shared" ref="B58:D58" si="29">B56-B57</f>
        <v>2863400</v>
      </c>
      <c r="C58" s="32">
        <f t="shared" si="29"/>
        <v>3220008</v>
      </c>
      <c r="D58" s="32">
        <f t="shared" si="29"/>
        <v>3307722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58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</row>
    <row r="59">
      <c r="A59" s="11"/>
      <c r="AD59" s="45"/>
    </row>
    <row r="60">
      <c r="A60" s="86"/>
      <c r="B60" s="87"/>
      <c r="C60" s="87"/>
      <c r="D60" s="87"/>
      <c r="AD60" s="45"/>
    </row>
    <row r="61">
      <c r="A61" s="3" t="s">
        <v>110</v>
      </c>
      <c r="AD61" s="45"/>
    </row>
    <row r="62">
      <c r="A62" s="30" t="s">
        <v>96</v>
      </c>
      <c r="B62" s="32">
        <f t="shared" ref="B62:D62" si="30">B58</f>
        <v>2863400</v>
      </c>
      <c r="C62" s="32">
        <f t="shared" si="30"/>
        <v>3220008</v>
      </c>
      <c r="D62" s="32">
        <f t="shared" si="30"/>
        <v>3307722</v>
      </c>
      <c r="AD62" s="45"/>
    </row>
    <row r="63">
      <c r="A63" s="30" t="s">
        <v>111</v>
      </c>
      <c r="B63" s="32">
        <f t="shared" ref="B63:D63" si="31">B42</f>
        <v>376762.5</v>
      </c>
      <c r="C63" s="32">
        <f t="shared" si="31"/>
        <v>414698</v>
      </c>
      <c r="D63" s="32">
        <f t="shared" si="31"/>
        <v>425994.5</v>
      </c>
      <c r="AD63" s="45"/>
    </row>
    <row r="64">
      <c r="A64" s="36" t="s">
        <v>112</v>
      </c>
      <c r="B64" s="85">
        <f t="shared" ref="B64:D64" si="32">B50</f>
        <v>118243.75</v>
      </c>
      <c r="C64" s="85">
        <f t="shared" si="32"/>
        <v>121591</v>
      </c>
      <c r="D64" s="85">
        <f t="shared" si="32"/>
        <v>122587.75</v>
      </c>
      <c r="AD64" s="45"/>
    </row>
    <row r="65">
      <c r="A65" s="43" t="s">
        <v>110</v>
      </c>
      <c r="B65" s="32">
        <f t="shared" ref="B65:D65" si="33">SUM(B62:B64)</f>
        <v>3358406.25</v>
      </c>
      <c r="C65" s="32">
        <f t="shared" si="33"/>
        <v>3756297</v>
      </c>
      <c r="D65" s="32">
        <f t="shared" si="33"/>
        <v>3856304.25</v>
      </c>
      <c r="AD65" s="45"/>
    </row>
    <row r="66">
      <c r="A66" s="36" t="s">
        <v>113</v>
      </c>
      <c r="B66" s="88">
        <f t="shared" ref="B66:D66" si="34">B14</f>
        <v>88650</v>
      </c>
      <c r="C66" s="88">
        <f t="shared" si="34"/>
        <v>97576</v>
      </c>
      <c r="D66" s="88">
        <f t="shared" si="34"/>
        <v>100234</v>
      </c>
      <c r="AD66" s="45"/>
    </row>
    <row r="67">
      <c r="A67" s="43" t="s">
        <v>114</v>
      </c>
      <c r="B67" s="27">
        <f t="shared" ref="B67:D67" si="35">B65/B66</f>
        <v>37.88388325</v>
      </c>
      <c r="C67" s="27">
        <f t="shared" si="35"/>
        <v>38.49611585</v>
      </c>
      <c r="D67" s="27">
        <f t="shared" si="35"/>
        <v>38.47301564</v>
      </c>
      <c r="AD67" s="45"/>
    </row>
    <row r="68">
      <c r="A68" s="11"/>
      <c r="AD68" s="45"/>
    </row>
    <row r="69">
      <c r="A69" s="11"/>
      <c r="AD69" s="45"/>
    </row>
    <row r="70">
      <c r="A70" s="3" t="s">
        <v>115</v>
      </c>
      <c r="AD70" s="45"/>
    </row>
    <row r="71">
      <c r="A71" s="30" t="s">
        <v>116</v>
      </c>
      <c r="B71" s="9">
        <f>B13*37.75</f>
        <v>1955450</v>
      </c>
      <c r="C71" s="9">
        <f t="shared" ref="C71:D71" si="36">C13*B67</f>
        <v>2051412.278</v>
      </c>
      <c r="D71" s="9">
        <f t="shared" si="36"/>
        <v>2366587.218</v>
      </c>
      <c r="AD71" s="45"/>
    </row>
    <row r="72">
      <c r="A72" s="36" t="s">
        <v>117</v>
      </c>
      <c r="B72" s="85">
        <f t="shared" ref="B72:D72" si="37">B65</f>
        <v>3358406.25</v>
      </c>
      <c r="C72" s="85">
        <f t="shared" si="37"/>
        <v>3756297</v>
      </c>
      <c r="D72" s="85">
        <f t="shared" si="37"/>
        <v>3856304.25</v>
      </c>
      <c r="AD72" s="45"/>
    </row>
    <row r="73">
      <c r="A73" s="43" t="s">
        <v>118</v>
      </c>
      <c r="B73" s="32">
        <f t="shared" ref="B73:D73" si="38">B71+B72</f>
        <v>5313856.25</v>
      </c>
      <c r="C73" s="32">
        <f t="shared" si="38"/>
        <v>5807709.278</v>
      </c>
      <c r="D73" s="32">
        <f t="shared" si="38"/>
        <v>6222891.468</v>
      </c>
      <c r="AD73" s="45"/>
    </row>
    <row r="74">
      <c r="A74" s="30" t="s">
        <v>119</v>
      </c>
      <c r="B74" s="20">
        <f t="shared" ref="B74:D74" si="39">B11*B67</f>
        <v>2051412.278</v>
      </c>
      <c r="C74" s="20">
        <f t="shared" si="39"/>
        <v>2366587.218</v>
      </c>
      <c r="D74" s="38">
        <f t="shared" si="39"/>
        <v>2279526.177</v>
      </c>
      <c r="AD74" s="45"/>
    </row>
    <row r="75">
      <c r="A75" s="80" t="s">
        <v>115</v>
      </c>
      <c r="B75" s="81">
        <f t="shared" ref="B75:D75" si="40">B73-B74</f>
        <v>3262443.972</v>
      </c>
      <c r="C75" s="81">
        <f t="shared" si="40"/>
        <v>3441122.06</v>
      </c>
      <c r="D75" s="81">
        <f t="shared" si="40"/>
        <v>3943365.291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58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</row>
    <row r="76">
      <c r="A76" s="11"/>
      <c r="B76" s="9" t="s">
        <v>120</v>
      </c>
      <c r="F76" s="9" t="s">
        <v>121</v>
      </c>
      <c r="AD76" s="45"/>
    </row>
    <row r="77">
      <c r="A77" s="11"/>
      <c r="AD77" s="45"/>
    </row>
    <row r="78">
      <c r="A78" s="3" t="s">
        <v>122</v>
      </c>
      <c r="AD78" s="45"/>
    </row>
    <row r="79">
      <c r="A79" s="30" t="s">
        <v>123</v>
      </c>
      <c r="B79" s="41">
        <v>12500.0</v>
      </c>
      <c r="C79" s="41">
        <v>12500.0</v>
      </c>
      <c r="D79" s="41">
        <v>12500.0</v>
      </c>
      <c r="AD79" s="45"/>
    </row>
    <row r="80">
      <c r="A80" s="30" t="s">
        <v>124</v>
      </c>
      <c r="B80" s="24">
        <f t="shared" ref="B80:D80" si="41">0.03*B6</f>
        <v>116505</v>
      </c>
      <c r="C80" s="24">
        <f t="shared" si="41"/>
        <v>121837.5</v>
      </c>
      <c r="D80" s="24">
        <f t="shared" si="41"/>
        <v>138321</v>
      </c>
      <c r="AD80" s="45"/>
    </row>
    <row r="81">
      <c r="A81" s="30" t="s">
        <v>125</v>
      </c>
      <c r="B81" s="24">
        <f t="shared" ref="B81:D81" si="42">B6*0.02</f>
        <v>77670</v>
      </c>
      <c r="C81" s="24">
        <f t="shared" si="42"/>
        <v>81225</v>
      </c>
      <c r="D81" s="24">
        <f t="shared" si="42"/>
        <v>92214</v>
      </c>
      <c r="AD81" s="45"/>
    </row>
    <row r="82">
      <c r="A82" s="36"/>
      <c r="B82" s="35"/>
      <c r="C82" s="35"/>
      <c r="D82" s="35"/>
      <c r="AD82" s="45"/>
    </row>
    <row r="83">
      <c r="A83" s="59" t="s">
        <v>126</v>
      </c>
      <c r="B83" s="32">
        <f t="shared" ref="B83:D83" si="43">SUM(B79:B82)</f>
        <v>206675</v>
      </c>
      <c r="C83" s="32">
        <f t="shared" si="43"/>
        <v>215562.5</v>
      </c>
      <c r="D83" s="32">
        <f t="shared" si="43"/>
        <v>243035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58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</row>
    <row r="84">
      <c r="A84" s="11"/>
      <c r="AD84" s="45"/>
    </row>
    <row r="85">
      <c r="A85" s="11"/>
      <c r="AD85" s="45"/>
    </row>
    <row r="86">
      <c r="A86" s="3" t="s">
        <v>127</v>
      </c>
      <c r="AD86" s="45"/>
    </row>
    <row r="87">
      <c r="A87" s="12" t="s">
        <v>128</v>
      </c>
      <c r="B87" s="9">
        <f t="shared" ref="B87:D87" si="44">150000</f>
        <v>150000</v>
      </c>
      <c r="C87" s="9">
        <f t="shared" si="44"/>
        <v>150000</v>
      </c>
      <c r="D87" s="9">
        <f t="shared" si="44"/>
        <v>150000</v>
      </c>
      <c r="AD87" s="45"/>
    </row>
    <row r="88">
      <c r="A88" s="12"/>
      <c r="AD88" s="45"/>
    </row>
    <row r="89">
      <c r="A89" s="3" t="s">
        <v>126</v>
      </c>
      <c r="B89" s="24">
        <f t="shared" ref="B89:D89" si="45">SUM(B87:B88)</f>
        <v>150000</v>
      </c>
      <c r="C89" s="24">
        <f t="shared" si="45"/>
        <v>150000</v>
      </c>
      <c r="D89" s="24">
        <f t="shared" si="45"/>
        <v>150000</v>
      </c>
      <c r="AD89" s="45"/>
    </row>
    <row r="90">
      <c r="A90" s="11"/>
      <c r="AD90" s="45"/>
    </row>
    <row r="91">
      <c r="A91" s="11"/>
      <c r="AD91" s="45"/>
    </row>
    <row r="92">
      <c r="A92" s="3" t="s">
        <v>129</v>
      </c>
      <c r="AD92" s="45"/>
    </row>
    <row r="93">
      <c r="A93" s="12" t="s">
        <v>130</v>
      </c>
      <c r="B93" s="24">
        <f t="shared" ref="B93:D93" si="46">B6</f>
        <v>3883500</v>
      </c>
      <c r="C93" s="44">
        <f t="shared" si="46"/>
        <v>4061250</v>
      </c>
      <c r="D93" s="24">
        <f t="shared" si="46"/>
        <v>4610700</v>
      </c>
      <c r="AD93" s="45"/>
    </row>
    <row r="94">
      <c r="A94" s="89" t="s">
        <v>131</v>
      </c>
      <c r="B94" s="85">
        <f t="shared" ref="B94:D94" si="47">B75</f>
        <v>3262443.972</v>
      </c>
      <c r="C94" s="85">
        <f t="shared" si="47"/>
        <v>3441122.06</v>
      </c>
      <c r="D94" s="85">
        <f t="shared" si="47"/>
        <v>3943365.291</v>
      </c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58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</row>
    <row r="95">
      <c r="A95" s="12" t="s">
        <v>132</v>
      </c>
      <c r="B95" s="32">
        <f t="shared" ref="B95:D95" si="48">B93-B94</f>
        <v>621056.0279</v>
      </c>
      <c r="C95" s="44">
        <f t="shared" si="48"/>
        <v>620127.94</v>
      </c>
      <c r="D95" s="32">
        <f t="shared" si="48"/>
        <v>667334.709</v>
      </c>
      <c r="AD95" s="45"/>
    </row>
    <row r="96">
      <c r="A96" s="12" t="s">
        <v>133</v>
      </c>
      <c r="AD96" s="45"/>
    </row>
    <row r="97">
      <c r="A97" s="12" t="s">
        <v>134</v>
      </c>
      <c r="B97" s="24">
        <f t="shared" ref="B97:D97" si="49">B89</f>
        <v>150000</v>
      </c>
      <c r="C97" s="24">
        <f t="shared" si="49"/>
        <v>150000</v>
      </c>
      <c r="D97" s="24">
        <f t="shared" si="49"/>
        <v>150000</v>
      </c>
      <c r="AD97" s="45"/>
    </row>
    <row r="98">
      <c r="A98" s="12" t="s">
        <v>135</v>
      </c>
      <c r="B98" s="85">
        <f t="shared" ref="B98:D98" si="50">B83</f>
        <v>206675</v>
      </c>
      <c r="C98" s="85">
        <f t="shared" si="50"/>
        <v>215562.5</v>
      </c>
      <c r="D98" s="85">
        <f t="shared" si="50"/>
        <v>243035</v>
      </c>
      <c r="AD98" s="45"/>
    </row>
    <row r="99">
      <c r="A99" s="89" t="s">
        <v>136</v>
      </c>
      <c r="B99" s="32">
        <f t="shared" ref="B99:D99" si="51">B95-B97-B98</f>
        <v>264381.0279</v>
      </c>
      <c r="C99" s="32">
        <f t="shared" si="51"/>
        <v>254565.44</v>
      </c>
      <c r="D99" s="32">
        <f t="shared" si="51"/>
        <v>274299.709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58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</row>
    <row r="100">
      <c r="A100" s="89" t="s">
        <v>137</v>
      </c>
      <c r="B100" s="85">
        <f t="shared" ref="B100:D100" si="52">B99*0.25</f>
        <v>66095.25698</v>
      </c>
      <c r="C100" s="85">
        <f t="shared" si="52"/>
        <v>63641.35999</v>
      </c>
      <c r="D100" s="85">
        <f t="shared" si="52"/>
        <v>68574.92725</v>
      </c>
      <c r="E100" s="32">
        <f t="shared" ref="E100:E101" si="54">SUM(B100:D100)</f>
        <v>198311.5442</v>
      </c>
      <c r="F100" s="20" t="s">
        <v>138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58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</row>
    <row r="101">
      <c r="A101" s="12" t="s">
        <v>139</v>
      </c>
      <c r="B101" s="42">
        <f t="shared" ref="B101:D101" si="53">B99-B100</f>
        <v>198285.7709</v>
      </c>
      <c r="C101" s="42">
        <f t="shared" si="53"/>
        <v>190924.08</v>
      </c>
      <c r="D101" s="42">
        <f t="shared" si="53"/>
        <v>205724.7817</v>
      </c>
      <c r="E101" s="32">
        <f t="shared" si="54"/>
        <v>594934.6327</v>
      </c>
      <c r="F101" s="9" t="s">
        <v>140</v>
      </c>
      <c r="AD101" s="45"/>
    </row>
    <row r="102">
      <c r="A102" s="11"/>
      <c r="AD102" s="45"/>
    </row>
    <row r="103">
      <c r="A103" s="11"/>
      <c r="AD103" s="45"/>
    </row>
    <row r="104">
      <c r="A104" s="11"/>
      <c r="AD104" s="45"/>
    </row>
    <row r="105">
      <c r="A105" s="11"/>
      <c r="AD105" s="45"/>
    </row>
    <row r="106">
      <c r="A106" s="11"/>
      <c r="AD106" s="45"/>
    </row>
    <row r="107">
      <c r="A107" s="11"/>
      <c r="AD107" s="45"/>
    </row>
    <row r="108">
      <c r="A108" s="11"/>
      <c r="AD108" s="45"/>
    </row>
    <row r="109">
      <c r="A109" s="11"/>
      <c r="AD109" s="45"/>
    </row>
    <row r="110">
      <c r="A110" s="11"/>
      <c r="AD110" s="45"/>
    </row>
    <row r="111">
      <c r="A111" s="11"/>
      <c r="AD111" s="45"/>
    </row>
    <row r="112">
      <c r="A112" s="11"/>
      <c r="AD112" s="45"/>
    </row>
    <row r="113">
      <c r="A113" s="11"/>
      <c r="AD113" s="45"/>
    </row>
    <row r="114">
      <c r="A114" s="11"/>
      <c r="AD114" s="45"/>
    </row>
    <row r="115">
      <c r="A115" s="11"/>
      <c r="AD115" s="45"/>
    </row>
    <row r="116">
      <c r="A116" s="11"/>
      <c r="AD116" s="45"/>
    </row>
    <row r="117">
      <c r="A117" s="11"/>
      <c r="AD117" s="45"/>
    </row>
    <row r="118">
      <c r="A118" s="11"/>
      <c r="AD118" s="45"/>
    </row>
    <row r="119">
      <c r="A119" s="11"/>
      <c r="AD119" s="45"/>
    </row>
    <row r="120">
      <c r="A120" s="11"/>
      <c r="AD120" s="45"/>
    </row>
    <row r="121">
      <c r="A121" s="11"/>
      <c r="AD121" s="45"/>
    </row>
    <row r="122">
      <c r="A122" s="11"/>
      <c r="AD122" s="45"/>
    </row>
    <row r="123">
      <c r="A123" s="11"/>
      <c r="AD123" s="45"/>
    </row>
    <row r="124">
      <c r="A124" s="11"/>
      <c r="AD124" s="45"/>
    </row>
    <row r="125">
      <c r="A125" s="11"/>
      <c r="AD125" s="45"/>
    </row>
    <row r="126">
      <c r="A126" s="11"/>
      <c r="AD126" s="45"/>
    </row>
    <row r="127">
      <c r="A127" s="11"/>
      <c r="AD127" s="45"/>
    </row>
    <row r="128">
      <c r="A128" s="11"/>
      <c r="AD128" s="45"/>
    </row>
    <row r="129">
      <c r="A129" s="11"/>
      <c r="AD129" s="45"/>
    </row>
    <row r="130">
      <c r="A130" s="11"/>
      <c r="AD130" s="45"/>
    </row>
    <row r="131">
      <c r="A131" s="11"/>
      <c r="AD131" s="45"/>
    </row>
    <row r="132">
      <c r="A132" s="11"/>
      <c r="AD132" s="45"/>
    </row>
    <row r="133">
      <c r="A133" s="11"/>
      <c r="AD133" s="45"/>
    </row>
    <row r="134">
      <c r="A134" s="11"/>
      <c r="AD134" s="45"/>
    </row>
    <row r="135">
      <c r="A135" s="11"/>
      <c r="AD135" s="45"/>
    </row>
    <row r="136">
      <c r="A136" s="11"/>
      <c r="AD136" s="45"/>
    </row>
    <row r="137">
      <c r="A137" s="11"/>
      <c r="AD137" s="45"/>
    </row>
    <row r="138">
      <c r="A138" s="11"/>
      <c r="AD138" s="45"/>
    </row>
    <row r="139">
      <c r="A139" s="11"/>
      <c r="AD139" s="45"/>
    </row>
    <row r="140">
      <c r="A140" s="11"/>
      <c r="AD140" s="45"/>
    </row>
    <row r="141">
      <c r="A141" s="11"/>
      <c r="AD141" s="45"/>
    </row>
    <row r="142">
      <c r="A142" s="11"/>
      <c r="AD142" s="45"/>
    </row>
    <row r="143">
      <c r="A143" s="11"/>
      <c r="AD143" s="45"/>
    </row>
    <row r="144">
      <c r="A144" s="11"/>
      <c r="AD144" s="45"/>
    </row>
    <row r="145">
      <c r="A145" s="11"/>
      <c r="AD145" s="45"/>
    </row>
    <row r="146">
      <c r="A146" s="11"/>
      <c r="AD146" s="45"/>
    </row>
    <row r="147">
      <c r="A147" s="11"/>
      <c r="AD147" s="45"/>
    </row>
    <row r="148">
      <c r="A148" s="11"/>
      <c r="AD148" s="45"/>
    </row>
    <row r="149">
      <c r="A149" s="11"/>
      <c r="AD149" s="45"/>
    </row>
    <row r="150">
      <c r="A150" s="11"/>
      <c r="AD150" s="45"/>
    </row>
    <row r="151">
      <c r="A151" s="11"/>
      <c r="AD151" s="45"/>
    </row>
    <row r="152">
      <c r="A152" s="11"/>
      <c r="AD152" s="45"/>
    </row>
    <row r="153">
      <c r="A153" s="11"/>
      <c r="AD153" s="45"/>
    </row>
    <row r="154">
      <c r="A154" s="11"/>
      <c r="AD154" s="45"/>
    </row>
    <row r="155">
      <c r="A155" s="11"/>
      <c r="AD155" s="45"/>
    </row>
    <row r="156">
      <c r="A156" s="11"/>
      <c r="AD156" s="45"/>
    </row>
    <row r="157">
      <c r="A157" s="11"/>
      <c r="AD157" s="45"/>
    </row>
    <row r="158">
      <c r="A158" s="11"/>
      <c r="AD158" s="45"/>
    </row>
    <row r="159">
      <c r="A159" s="11"/>
      <c r="AD159" s="45"/>
    </row>
    <row r="160">
      <c r="A160" s="11"/>
      <c r="AD160" s="45"/>
    </row>
    <row r="161">
      <c r="A161" s="11"/>
      <c r="AD161" s="45"/>
    </row>
    <row r="162">
      <c r="A162" s="11"/>
      <c r="AD162" s="45"/>
    </row>
    <row r="163">
      <c r="A163" s="11"/>
      <c r="AD163" s="45"/>
    </row>
    <row r="164">
      <c r="A164" s="11"/>
      <c r="AD164" s="45"/>
    </row>
    <row r="165">
      <c r="A165" s="11"/>
      <c r="AD165" s="45"/>
    </row>
    <row r="166">
      <c r="A166" s="11"/>
      <c r="AD166" s="45"/>
    </row>
    <row r="167">
      <c r="A167" s="11"/>
      <c r="AD167" s="45"/>
    </row>
    <row r="168">
      <c r="A168" s="11"/>
      <c r="AD168" s="45"/>
    </row>
    <row r="169">
      <c r="A169" s="11"/>
      <c r="AD169" s="45"/>
    </row>
    <row r="170">
      <c r="A170" s="11"/>
      <c r="AD170" s="45"/>
    </row>
    <row r="171">
      <c r="A171" s="11"/>
      <c r="AD171" s="45"/>
    </row>
    <row r="172">
      <c r="A172" s="11"/>
      <c r="AD172" s="45"/>
    </row>
    <row r="173">
      <c r="A173" s="11"/>
      <c r="AD173" s="45"/>
    </row>
    <row r="174">
      <c r="A174" s="11"/>
      <c r="AD174" s="45"/>
    </row>
    <row r="175">
      <c r="A175" s="11"/>
      <c r="AD175" s="45"/>
    </row>
    <row r="176">
      <c r="A176" s="11"/>
      <c r="AD176" s="45"/>
    </row>
    <row r="177">
      <c r="A177" s="11"/>
      <c r="AD177" s="45"/>
    </row>
    <row r="178">
      <c r="A178" s="11"/>
      <c r="AD178" s="45"/>
    </row>
    <row r="179">
      <c r="A179" s="11"/>
      <c r="AD179" s="45"/>
    </row>
    <row r="180">
      <c r="A180" s="11"/>
      <c r="AD180" s="45"/>
    </row>
    <row r="181">
      <c r="A181" s="11"/>
      <c r="AD181" s="45"/>
    </row>
    <row r="182">
      <c r="A182" s="11"/>
      <c r="AD182" s="45"/>
    </row>
    <row r="183">
      <c r="A183" s="11"/>
      <c r="AD183" s="45"/>
    </row>
    <row r="184">
      <c r="A184" s="11"/>
      <c r="AD184" s="45"/>
    </row>
    <row r="185">
      <c r="A185" s="11"/>
      <c r="AD185" s="45"/>
    </row>
    <row r="186">
      <c r="A186" s="11"/>
      <c r="AD186" s="45"/>
    </row>
    <row r="187">
      <c r="A187" s="11"/>
      <c r="AD187" s="45"/>
    </row>
    <row r="188">
      <c r="A188" s="11"/>
      <c r="AD188" s="45"/>
    </row>
    <row r="189">
      <c r="A189" s="11"/>
      <c r="AD189" s="45"/>
    </row>
    <row r="190">
      <c r="A190" s="11"/>
      <c r="AD190" s="45"/>
    </row>
    <row r="191">
      <c r="A191" s="11"/>
      <c r="AD191" s="45"/>
    </row>
    <row r="192">
      <c r="A192" s="11"/>
      <c r="AD192" s="45"/>
    </row>
    <row r="193">
      <c r="A193" s="11"/>
      <c r="AD193" s="45"/>
    </row>
    <row r="194">
      <c r="A194" s="11"/>
      <c r="AD194" s="45"/>
    </row>
    <row r="195">
      <c r="A195" s="11"/>
      <c r="AD195" s="45"/>
    </row>
    <row r="196">
      <c r="A196" s="11"/>
      <c r="AD196" s="45"/>
    </row>
    <row r="197">
      <c r="A197" s="11"/>
      <c r="AD197" s="45"/>
    </row>
    <row r="198">
      <c r="A198" s="11"/>
      <c r="AD198" s="45"/>
    </row>
    <row r="199">
      <c r="A199" s="11"/>
      <c r="AD199" s="45"/>
    </row>
    <row r="200">
      <c r="A200" s="11"/>
      <c r="AD200" s="45"/>
    </row>
    <row r="201">
      <c r="A201" s="11"/>
      <c r="AD201" s="45"/>
    </row>
    <row r="202">
      <c r="A202" s="11"/>
      <c r="AD202" s="45"/>
    </row>
    <row r="203">
      <c r="A203" s="11"/>
      <c r="AD203" s="45"/>
    </row>
    <row r="204">
      <c r="A204" s="11"/>
      <c r="AD204" s="45"/>
    </row>
    <row r="205">
      <c r="A205" s="11"/>
      <c r="AD205" s="45"/>
    </row>
    <row r="206">
      <c r="A206" s="11"/>
      <c r="AD206" s="45"/>
    </row>
    <row r="207">
      <c r="A207" s="11"/>
      <c r="AD207" s="45"/>
    </row>
    <row r="208">
      <c r="A208" s="11"/>
      <c r="AD208" s="45"/>
    </row>
    <row r="209">
      <c r="A209" s="11"/>
      <c r="AD209" s="45"/>
    </row>
    <row r="210">
      <c r="A210" s="11"/>
      <c r="AD210" s="45"/>
    </row>
    <row r="211">
      <c r="A211" s="11"/>
      <c r="AD211" s="45"/>
    </row>
    <row r="212">
      <c r="A212" s="11"/>
      <c r="AD212" s="45"/>
    </row>
    <row r="213">
      <c r="A213" s="11"/>
      <c r="AD213" s="45"/>
    </row>
    <row r="214">
      <c r="A214" s="11"/>
      <c r="AD214" s="45"/>
    </row>
    <row r="215">
      <c r="A215" s="11"/>
      <c r="AD215" s="45"/>
    </row>
    <row r="216">
      <c r="A216" s="11"/>
      <c r="AD216" s="45"/>
    </row>
    <row r="217">
      <c r="A217" s="11"/>
      <c r="AD217" s="45"/>
    </row>
    <row r="218">
      <c r="A218" s="11"/>
      <c r="AD218" s="45"/>
    </row>
    <row r="219">
      <c r="A219" s="11"/>
      <c r="AD219" s="45"/>
    </row>
    <row r="220">
      <c r="A220" s="11"/>
      <c r="AD220" s="45"/>
    </row>
    <row r="221">
      <c r="A221" s="11"/>
      <c r="AD221" s="45"/>
    </row>
    <row r="222">
      <c r="A222" s="11"/>
      <c r="AD222" s="45"/>
    </row>
    <row r="223">
      <c r="A223" s="11"/>
      <c r="AD223" s="45"/>
    </row>
    <row r="224">
      <c r="A224" s="11"/>
      <c r="AD224" s="45"/>
    </row>
    <row r="225">
      <c r="A225" s="11"/>
      <c r="AD225" s="45"/>
    </row>
    <row r="226">
      <c r="A226" s="11"/>
      <c r="AD226" s="45"/>
    </row>
    <row r="227">
      <c r="A227" s="11"/>
      <c r="AD227" s="45"/>
    </row>
    <row r="228">
      <c r="A228" s="11"/>
      <c r="AD228" s="45"/>
    </row>
    <row r="229">
      <c r="A229" s="11"/>
      <c r="AD229" s="45"/>
    </row>
    <row r="230">
      <c r="A230" s="11"/>
      <c r="AD230" s="45"/>
    </row>
    <row r="231">
      <c r="A231" s="11"/>
      <c r="AD231" s="45"/>
    </row>
    <row r="232">
      <c r="A232" s="11"/>
      <c r="AD232" s="45"/>
    </row>
    <row r="233">
      <c r="A233" s="11"/>
      <c r="AD233" s="45"/>
    </row>
    <row r="234">
      <c r="A234" s="11"/>
      <c r="AD234" s="45"/>
    </row>
    <row r="235">
      <c r="A235" s="11"/>
      <c r="AD235" s="45"/>
    </row>
    <row r="236">
      <c r="A236" s="11"/>
      <c r="AD236" s="45"/>
    </row>
    <row r="237">
      <c r="A237" s="11"/>
      <c r="AD237" s="45"/>
    </row>
    <row r="238">
      <c r="A238" s="11"/>
      <c r="AD238" s="45"/>
    </row>
    <row r="239">
      <c r="A239" s="11"/>
      <c r="AD239" s="45"/>
    </row>
    <row r="240">
      <c r="A240" s="11"/>
      <c r="AD240" s="45"/>
    </row>
    <row r="241">
      <c r="A241" s="11"/>
      <c r="AD241" s="45"/>
    </row>
    <row r="242">
      <c r="A242" s="11"/>
      <c r="AD242" s="45"/>
    </row>
    <row r="243">
      <c r="A243" s="11"/>
      <c r="AD243" s="45"/>
    </row>
    <row r="244">
      <c r="A244" s="11"/>
      <c r="AD244" s="45"/>
    </row>
    <row r="245">
      <c r="A245" s="11"/>
      <c r="AD245" s="45"/>
    </row>
    <row r="246">
      <c r="A246" s="11"/>
      <c r="AD246" s="45"/>
    </row>
    <row r="247">
      <c r="A247" s="11"/>
      <c r="AD247" s="45"/>
    </row>
    <row r="248">
      <c r="A248" s="11"/>
      <c r="AD248" s="45"/>
    </row>
    <row r="249">
      <c r="A249" s="11"/>
      <c r="AD249" s="45"/>
    </row>
    <row r="250">
      <c r="A250" s="11"/>
      <c r="AD250" s="45"/>
    </row>
    <row r="251">
      <c r="A251" s="11"/>
      <c r="AD251" s="45"/>
    </row>
    <row r="252">
      <c r="A252" s="11"/>
      <c r="AD252" s="45"/>
    </row>
    <row r="253">
      <c r="A253" s="11"/>
      <c r="AD253" s="45"/>
    </row>
    <row r="254">
      <c r="A254" s="11"/>
      <c r="AD254" s="45"/>
    </row>
    <row r="255">
      <c r="A255" s="11"/>
      <c r="AD255" s="45"/>
    </row>
    <row r="256">
      <c r="A256" s="11"/>
      <c r="AD256" s="45"/>
    </row>
    <row r="257">
      <c r="A257" s="11"/>
      <c r="AD257" s="45"/>
    </row>
    <row r="258">
      <c r="A258" s="11"/>
      <c r="AD258" s="45"/>
    </row>
    <row r="259">
      <c r="A259" s="11"/>
      <c r="AD259" s="45"/>
    </row>
    <row r="260">
      <c r="A260" s="11"/>
      <c r="AD260" s="45"/>
    </row>
    <row r="261">
      <c r="A261" s="11"/>
      <c r="AD261" s="45"/>
    </row>
    <row r="262">
      <c r="A262" s="11"/>
      <c r="AD262" s="45"/>
    </row>
    <row r="263">
      <c r="A263" s="11"/>
      <c r="AD263" s="45"/>
    </row>
    <row r="264">
      <c r="A264" s="11"/>
      <c r="AD264" s="45"/>
    </row>
    <row r="265">
      <c r="A265" s="11"/>
      <c r="AD265" s="45"/>
    </row>
    <row r="266">
      <c r="A266" s="11"/>
      <c r="AD266" s="45"/>
    </row>
    <row r="267">
      <c r="A267" s="11"/>
      <c r="AD267" s="45"/>
    </row>
    <row r="268">
      <c r="A268" s="11"/>
      <c r="AD268" s="45"/>
    </row>
    <row r="269">
      <c r="A269" s="11"/>
      <c r="AD269" s="45"/>
    </row>
    <row r="270">
      <c r="A270" s="11"/>
      <c r="AD270" s="45"/>
    </row>
    <row r="271">
      <c r="A271" s="11"/>
      <c r="AD271" s="45"/>
    </row>
    <row r="272">
      <c r="A272" s="11"/>
      <c r="AD272" s="45"/>
    </row>
    <row r="273">
      <c r="A273" s="11"/>
      <c r="AD273" s="45"/>
    </row>
    <row r="274">
      <c r="A274" s="11"/>
      <c r="AD274" s="45"/>
    </row>
    <row r="275">
      <c r="A275" s="11"/>
      <c r="AD275" s="45"/>
    </row>
    <row r="276">
      <c r="A276" s="11"/>
      <c r="AD276" s="45"/>
    </row>
    <row r="277">
      <c r="A277" s="11"/>
      <c r="AD277" s="45"/>
    </row>
    <row r="278">
      <c r="A278" s="11"/>
      <c r="AD278" s="45"/>
    </row>
    <row r="279">
      <c r="A279" s="11"/>
      <c r="AD279" s="45"/>
    </row>
    <row r="280">
      <c r="A280" s="11"/>
      <c r="AD280" s="45"/>
    </row>
    <row r="281">
      <c r="A281" s="11"/>
      <c r="AD281" s="45"/>
    </row>
    <row r="282">
      <c r="A282" s="11"/>
      <c r="AD282" s="45"/>
    </row>
    <row r="283">
      <c r="A283" s="11"/>
      <c r="AD283" s="45"/>
    </row>
    <row r="284">
      <c r="A284" s="11"/>
      <c r="AD284" s="45"/>
    </row>
    <row r="285">
      <c r="A285" s="11"/>
      <c r="AD285" s="45"/>
    </row>
    <row r="286">
      <c r="A286" s="11"/>
      <c r="AD286" s="45"/>
    </row>
    <row r="287">
      <c r="A287" s="11"/>
      <c r="AD287" s="45"/>
    </row>
    <row r="288">
      <c r="A288" s="11"/>
      <c r="AD288" s="45"/>
    </row>
    <row r="289">
      <c r="A289" s="11"/>
      <c r="AD289" s="45"/>
    </row>
    <row r="290">
      <c r="A290" s="11"/>
      <c r="AD290" s="45"/>
    </row>
    <row r="291">
      <c r="A291" s="11"/>
      <c r="AD291" s="45"/>
    </row>
    <row r="292">
      <c r="A292" s="11"/>
      <c r="AD292" s="45"/>
    </row>
    <row r="293">
      <c r="A293" s="11"/>
      <c r="AD293" s="45"/>
    </row>
    <row r="294">
      <c r="A294" s="11"/>
      <c r="AD294" s="45"/>
    </row>
    <row r="295">
      <c r="A295" s="11"/>
      <c r="AD295" s="45"/>
    </row>
    <row r="296">
      <c r="A296" s="11"/>
      <c r="AD296" s="45"/>
    </row>
    <row r="297">
      <c r="A297" s="11"/>
      <c r="AD297" s="45"/>
    </row>
    <row r="298">
      <c r="A298" s="11"/>
      <c r="AD298" s="45"/>
    </row>
    <row r="299">
      <c r="A299" s="11"/>
      <c r="AD299" s="45"/>
    </row>
    <row r="300">
      <c r="A300" s="11"/>
      <c r="AD300" s="45"/>
    </row>
    <row r="301">
      <c r="A301" s="11"/>
      <c r="AD301" s="45"/>
    </row>
    <row r="302">
      <c r="A302" s="11"/>
      <c r="AD302" s="45"/>
    </row>
    <row r="303">
      <c r="A303" s="11"/>
      <c r="AD303" s="45"/>
    </row>
    <row r="304">
      <c r="A304" s="11"/>
      <c r="AD304" s="45"/>
    </row>
    <row r="305">
      <c r="A305" s="11"/>
      <c r="AD305" s="45"/>
    </row>
    <row r="306">
      <c r="A306" s="11"/>
      <c r="AD306" s="45"/>
    </row>
    <row r="307">
      <c r="A307" s="11"/>
      <c r="AD307" s="45"/>
    </row>
    <row r="308">
      <c r="A308" s="11"/>
      <c r="AD308" s="45"/>
    </row>
    <row r="309">
      <c r="A309" s="11"/>
      <c r="AD309" s="45"/>
    </row>
    <row r="310">
      <c r="A310" s="11"/>
      <c r="AD310" s="45"/>
    </row>
    <row r="311">
      <c r="A311" s="11"/>
      <c r="AD311" s="45"/>
    </row>
    <row r="312">
      <c r="A312" s="11"/>
      <c r="AD312" s="45"/>
    </row>
    <row r="313">
      <c r="A313" s="11"/>
      <c r="AD313" s="45"/>
    </row>
    <row r="314">
      <c r="A314" s="11"/>
      <c r="AD314" s="45"/>
    </row>
    <row r="315">
      <c r="A315" s="11"/>
      <c r="AD315" s="45"/>
    </row>
    <row r="316">
      <c r="A316" s="11"/>
      <c r="AD316" s="45"/>
    </row>
    <row r="317">
      <c r="A317" s="11"/>
      <c r="AD317" s="45"/>
    </row>
    <row r="318">
      <c r="A318" s="11"/>
      <c r="AD318" s="45"/>
    </row>
    <row r="319">
      <c r="A319" s="11"/>
      <c r="AD319" s="45"/>
    </row>
    <row r="320">
      <c r="A320" s="11"/>
      <c r="AD320" s="45"/>
    </row>
    <row r="321">
      <c r="A321" s="11"/>
      <c r="AD321" s="45"/>
    </row>
    <row r="322">
      <c r="A322" s="11"/>
      <c r="AD322" s="45"/>
    </row>
    <row r="323">
      <c r="A323" s="11"/>
      <c r="AD323" s="45"/>
    </row>
    <row r="324">
      <c r="A324" s="11"/>
      <c r="AD324" s="45"/>
    </row>
    <row r="325">
      <c r="A325" s="11"/>
      <c r="AD325" s="45"/>
    </row>
    <row r="326">
      <c r="A326" s="11"/>
      <c r="AD326" s="45"/>
    </row>
    <row r="327">
      <c r="A327" s="11"/>
      <c r="AD327" s="45"/>
    </row>
    <row r="328">
      <c r="A328" s="11"/>
      <c r="AD328" s="45"/>
    </row>
    <row r="329">
      <c r="A329" s="11"/>
      <c r="AD329" s="45"/>
    </row>
    <row r="330">
      <c r="A330" s="11"/>
      <c r="AD330" s="45"/>
    </row>
    <row r="331">
      <c r="A331" s="11"/>
      <c r="AD331" s="45"/>
    </row>
    <row r="332">
      <c r="A332" s="11"/>
      <c r="AD332" s="45"/>
    </row>
    <row r="333">
      <c r="A333" s="11"/>
      <c r="AD333" s="45"/>
    </row>
    <row r="334">
      <c r="A334" s="11"/>
      <c r="AD334" s="45"/>
    </row>
    <row r="335">
      <c r="A335" s="11"/>
      <c r="AD335" s="45"/>
    </row>
    <row r="336">
      <c r="A336" s="11"/>
      <c r="AD336" s="45"/>
    </row>
    <row r="337">
      <c r="A337" s="11"/>
      <c r="AD337" s="45"/>
    </row>
    <row r="338">
      <c r="A338" s="11"/>
      <c r="AD338" s="45"/>
    </row>
    <row r="339">
      <c r="A339" s="11"/>
      <c r="AD339" s="45"/>
    </row>
    <row r="340">
      <c r="A340" s="11"/>
      <c r="AD340" s="45"/>
    </row>
    <row r="341">
      <c r="A341" s="11"/>
      <c r="AD341" s="45"/>
    </row>
    <row r="342">
      <c r="A342" s="11"/>
      <c r="AD342" s="45"/>
    </row>
    <row r="343">
      <c r="A343" s="11"/>
      <c r="AD343" s="45"/>
    </row>
    <row r="344">
      <c r="A344" s="11"/>
      <c r="AD344" s="45"/>
    </row>
    <row r="345">
      <c r="A345" s="11"/>
      <c r="AD345" s="45"/>
    </row>
    <row r="346">
      <c r="A346" s="11"/>
      <c r="AD346" s="45"/>
    </row>
    <row r="347">
      <c r="A347" s="11"/>
      <c r="AD347" s="45"/>
    </row>
    <row r="348">
      <c r="A348" s="11"/>
      <c r="AD348" s="45"/>
    </row>
    <row r="349">
      <c r="A349" s="11"/>
      <c r="AD349" s="45"/>
    </row>
    <row r="350">
      <c r="A350" s="11"/>
      <c r="AD350" s="45"/>
    </row>
    <row r="351">
      <c r="A351" s="11"/>
      <c r="AD351" s="45"/>
    </row>
    <row r="352">
      <c r="A352" s="11"/>
      <c r="AD352" s="45"/>
    </row>
    <row r="353">
      <c r="A353" s="11"/>
      <c r="AD353" s="45"/>
    </row>
    <row r="354">
      <c r="A354" s="11"/>
      <c r="AD354" s="45"/>
    </row>
    <row r="355">
      <c r="A355" s="11"/>
      <c r="AD355" s="45"/>
    </row>
    <row r="356">
      <c r="A356" s="11"/>
      <c r="AD356" s="45"/>
    </row>
    <row r="357">
      <c r="A357" s="11"/>
      <c r="AD357" s="45"/>
    </row>
    <row r="358">
      <c r="A358" s="11"/>
      <c r="AD358" s="45"/>
    </row>
    <row r="359">
      <c r="A359" s="11"/>
      <c r="AD359" s="45"/>
    </row>
    <row r="360">
      <c r="A360" s="11"/>
      <c r="AD360" s="45"/>
    </row>
    <row r="361">
      <c r="A361" s="11"/>
      <c r="AD361" s="45"/>
    </row>
    <row r="362">
      <c r="A362" s="11"/>
      <c r="AD362" s="45"/>
    </row>
    <row r="363">
      <c r="A363" s="11"/>
      <c r="AD363" s="45"/>
    </row>
    <row r="364">
      <c r="A364" s="11"/>
      <c r="AD364" s="45"/>
    </row>
    <row r="365">
      <c r="A365" s="11"/>
      <c r="AD365" s="45"/>
    </row>
    <row r="366">
      <c r="A366" s="11"/>
      <c r="AD366" s="45"/>
    </row>
    <row r="367">
      <c r="A367" s="11"/>
      <c r="AD367" s="45"/>
    </row>
    <row r="368">
      <c r="A368" s="11"/>
      <c r="AD368" s="45"/>
    </row>
    <row r="369">
      <c r="A369" s="11"/>
      <c r="AD369" s="45"/>
    </row>
    <row r="370">
      <c r="A370" s="11"/>
      <c r="AD370" s="45"/>
    </row>
    <row r="371">
      <c r="A371" s="11"/>
      <c r="AD371" s="45"/>
    </row>
    <row r="372">
      <c r="A372" s="11"/>
      <c r="AD372" s="45"/>
    </row>
    <row r="373">
      <c r="A373" s="11"/>
      <c r="AD373" s="45"/>
    </row>
    <row r="374">
      <c r="A374" s="11"/>
      <c r="AD374" s="45"/>
    </row>
    <row r="375">
      <c r="A375" s="11"/>
      <c r="AD375" s="45"/>
    </row>
    <row r="376">
      <c r="A376" s="11"/>
      <c r="AD376" s="45"/>
    </row>
    <row r="377">
      <c r="A377" s="11"/>
      <c r="AD377" s="45"/>
    </row>
    <row r="378">
      <c r="A378" s="11"/>
      <c r="AD378" s="45"/>
    </row>
    <row r="379">
      <c r="A379" s="11"/>
      <c r="AD379" s="45"/>
    </row>
    <row r="380">
      <c r="A380" s="11"/>
      <c r="AD380" s="45"/>
    </row>
    <row r="381">
      <c r="A381" s="11"/>
      <c r="AD381" s="45"/>
    </row>
    <row r="382">
      <c r="A382" s="11"/>
      <c r="AD382" s="45"/>
    </row>
    <row r="383">
      <c r="A383" s="11"/>
      <c r="AD383" s="45"/>
    </row>
    <row r="384">
      <c r="A384" s="11"/>
      <c r="AD384" s="45"/>
    </row>
    <row r="385">
      <c r="A385" s="11"/>
      <c r="AD385" s="45"/>
    </row>
    <row r="386">
      <c r="A386" s="11"/>
      <c r="AD386" s="45"/>
    </row>
    <row r="387">
      <c r="A387" s="11"/>
      <c r="AD387" s="45"/>
    </row>
    <row r="388">
      <c r="A388" s="11"/>
      <c r="AD388" s="45"/>
    </row>
    <row r="389">
      <c r="A389" s="11"/>
      <c r="AD389" s="45"/>
    </row>
    <row r="390">
      <c r="A390" s="11"/>
      <c r="AD390" s="45"/>
    </row>
    <row r="391">
      <c r="A391" s="11"/>
      <c r="AD391" s="45"/>
    </row>
    <row r="392">
      <c r="A392" s="11"/>
      <c r="AD392" s="45"/>
    </row>
    <row r="393">
      <c r="A393" s="11"/>
      <c r="AD393" s="45"/>
    </row>
    <row r="394">
      <c r="A394" s="11"/>
      <c r="AD394" s="45"/>
    </row>
    <row r="395">
      <c r="A395" s="11"/>
      <c r="AD395" s="45"/>
    </row>
    <row r="396">
      <c r="A396" s="11"/>
      <c r="AD396" s="45"/>
    </row>
    <row r="397">
      <c r="A397" s="11"/>
      <c r="AD397" s="45"/>
    </row>
    <row r="398">
      <c r="A398" s="11"/>
      <c r="AD398" s="45"/>
    </row>
    <row r="399">
      <c r="A399" s="11"/>
      <c r="AD399" s="45"/>
    </row>
    <row r="400">
      <c r="A400" s="11"/>
      <c r="AD400" s="45"/>
    </row>
    <row r="401">
      <c r="A401" s="11"/>
      <c r="AD401" s="45"/>
    </row>
    <row r="402">
      <c r="A402" s="11"/>
      <c r="AD402" s="45"/>
    </row>
    <row r="403">
      <c r="A403" s="11"/>
      <c r="AD403" s="45"/>
    </row>
    <row r="404">
      <c r="A404" s="11"/>
      <c r="AD404" s="45"/>
    </row>
    <row r="405">
      <c r="A405" s="11"/>
      <c r="AD405" s="45"/>
    </row>
    <row r="406">
      <c r="A406" s="11"/>
      <c r="AD406" s="45"/>
    </row>
    <row r="407">
      <c r="A407" s="11"/>
      <c r="AD407" s="45"/>
    </row>
    <row r="408">
      <c r="A408" s="11"/>
      <c r="AD408" s="45"/>
    </row>
    <row r="409">
      <c r="A409" s="11"/>
      <c r="AD409" s="45"/>
    </row>
    <row r="410">
      <c r="A410" s="11"/>
      <c r="AD410" s="45"/>
    </row>
    <row r="411">
      <c r="A411" s="11"/>
      <c r="AD411" s="45"/>
    </row>
    <row r="412">
      <c r="A412" s="11"/>
      <c r="AD412" s="45"/>
    </row>
    <row r="413">
      <c r="A413" s="11"/>
      <c r="AD413" s="45"/>
    </row>
    <row r="414">
      <c r="A414" s="11"/>
      <c r="AD414" s="45"/>
    </row>
    <row r="415">
      <c r="A415" s="11"/>
      <c r="AD415" s="45"/>
    </row>
    <row r="416">
      <c r="A416" s="11"/>
      <c r="AD416" s="45"/>
    </row>
    <row r="417">
      <c r="A417" s="11"/>
      <c r="AD417" s="45"/>
    </row>
    <row r="418">
      <c r="A418" s="11"/>
      <c r="AD418" s="45"/>
    </row>
    <row r="419">
      <c r="A419" s="11"/>
      <c r="AD419" s="45"/>
    </row>
    <row r="420">
      <c r="A420" s="11"/>
      <c r="AD420" s="45"/>
    </row>
    <row r="421">
      <c r="A421" s="11"/>
      <c r="AD421" s="45"/>
    </row>
    <row r="422">
      <c r="A422" s="11"/>
      <c r="AD422" s="45"/>
    </row>
    <row r="423">
      <c r="A423" s="11"/>
      <c r="AD423" s="45"/>
    </row>
    <row r="424">
      <c r="A424" s="11"/>
      <c r="AD424" s="45"/>
    </row>
    <row r="425">
      <c r="A425" s="11"/>
      <c r="AD425" s="45"/>
    </row>
    <row r="426">
      <c r="A426" s="11"/>
      <c r="AD426" s="45"/>
    </row>
    <row r="427">
      <c r="A427" s="11"/>
      <c r="AD427" s="45"/>
    </row>
    <row r="428">
      <c r="A428" s="11"/>
      <c r="AD428" s="45"/>
    </row>
    <row r="429">
      <c r="A429" s="11"/>
      <c r="AD429" s="45"/>
    </row>
    <row r="430">
      <c r="A430" s="11"/>
      <c r="AD430" s="45"/>
    </row>
    <row r="431">
      <c r="A431" s="11"/>
      <c r="AD431" s="45"/>
    </row>
    <row r="432">
      <c r="A432" s="11"/>
      <c r="AD432" s="45"/>
    </row>
    <row r="433">
      <c r="A433" s="11"/>
      <c r="AD433" s="45"/>
    </row>
    <row r="434">
      <c r="A434" s="11"/>
      <c r="AD434" s="45"/>
    </row>
    <row r="435">
      <c r="A435" s="11"/>
      <c r="AD435" s="45"/>
    </row>
    <row r="436">
      <c r="A436" s="11"/>
      <c r="AD436" s="45"/>
    </row>
    <row r="437">
      <c r="A437" s="11"/>
      <c r="AD437" s="45"/>
    </row>
    <row r="438">
      <c r="A438" s="11"/>
      <c r="AD438" s="45"/>
    </row>
    <row r="439">
      <c r="A439" s="11"/>
      <c r="AD439" s="45"/>
    </row>
    <row r="440">
      <c r="A440" s="11"/>
      <c r="AD440" s="45"/>
    </row>
    <row r="441">
      <c r="A441" s="11"/>
      <c r="AD441" s="45"/>
    </row>
    <row r="442">
      <c r="A442" s="11"/>
      <c r="AD442" s="45"/>
    </row>
    <row r="443">
      <c r="A443" s="11"/>
      <c r="AD443" s="45"/>
    </row>
    <row r="444">
      <c r="A444" s="11"/>
      <c r="AD444" s="45"/>
    </row>
    <row r="445">
      <c r="A445" s="11"/>
      <c r="AD445" s="45"/>
    </row>
    <row r="446">
      <c r="A446" s="11"/>
      <c r="AD446" s="45"/>
    </row>
    <row r="447">
      <c r="A447" s="11"/>
      <c r="AD447" s="45"/>
    </row>
    <row r="448">
      <c r="A448" s="11"/>
      <c r="AD448" s="45"/>
    </row>
    <row r="449">
      <c r="A449" s="11"/>
      <c r="AD449" s="45"/>
    </row>
    <row r="450">
      <c r="A450" s="11"/>
      <c r="AD450" s="45"/>
    </row>
    <row r="451">
      <c r="A451" s="11"/>
      <c r="AD451" s="45"/>
    </row>
    <row r="452">
      <c r="A452" s="11"/>
      <c r="AD452" s="45"/>
    </row>
    <row r="453">
      <c r="A453" s="11"/>
      <c r="AD453" s="45"/>
    </row>
    <row r="454">
      <c r="A454" s="11"/>
      <c r="AD454" s="45"/>
    </row>
    <row r="455">
      <c r="A455" s="11"/>
      <c r="AD455" s="45"/>
    </row>
    <row r="456">
      <c r="A456" s="11"/>
      <c r="AD456" s="45"/>
    </row>
    <row r="457">
      <c r="A457" s="11"/>
      <c r="AD457" s="45"/>
    </row>
    <row r="458">
      <c r="A458" s="11"/>
      <c r="AD458" s="45"/>
    </row>
    <row r="459">
      <c r="A459" s="11"/>
      <c r="AD459" s="45"/>
    </row>
    <row r="460">
      <c r="A460" s="11"/>
      <c r="AD460" s="45"/>
    </row>
    <row r="461">
      <c r="A461" s="11"/>
      <c r="AD461" s="45"/>
    </row>
    <row r="462">
      <c r="A462" s="11"/>
      <c r="AD462" s="45"/>
    </row>
    <row r="463">
      <c r="A463" s="11"/>
      <c r="AD463" s="45"/>
    </row>
    <row r="464">
      <c r="A464" s="11"/>
      <c r="AD464" s="45"/>
    </row>
    <row r="465">
      <c r="A465" s="11"/>
      <c r="AD465" s="45"/>
    </row>
    <row r="466">
      <c r="A466" s="11"/>
      <c r="AD466" s="45"/>
    </row>
    <row r="467">
      <c r="A467" s="11"/>
      <c r="AD467" s="45"/>
    </row>
    <row r="468">
      <c r="A468" s="11"/>
      <c r="AD468" s="45"/>
    </row>
    <row r="469">
      <c r="A469" s="11"/>
      <c r="AD469" s="45"/>
    </row>
    <row r="470">
      <c r="A470" s="11"/>
      <c r="AD470" s="45"/>
    </row>
    <row r="471">
      <c r="A471" s="11"/>
      <c r="AD471" s="45"/>
    </row>
    <row r="472">
      <c r="A472" s="11"/>
      <c r="AD472" s="45"/>
    </row>
    <row r="473">
      <c r="A473" s="11"/>
      <c r="AD473" s="45"/>
    </row>
    <row r="474">
      <c r="A474" s="11"/>
      <c r="AD474" s="45"/>
    </row>
    <row r="475">
      <c r="A475" s="11"/>
      <c r="AD475" s="45"/>
    </row>
    <row r="476">
      <c r="A476" s="11"/>
      <c r="AD476" s="45"/>
    </row>
    <row r="477">
      <c r="A477" s="11"/>
      <c r="AD477" s="45"/>
    </row>
    <row r="478">
      <c r="A478" s="11"/>
      <c r="AD478" s="45"/>
    </row>
    <row r="479">
      <c r="A479" s="11"/>
      <c r="AD479" s="45"/>
    </row>
    <row r="480">
      <c r="A480" s="11"/>
      <c r="AD480" s="45"/>
    </row>
    <row r="481">
      <c r="A481" s="11"/>
      <c r="AD481" s="45"/>
    </row>
    <row r="482">
      <c r="A482" s="11"/>
      <c r="AD482" s="45"/>
    </row>
    <row r="483">
      <c r="A483" s="11"/>
      <c r="AD483" s="45"/>
    </row>
    <row r="484">
      <c r="A484" s="11"/>
      <c r="AD484" s="45"/>
    </row>
    <row r="485">
      <c r="A485" s="11"/>
      <c r="AD485" s="45"/>
    </row>
    <row r="486">
      <c r="A486" s="11"/>
      <c r="AD486" s="45"/>
    </row>
    <row r="487">
      <c r="A487" s="11"/>
      <c r="AD487" s="45"/>
    </row>
    <row r="488">
      <c r="A488" s="11"/>
      <c r="AD488" s="45"/>
    </row>
    <row r="489">
      <c r="A489" s="11"/>
      <c r="AD489" s="45"/>
    </row>
    <row r="490">
      <c r="A490" s="11"/>
      <c r="AD490" s="45"/>
    </row>
    <row r="491">
      <c r="A491" s="11"/>
      <c r="AD491" s="45"/>
    </row>
    <row r="492">
      <c r="A492" s="11"/>
      <c r="AD492" s="45"/>
    </row>
    <row r="493">
      <c r="A493" s="11"/>
      <c r="AD493" s="45"/>
    </row>
    <row r="494">
      <c r="A494" s="11"/>
      <c r="AD494" s="45"/>
    </row>
    <row r="495">
      <c r="A495" s="11"/>
      <c r="AD495" s="45"/>
    </row>
    <row r="496">
      <c r="A496" s="11"/>
      <c r="AD496" s="45"/>
    </row>
    <row r="497">
      <c r="A497" s="11"/>
      <c r="AD497" s="45"/>
    </row>
    <row r="498">
      <c r="A498" s="11"/>
      <c r="AD498" s="45"/>
    </row>
    <row r="499">
      <c r="A499" s="11"/>
      <c r="AD499" s="45"/>
    </row>
    <row r="500">
      <c r="A500" s="11"/>
      <c r="AD500" s="45"/>
    </row>
    <row r="501">
      <c r="A501" s="11"/>
      <c r="AD501" s="45"/>
    </row>
    <row r="502">
      <c r="A502" s="11"/>
      <c r="AD502" s="45"/>
    </row>
    <row r="503">
      <c r="A503" s="11"/>
      <c r="AD503" s="45"/>
    </row>
    <row r="504">
      <c r="A504" s="11"/>
      <c r="AD504" s="45"/>
    </row>
    <row r="505">
      <c r="A505" s="11"/>
      <c r="AD505" s="45"/>
    </row>
    <row r="506">
      <c r="A506" s="11"/>
      <c r="AD506" s="45"/>
    </row>
    <row r="507">
      <c r="A507" s="11"/>
      <c r="AD507" s="45"/>
    </row>
    <row r="508">
      <c r="A508" s="11"/>
      <c r="AD508" s="45"/>
    </row>
    <row r="509">
      <c r="A509" s="11"/>
      <c r="AD509" s="45"/>
    </row>
    <row r="510">
      <c r="A510" s="11"/>
      <c r="AD510" s="45"/>
    </row>
    <row r="511">
      <c r="A511" s="11"/>
      <c r="AD511" s="45"/>
    </row>
    <row r="512">
      <c r="A512" s="11"/>
      <c r="AD512" s="45"/>
    </row>
    <row r="513">
      <c r="A513" s="11"/>
      <c r="AD513" s="45"/>
    </row>
    <row r="514">
      <c r="A514" s="11"/>
      <c r="AD514" s="45"/>
    </row>
    <row r="515">
      <c r="A515" s="11"/>
      <c r="AD515" s="45"/>
    </row>
    <row r="516">
      <c r="A516" s="11"/>
      <c r="AD516" s="45"/>
    </row>
    <row r="517">
      <c r="A517" s="11"/>
      <c r="AD517" s="45"/>
    </row>
    <row r="518">
      <c r="A518" s="11"/>
      <c r="AD518" s="45"/>
    </row>
    <row r="519">
      <c r="A519" s="11"/>
      <c r="AD519" s="45"/>
    </row>
    <row r="520">
      <c r="A520" s="11"/>
      <c r="AD520" s="45"/>
    </row>
    <row r="521">
      <c r="A521" s="11"/>
      <c r="AD521" s="45"/>
    </row>
    <row r="522">
      <c r="A522" s="11"/>
      <c r="AD522" s="45"/>
    </row>
    <row r="523">
      <c r="A523" s="11"/>
      <c r="AD523" s="45"/>
    </row>
    <row r="524">
      <c r="A524" s="11"/>
      <c r="AD524" s="45"/>
    </row>
    <row r="525">
      <c r="A525" s="11"/>
      <c r="AD525" s="45"/>
    </row>
    <row r="526">
      <c r="A526" s="11"/>
      <c r="AD526" s="45"/>
    </row>
    <row r="527">
      <c r="A527" s="11"/>
      <c r="AD527" s="45"/>
    </row>
    <row r="528">
      <c r="A528" s="11"/>
      <c r="AD528" s="45"/>
    </row>
    <row r="529">
      <c r="A529" s="11"/>
      <c r="AD529" s="45"/>
    </row>
    <row r="530">
      <c r="A530" s="11"/>
      <c r="AD530" s="45"/>
    </row>
    <row r="531">
      <c r="A531" s="11"/>
      <c r="AD531" s="45"/>
    </row>
    <row r="532">
      <c r="A532" s="11"/>
      <c r="AD532" s="45"/>
    </row>
    <row r="533">
      <c r="A533" s="11"/>
      <c r="AD533" s="45"/>
    </row>
    <row r="534">
      <c r="A534" s="11"/>
      <c r="AD534" s="45"/>
    </row>
    <row r="535">
      <c r="A535" s="11"/>
      <c r="AD535" s="45"/>
    </row>
    <row r="536">
      <c r="A536" s="11"/>
      <c r="AD536" s="45"/>
    </row>
    <row r="537">
      <c r="A537" s="11"/>
      <c r="AD537" s="45"/>
    </row>
    <row r="538">
      <c r="A538" s="11"/>
      <c r="AD538" s="45"/>
    </row>
    <row r="539">
      <c r="A539" s="11"/>
      <c r="AD539" s="45"/>
    </row>
    <row r="540">
      <c r="A540" s="11"/>
      <c r="AD540" s="45"/>
    </row>
    <row r="541">
      <c r="A541" s="11"/>
      <c r="AD541" s="45"/>
    </row>
    <row r="542">
      <c r="A542" s="11"/>
      <c r="AD542" s="45"/>
    </row>
    <row r="543">
      <c r="A543" s="11"/>
      <c r="AD543" s="45"/>
    </row>
    <row r="544">
      <c r="A544" s="11"/>
      <c r="AD544" s="45"/>
    </row>
    <row r="545">
      <c r="A545" s="11"/>
      <c r="AD545" s="45"/>
    </row>
    <row r="546">
      <c r="A546" s="11"/>
      <c r="AD546" s="45"/>
    </row>
    <row r="547">
      <c r="A547" s="11"/>
      <c r="AD547" s="45"/>
    </row>
    <row r="548">
      <c r="A548" s="11"/>
      <c r="AD548" s="45"/>
    </row>
    <row r="549">
      <c r="A549" s="11"/>
      <c r="AD549" s="45"/>
    </row>
    <row r="550">
      <c r="A550" s="11"/>
      <c r="AD550" s="45"/>
    </row>
    <row r="551">
      <c r="A551" s="11"/>
      <c r="AD551" s="45"/>
    </row>
    <row r="552">
      <c r="A552" s="11"/>
      <c r="AD552" s="45"/>
    </row>
    <row r="553">
      <c r="A553" s="11"/>
      <c r="AD553" s="45"/>
    </row>
    <row r="554">
      <c r="A554" s="11"/>
      <c r="AD554" s="45"/>
    </row>
    <row r="555">
      <c r="A555" s="11"/>
      <c r="AD555" s="45"/>
    </row>
    <row r="556">
      <c r="A556" s="11"/>
      <c r="AD556" s="45"/>
    </row>
    <row r="557">
      <c r="A557" s="11"/>
      <c r="AD557" s="45"/>
    </row>
    <row r="558">
      <c r="A558" s="11"/>
      <c r="AD558" s="45"/>
    </row>
    <row r="559">
      <c r="A559" s="11"/>
      <c r="AD559" s="45"/>
    </row>
    <row r="560">
      <c r="A560" s="11"/>
      <c r="AD560" s="45"/>
    </row>
    <row r="561">
      <c r="A561" s="11"/>
      <c r="AD561" s="45"/>
    </row>
    <row r="562">
      <c r="A562" s="11"/>
      <c r="AD562" s="45"/>
    </row>
    <row r="563">
      <c r="A563" s="11"/>
      <c r="AD563" s="45"/>
    </row>
    <row r="564">
      <c r="A564" s="11"/>
      <c r="AD564" s="45"/>
    </row>
    <row r="565">
      <c r="A565" s="11"/>
      <c r="AD565" s="45"/>
    </row>
    <row r="566">
      <c r="A566" s="11"/>
      <c r="AD566" s="45"/>
    </row>
    <row r="567">
      <c r="A567" s="11"/>
      <c r="AD567" s="45"/>
    </row>
    <row r="568">
      <c r="A568" s="11"/>
      <c r="AD568" s="45"/>
    </row>
    <row r="569">
      <c r="A569" s="11"/>
      <c r="AD569" s="45"/>
    </row>
    <row r="570">
      <c r="A570" s="11"/>
      <c r="AD570" s="45"/>
    </row>
    <row r="571">
      <c r="A571" s="11"/>
      <c r="AD571" s="45"/>
    </row>
    <row r="572">
      <c r="A572" s="11"/>
      <c r="AD572" s="45"/>
    </row>
    <row r="573">
      <c r="A573" s="11"/>
      <c r="AD573" s="45"/>
    </row>
    <row r="574">
      <c r="A574" s="11"/>
      <c r="AD574" s="45"/>
    </row>
    <row r="575">
      <c r="A575" s="11"/>
      <c r="AD575" s="45"/>
    </row>
    <row r="576">
      <c r="A576" s="11"/>
      <c r="AD576" s="45"/>
    </row>
    <row r="577">
      <c r="A577" s="11"/>
      <c r="AD577" s="45"/>
    </row>
    <row r="578">
      <c r="A578" s="11"/>
      <c r="AD578" s="45"/>
    </row>
    <row r="579">
      <c r="A579" s="11"/>
      <c r="AD579" s="45"/>
    </row>
    <row r="580">
      <c r="A580" s="11"/>
      <c r="AD580" s="45"/>
    </row>
    <row r="581">
      <c r="A581" s="11"/>
      <c r="AD581" s="45"/>
    </row>
    <row r="582">
      <c r="A582" s="11"/>
      <c r="AD582" s="45"/>
    </row>
    <row r="583">
      <c r="A583" s="11"/>
      <c r="AD583" s="45"/>
    </row>
    <row r="584">
      <c r="A584" s="11"/>
      <c r="AD584" s="45"/>
    </row>
    <row r="585">
      <c r="A585" s="11"/>
      <c r="AD585" s="45"/>
    </row>
    <row r="586">
      <c r="A586" s="11"/>
      <c r="AD586" s="45"/>
    </row>
    <row r="587">
      <c r="A587" s="11"/>
      <c r="AD587" s="45"/>
    </row>
    <row r="588">
      <c r="A588" s="11"/>
      <c r="AD588" s="45"/>
    </row>
    <row r="589">
      <c r="A589" s="11"/>
      <c r="AD589" s="45"/>
    </row>
    <row r="590">
      <c r="A590" s="11"/>
      <c r="AD590" s="45"/>
    </row>
    <row r="591">
      <c r="A591" s="11"/>
      <c r="AD591" s="45"/>
    </row>
    <row r="592">
      <c r="A592" s="11"/>
      <c r="AD592" s="45"/>
    </row>
    <row r="593">
      <c r="A593" s="11"/>
      <c r="AD593" s="45"/>
    </row>
    <row r="594">
      <c r="A594" s="11"/>
      <c r="AD594" s="45"/>
    </row>
    <row r="595">
      <c r="A595" s="11"/>
      <c r="AD595" s="45"/>
    </row>
    <row r="596">
      <c r="A596" s="11"/>
      <c r="AD596" s="45"/>
    </row>
    <row r="597">
      <c r="A597" s="11"/>
      <c r="AD597" s="45"/>
    </row>
    <row r="598">
      <c r="A598" s="11"/>
      <c r="AD598" s="45"/>
    </row>
    <row r="599">
      <c r="A599" s="11"/>
      <c r="AD599" s="45"/>
    </row>
    <row r="600">
      <c r="A600" s="11"/>
      <c r="AD600" s="45"/>
    </row>
    <row r="601">
      <c r="A601" s="11"/>
      <c r="AD601" s="45"/>
    </row>
    <row r="602">
      <c r="A602" s="11"/>
      <c r="AD602" s="45"/>
    </row>
    <row r="603">
      <c r="A603" s="11"/>
      <c r="AD603" s="45"/>
    </row>
    <row r="604">
      <c r="A604" s="11"/>
      <c r="AD604" s="45"/>
    </row>
    <row r="605">
      <c r="A605" s="11"/>
      <c r="AD605" s="45"/>
    </row>
    <row r="606">
      <c r="A606" s="11"/>
      <c r="AD606" s="45"/>
    </row>
    <row r="607">
      <c r="A607" s="11"/>
      <c r="AD607" s="45"/>
    </row>
    <row r="608">
      <c r="A608" s="11"/>
      <c r="AD608" s="45"/>
    </row>
    <row r="609">
      <c r="A609" s="11"/>
      <c r="AD609" s="45"/>
    </row>
    <row r="610">
      <c r="A610" s="11"/>
      <c r="AD610" s="45"/>
    </row>
    <row r="611">
      <c r="A611" s="11"/>
      <c r="AD611" s="45"/>
    </row>
    <row r="612">
      <c r="A612" s="11"/>
      <c r="AD612" s="45"/>
    </row>
    <row r="613">
      <c r="A613" s="11"/>
      <c r="AD613" s="45"/>
    </row>
    <row r="614">
      <c r="A614" s="11"/>
      <c r="AD614" s="45"/>
    </row>
    <row r="615">
      <c r="A615" s="11"/>
      <c r="AD615" s="45"/>
    </row>
    <row r="616">
      <c r="A616" s="11"/>
      <c r="AD616" s="45"/>
    </row>
    <row r="617">
      <c r="A617" s="11"/>
      <c r="AD617" s="45"/>
    </row>
    <row r="618">
      <c r="A618" s="11"/>
      <c r="AD618" s="45"/>
    </row>
    <row r="619">
      <c r="A619" s="11"/>
      <c r="AD619" s="45"/>
    </row>
    <row r="620">
      <c r="A620" s="11"/>
      <c r="AD620" s="45"/>
    </row>
    <row r="621">
      <c r="A621" s="11"/>
      <c r="AD621" s="45"/>
    </row>
    <row r="622">
      <c r="A622" s="11"/>
      <c r="AD622" s="45"/>
    </row>
    <row r="623">
      <c r="A623" s="11"/>
      <c r="AD623" s="45"/>
    </row>
    <row r="624">
      <c r="A624" s="11"/>
      <c r="AD624" s="45"/>
    </row>
    <row r="625">
      <c r="A625" s="11"/>
      <c r="AD625" s="45"/>
    </row>
    <row r="626">
      <c r="A626" s="11"/>
      <c r="AD626" s="45"/>
    </row>
    <row r="627">
      <c r="A627" s="11"/>
      <c r="AD627" s="45"/>
    </row>
    <row r="628">
      <c r="A628" s="11"/>
      <c r="AD628" s="45"/>
    </row>
    <row r="629">
      <c r="A629" s="11"/>
      <c r="AD629" s="45"/>
    </row>
    <row r="630">
      <c r="A630" s="11"/>
      <c r="AD630" s="45"/>
    </row>
    <row r="631">
      <c r="A631" s="11"/>
      <c r="AD631" s="45"/>
    </row>
    <row r="632">
      <c r="A632" s="11"/>
      <c r="AD632" s="45"/>
    </row>
    <row r="633">
      <c r="A633" s="11"/>
      <c r="AD633" s="45"/>
    </row>
    <row r="634">
      <c r="A634" s="11"/>
      <c r="AD634" s="45"/>
    </row>
    <row r="635">
      <c r="A635" s="11"/>
      <c r="AD635" s="45"/>
    </row>
    <row r="636">
      <c r="A636" s="11"/>
      <c r="AD636" s="45"/>
    </row>
    <row r="637">
      <c r="A637" s="11"/>
      <c r="AD637" s="45"/>
    </row>
    <row r="638">
      <c r="A638" s="11"/>
      <c r="AD638" s="45"/>
    </row>
    <row r="639">
      <c r="A639" s="11"/>
      <c r="AD639" s="45"/>
    </row>
    <row r="640">
      <c r="A640" s="11"/>
      <c r="AD640" s="45"/>
    </row>
    <row r="641">
      <c r="A641" s="11"/>
      <c r="AD641" s="45"/>
    </row>
    <row r="642">
      <c r="A642" s="11"/>
      <c r="AD642" s="45"/>
    </row>
    <row r="643">
      <c r="A643" s="11"/>
      <c r="AD643" s="45"/>
    </row>
    <row r="644">
      <c r="A644" s="11"/>
      <c r="AD644" s="45"/>
    </row>
    <row r="645">
      <c r="A645" s="11"/>
      <c r="AD645" s="45"/>
    </row>
    <row r="646">
      <c r="A646" s="11"/>
      <c r="AD646" s="45"/>
    </row>
    <row r="647">
      <c r="A647" s="11"/>
      <c r="AD647" s="45"/>
    </row>
    <row r="648">
      <c r="A648" s="11"/>
      <c r="AD648" s="45"/>
    </row>
    <row r="649">
      <c r="A649" s="11"/>
      <c r="AD649" s="45"/>
    </row>
    <row r="650">
      <c r="A650" s="11"/>
      <c r="AD650" s="45"/>
    </row>
    <row r="651">
      <c r="A651" s="11"/>
      <c r="AD651" s="45"/>
    </row>
    <row r="652">
      <c r="A652" s="11"/>
      <c r="AD652" s="45"/>
    </row>
    <row r="653">
      <c r="A653" s="11"/>
      <c r="AD653" s="45"/>
    </row>
    <row r="654">
      <c r="A654" s="11"/>
      <c r="AD654" s="45"/>
    </row>
    <row r="655">
      <c r="A655" s="11"/>
      <c r="AD655" s="45"/>
    </row>
    <row r="656">
      <c r="A656" s="11"/>
      <c r="AD656" s="45"/>
    </row>
    <row r="657">
      <c r="A657" s="11"/>
      <c r="AD657" s="45"/>
    </row>
    <row r="658">
      <c r="A658" s="11"/>
      <c r="AD658" s="45"/>
    </row>
    <row r="659">
      <c r="A659" s="11"/>
      <c r="AD659" s="45"/>
    </row>
    <row r="660">
      <c r="A660" s="11"/>
      <c r="AD660" s="45"/>
    </row>
    <row r="661">
      <c r="A661" s="11"/>
      <c r="AD661" s="45"/>
    </row>
    <row r="662">
      <c r="A662" s="11"/>
      <c r="AD662" s="45"/>
    </row>
    <row r="663">
      <c r="A663" s="11"/>
      <c r="AD663" s="45"/>
    </row>
    <row r="664">
      <c r="A664" s="11"/>
      <c r="AD664" s="45"/>
    </row>
    <row r="665">
      <c r="A665" s="11"/>
      <c r="AD665" s="45"/>
    </row>
    <row r="666">
      <c r="A666" s="11"/>
      <c r="AD666" s="45"/>
    </row>
    <row r="667">
      <c r="A667" s="11"/>
      <c r="AD667" s="45"/>
    </row>
    <row r="668">
      <c r="A668" s="11"/>
      <c r="AD668" s="45"/>
    </row>
    <row r="669">
      <c r="A669" s="11"/>
      <c r="AD669" s="45"/>
    </row>
    <row r="670">
      <c r="A670" s="11"/>
      <c r="AD670" s="45"/>
    </row>
    <row r="671">
      <c r="A671" s="11"/>
      <c r="AD671" s="45"/>
    </row>
    <row r="672">
      <c r="A672" s="11"/>
      <c r="AD672" s="45"/>
    </row>
    <row r="673">
      <c r="A673" s="11"/>
      <c r="AD673" s="45"/>
    </row>
    <row r="674">
      <c r="A674" s="11"/>
      <c r="AD674" s="45"/>
    </row>
    <row r="675">
      <c r="A675" s="11"/>
      <c r="AD675" s="45"/>
    </row>
    <row r="676">
      <c r="A676" s="11"/>
      <c r="AD676" s="45"/>
    </row>
    <row r="677">
      <c r="A677" s="11"/>
      <c r="AD677" s="45"/>
    </row>
    <row r="678">
      <c r="A678" s="11"/>
      <c r="AD678" s="45"/>
    </row>
    <row r="679">
      <c r="A679" s="11"/>
      <c r="AD679" s="45"/>
    </row>
    <row r="680">
      <c r="A680" s="11"/>
      <c r="AD680" s="45"/>
    </row>
    <row r="681">
      <c r="A681" s="11"/>
      <c r="AD681" s="45"/>
    </row>
    <row r="682">
      <c r="A682" s="11"/>
      <c r="AD682" s="45"/>
    </row>
    <row r="683">
      <c r="A683" s="11"/>
      <c r="AD683" s="45"/>
    </row>
    <row r="684">
      <c r="A684" s="11"/>
      <c r="AD684" s="45"/>
    </row>
    <row r="685">
      <c r="A685" s="11"/>
      <c r="AD685" s="45"/>
    </row>
    <row r="686">
      <c r="A686" s="11"/>
      <c r="AD686" s="45"/>
    </row>
    <row r="687">
      <c r="A687" s="11"/>
      <c r="AD687" s="45"/>
    </row>
    <row r="688">
      <c r="A688" s="11"/>
      <c r="AD688" s="45"/>
    </row>
    <row r="689">
      <c r="A689" s="11"/>
      <c r="AD689" s="45"/>
    </row>
    <row r="690">
      <c r="A690" s="11"/>
      <c r="AD690" s="45"/>
    </row>
    <row r="691">
      <c r="A691" s="11"/>
      <c r="AD691" s="45"/>
    </row>
    <row r="692">
      <c r="A692" s="11"/>
      <c r="AD692" s="45"/>
    </row>
    <row r="693">
      <c r="A693" s="11"/>
      <c r="AD693" s="45"/>
    </row>
    <row r="694">
      <c r="A694" s="11"/>
      <c r="AD694" s="45"/>
    </row>
    <row r="695">
      <c r="A695" s="11"/>
      <c r="AD695" s="45"/>
    </row>
    <row r="696">
      <c r="A696" s="11"/>
      <c r="AD696" s="45"/>
    </row>
    <row r="697">
      <c r="A697" s="11"/>
      <c r="AD697" s="45"/>
    </row>
    <row r="698">
      <c r="A698" s="11"/>
      <c r="AD698" s="45"/>
    </row>
    <row r="699">
      <c r="A699" s="11"/>
      <c r="AD699" s="45"/>
    </row>
    <row r="700">
      <c r="A700" s="11"/>
      <c r="AD700" s="45"/>
    </row>
    <row r="701">
      <c r="A701" s="11"/>
      <c r="AD701" s="45"/>
    </row>
    <row r="702">
      <c r="A702" s="11"/>
      <c r="AD702" s="45"/>
    </row>
    <row r="703">
      <c r="A703" s="11"/>
      <c r="AD703" s="45"/>
    </row>
    <row r="704">
      <c r="A704" s="11"/>
      <c r="AD704" s="45"/>
    </row>
    <row r="705">
      <c r="A705" s="11"/>
      <c r="AD705" s="45"/>
    </row>
    <row r="706">
      <c r="A706" s="11"/>
      <c r="AD706" s="45"/>
    </row>
    <row r="707">
      <c r="A707" s="11"/>
      <c r="AD707" s="45"/>
    </row>
    <row r="708">
      <c r="A708" s="11"/>
      <c r="AD708" s="45"/>
    </row>
    <row r="709">
      <c r="A709" s="11"/>
      <c r="AD709" s="45"/>
    </row>
    <row r="710">
      <c r="A710" s="11"/>
      <c r="AD710" s="45"/>
    </row>
    <row r="711">
      <c r="A711" s="11"/>
      <c r="AD711" s="45"/>
    </row>
    <row r="712">
      <c r="A712" s="11"/>
      <c r="AD712" s="45"/>
    </row>
    <row r="713">
      <c r="A713" s="11"/>
      <c r="AD713" s="45"/>
    </row>
    <row r="714">
      <c r="A714" s="11"/>
      <c r="AD714" s="45"/>
    </row>
    <row r="715">
      <c r="A715" s="11"/>
      <c r="AD715" s="45"/>
    </row>
    <row r="716">
      <c r="A716" s="11"/>
      <c r="AD716" s="45"/>
    </row>
    <row r="717">
      <c r="A717" s="11"/>
      <c r="AD717" s="45"/>
    </row>
    <row r="718">
      <c r="A718" s="11"/>
      <c r="AD718" s="45"/>
    </row>
    <row r="719">
      <c r="A719" s="11"/>
      <c r="AD719" s="45"/>
    </row>
    <row r="720">
      <c r="A720" s="11"/>
      <c r="AD720" s="45"/>
    </row>
    <row r="721">
      <c r="A721" s="11"/>
      <c r="AD721" s="45"/>
    </row>
    <row r="722">
      <c r="A722" s="11"/>
      <c r="AD722" s="45"/>
    </row>
    <row r="723">
      <c r="A723" s="11"/>
      <c r="AD723" s="45"/>
    </row>
    <row r="724">
      <c r="A724" s="11"/>
      <c r="AD724" s="45"/>
    </row>
    <row r="725">
      <c r="A725" s="11"/>
      <c r="AD725" s="45"/>
    </row>
    <row r="726">
      <c r="A726" s="11"/>
      <c r="AD726" s="45"/>
    </row>
    <row r="727">
      <c r="A727" s="11"/>
      <c r="AD727" s="45"/>
    </row>
    <row r="728">
      <c r="A728" s="11"/>
      <c r="AD728" s="45"/>
    </row>
    <row r="729">
      <c r="A729" s="11"/>
      <c r="AD729" s="45"/>
    </row>
    <row r="730">
      <c r="A730" s="11"/>
      <c r="AD730" s="45"/>
    </row>
    <row r="731">
      <c r="A731" s="11"/>
      <c r="AD731" s="45"/>
    </row>
    <row r="732">
      <c r="A732" s="11"/>
      <c r="AD732" s="45"/>
    </row>
    <row r="733">
      <c r="A733" s="11"/>
      <c r="AD733" s="45"/>
    </row>
    <row r="734">
      <c r="A734" s="11"/>
      <c r="AD734" s="45"/>
    </row>
    <row r="735">
      <c r="A735" s="11"/>
      <c r="AD735" s="45"/>
    </row>
    <row r="736">
      <c r="A736" s="11"/>
      <c r="AD736" s="45"/>
    </row>
    <row r="737">
      <c r="A737" s="11"/>
      <c r="AD737" s="45"/>
    </row>
    <row r="738">
      <c r="A738" s="11"/>
      <c r="AD738" s="45"/>
    </row>
    <row r="739">
      <c r="A739" s="11"/>
      <c r="AD739" s="45"/>
    </row>
    <row r="740">
      <c r="A740" s="11"/>
      <c r="AD740" s="45"/>
    </row>
    <row r="741">
      <c r="A741" s="11"/>
      <c r="AD741" s="45"/>
    </row>
    <row r="742">
      <c r="A742" s="11"/>
      <c r="AD742" s="45"/>
    </row>
    <row r="743">
      <c r="A743" s="11"/>
      <c r="AD743" s="45"/>
    </row>
    <row r="744">
      <c r="A744" s="11"/>
      <c r="AD744" s="45"/>
    </row>
    <row r="745">
      <c r="A745" s="11"/>
      <c r="AD745" s="45"/>
    </row>
    <row r="746">
      <c r="A746" s="11"/>
      <c r="AD746" s="45"/>
    </row>
    <row r="747">
      <c r="A747" s="11"/>
      <c r="AD747" s="45"/>
    </row>
    <row r="748">
      <c r="A748" s="11"/>
      <c r="AD748" s="45"/>
    </row>
    <row r="749">
      <c r="A749" s="11"/>
      <c r="AD749" s="45"/>
    </row>
    <row r="750">
      <c r="A750" s="11"/>
      <c r="AD750" s="45"/>
    </row>
    <row r="751">
      <c r="A751" s="11"/>
      <c r="AD751" s="45"/>
    </row>
    <row r="752">
      <c r="A752" s="11"/>
      <c r="AD752" s="45"/>
    </row>
    <row r="753">
      <c r="A753" s="11"/>
      <c r="AD753" s="45"/>
    </row>
    <row r="754">
      <c r="A754" s="11"/>
      <c r="AD754" s="45"/>
    </row>
    <row r="755">
      <c r="A755" s="11"/>
      <c r="AD755" s="45"/>
    </row>
    <row r="756">
      <c r="A756" s="11"/>
      <c r="AD756" s="45"/>
    </row>
    <row r="757">
      <c r="A757" s="11"/>
      <c r="AD757" s="45"/>
    </row>
    <row r="758">
      <c r="A758" s="11"/>
      <c r="AD758" s="45"/>
    </row>
    <row r="759">
      <c r="A759" s="11"/>
      <c r="AD759" s="45"/>
    </row>
    <row r="760">
      <c r="A760" s="11"/>
      <c r="AD760" s="45"/>
    </row>
    <row r="761">
      <c r="A761" s="11"/>
      <c r="AD761" s="45"/>
    </row>
    <row r="762">
      <c r="A762" s="11"/>
      <c r="AD762" s="45"/>
    </row>
    <row r="763">
      <c r="A763" s="11"/>
      <c r="AD763" s="45"/>
    </row>
    <row r="764">
      <c r="A764" s="11"/>
      <c r="AD764" s="45"/>
    </row>
    <row r="765">
      <c r="A765" s="11"/>
      <c r="AD765" s="45"/>
    </row>
    <row r="766">
      <c r="A766" s="11"/>
      <c r="AD766" s="45"/>
    </row>
    <row r="767">
      <c r="A767" s="11"/>
      <c r="AD767" s="45"/>
    </row>
    <row r="768">
      <c r="A768" s="11"/>
      <c r="AD768" s="45"/>
    </row>
    <row r="769">
      <c r="A769" s="11"/>
      <c r="AD769" s="45"/>
    </row>
    <row r="770">
      <c r="A770" s="11"/>
      <c r="AD770" s="45"/>
    </row>
    <row r="771">
      <c r="A771" s="11"/>
      <c r="AD771" s="45"/>
    </row>
    <row r="772">
      <c r="A772" s="11"/>
      <c r="AD772" s="45"/>
    </row>
    <row r="773">
      <c r="A773" s="11"/>
      <c r="AD773" s="45"/>
    </row>
    <row r="774">
      <c r="A774" s="11"/>
      <c r="AD774" s="45"/>
    </row>
    <row r="775">
      <c r="A775" s="11"/>
      <c r="AD775" s="45"/>
    </row>
    <row r="776">
      <c r="A776" s="11"/>
      <c r="AD776" s="45"/>
    </row>
    <row r="777">
      <c r="A777" s="11"/>
      <c r="AD777" s="45"/>
    </row>
    <row r="778">
      <c r="A778" s="11"/>
      <c r="AD778" s="45"/>
    </row>
    <row r="779">
      <c r="A779" s="11"/>
      <c r="AD779" s="45"/>
    </row>
    <row r="780">
      <c r="A780" s="11"/>
      <c r="AD780" s="45"/>
    </row>
    <row r="781">
      <c r="A781" s="11"/>
      <c r="AD781" s="45"/>
    </row>
    <row r="782">
      <c r="A782" s="11"/>
      <c r="AD782" s="45"/>
    </row>
    <row r="783">
      <c r="A783" s="11"/>
      <c r="AD783" s="45"/>
    </row>
    <row r="784">
      <c r="A784" s="11"/>
      <c r="AD784" s="45"/>
    </row>
    <row r="785">
      <c r="A785" s="11"/>
      <c r="AD785" s="45"/>
    </row>
    <row r="786">
      <c r="A786" s="11"/>
      <c r="AD786" s="45"/>
    </row>
    <row r="787">
      <c r="A787" s="11"/>
      <c r="AD787" s="45"/>
    </row>
    <row r="788">
      <c r="A788" s="11"/>
      <c r="AD788" s="45"/>
    </row>
    <row r="789">
      <c r="A789" s="11"/>
      <c r="AD789" s="45"/>
    </row>
    <row r="790">
      <c r="A790" s="11"/>
      <c r="AD790" s="45"/>
    </row>
    <row r="791">
      <c r="A791" s="11"/>
      <c r="AD791" s="45"/>
    </row>
    <row r="792">
      <c r="A792" s="11"/>
      <c r="AD792" s="45"/>
    </row>
    <row r="793">
      <c r="A793" s="11"/>
      <c r="AD793" s="45"/>
    </row>
    <row r="794">
      <c r="A794" s="11"/>
      <c r="AD794" s="45"/>
    </row>
    <row r="795">
      <c r="A795" s="11"/>
      <c r="AD795" s="45"/>
    </row>
    <row r="796">
      <c r="A796" s="11"/>
      <c r="AD796" s="45"/>
    </row>
    <row r="797">
      <c r="A797" s="11"/>
      <c r="AD797" s="45"/>
    </row>
    <row r="798">
      <c r="A798" s="11"/>
      <c r="AD798" s="45"/>
    </row>
    <row r="799">
      <c r="A799" s="11"/>
      <c r="AD799" s="45"/>
    </row>
    <row r="800">
      <c r="A800" s="11"/>
      <c r="AD800" s="45"/>
    </row>
    <row r="801">
      <c r="A801" s="11"/>
      <c r="AD801" s="45"/>
    </row>
    <row r="802">
      <c r="A802" s="11"/>
      <c r="AD802" s="45"/>
    </row>
    <row r="803">
      <c r="A803" s="11"/>
      <c r="AD803" s="45"/>
    </row>
    <row r="804">
      <c r="A804" s="11"/>
      <c r="AD804" s="45"/>
    </row>
    <row r="805">
      <c r="A805" s="11"/>
      <c r="AD805" s="45"/>
    </row>
    <row r="806">
      <c r="A806" s="11"/>
      <c r="AD806" s="45"/>
    </row>
    <row r="807">
      <c r="A807" s="11"/>
      <c r="AD807" s="45"/>
    </row>
    <row r="808">
      <c r="A808" s="11"/>
      <c r="AD808" s="45"/>
    </row>
    <row r="809">
      <c r="A809" s="11"/>
      <c r="AD809" s="45"/>
    </row>
    <row r="810">
      <c r="A810" s="11"/>
      <c r="AD810" s="45"/>
    </row>
    <row r="811">
      <c r="A811" s="11"/>
      <c r="AD811" s="45"/>
    </row>
    <row r="812">
      <c r="A812" s="11"/>
      <c r="AD812" s="45"/>
    </row>
    <row r="813">
      <c r="A813" s="11"/>
      <c r="AD813" s="45"/>
    </row>
    <row r="814">
      <c r="A814" s="11"/>
      <c r="AD814" s="45"/>
    </row>
    <row r="815">
      <c r="A815" s="11"/>
      <c r="AD815" s="45"/>
    </row>
    <row r="816">
      <c r="A816" s="11"/>
      <c r="AD816" s="45"/>
    </row>
    <row r="817">
      <c r="A817" s="11"/>
      <c r="AD817" s="45"/>
    </row>
    <row r="818">
      <c r="A818" s="11"/>
      <c r="AD818" s="45"/>
    </row>
    <row r="819">
      <c r="A819" s="11"/>
      <c r="AD819" s="45"/>
    </row>
    <row r="820">
      <c r="A820" s="11"/>
      <c r="AD820" s="45"/>
    </row>
    <row r="821">
      <c r="A821" s="11"/>
      <c r="AD821" s="45"/>
    </row>
    <row r="822">
      <c r="A822" s="11"/>
      <c r="AD822" s="45"/>
    </row>
    <row r="823">
      <c r="A823" s="11"/>
      <c r="AD823" s="45"/>
    </row>
    <row r="824">
      <c r="A824" s="11"/>
      <c r="AD824" s="45"/>
    </row>
    <row r="825">
      <c r="A825" s="11"/>
      <c r="AD825" s="45"/>
    </row>
    <row r="826">
      <c r="A826" s="11"/>
      <c r="AD826" s="45"/>
    </row>
    <row r="827">
      <c r="A827" s="11"/>
      <c r="AD827" s="45"/>
    </row>
    <row r="828">
      <c r="A828" s="11"/>
      <c r="AD828" s="45"/>
    </row>
    <row r="829">
      <c r="A829" s="11"/>
      <c r="AD829" s="45"/>
    </row>
    <row r="830">
      <c r="A830" s="11"/>
      <c r="AD830" s="45"/>
    </row>
    <row r="831">
      <c r="A831" s="11"/>
      <c r="AD831" s="45"/>
    </row>
    <row r="832">
      <c r="A832" s="11"/>
      <c r="AD832" s="45"/>
    </row>
    <row r="833">
      <c r="A833" s="11"/>
      <c r="AD833" s="45"/>
    </row>
    <row r="834">
      <c r="A834" s="11"/>
      <c r="AD834" s="45"/>
    </row>
    <row r="835">
      <c r="A835" s="11"/>
      <c r="AD835" s="45"/>
    </row>
    <row r="836">
      <c r="A836" s="11"/>
      <c r="AD836" s="45"/>
    </row>
    <row r="837">
      <c r="A837" s="11"/>
      <c r="AD837" s="45"/>
    </row>
    <row r="838">
      <c r="A838" s="11"/>
      <c r="AD838" s="45"/>
    </row>
    <row r="839">
      <c r="A839" s="11"/>
      <c r="AD839" s="45"/>
    </row>
    <row r="840">
      <c r="A840" s="11"/>
      <c r="AD840" s="45"/>
    </row>
    <row r="841">
      <c r="A841" s="11"/>
      <c r="AD841" s="45"/>
    </row>
    <row r="842">
      <c r="A842" s="11"/>
      <c r="AD842" s="45"/>
    </row>
    <row r="843">
      <c r="A843" s="11"/>
      <c r="AD843" s="45"/>
    </row>
    <row r="844">
      <c r="A844" s="11"/>
      <c r="AD844" s="45"/>
    </row>
    <row r="845">
      <c r="A845" s="11"/>
      <c r="AD845" s="45"/>
    </row>
    <row r="846">
      <c r="A846" s="11"/>
      <c r="AD846" s="45"/>
    </row>
    <row r="847">
      <c r="A847" s="11"/>
      <c r="AD847" s="45"/>
    </row>
    <row r="848">
      <c r="A848" s="11"/>
      <c r="AD848" s="45"/>
    </row>
    <row r="849">
      <c r="A849" s="11"/>
      <c r="AD849" s="45"/>
    </row>
    <row r="850">
      <c r="A850" s="11"/>
      <c r="AD850" s="45"/>
    </row>
    <row r="851">
      <c r="A851" s="11"/>
      <c r="AD851" s="45"/>
    </row>
    <row r="852">
      <c r="A852" s="11"/>
      <c r="AD852" s="45"/>
    </row>
    <row r="853">
      <c r="A853" s="11"/>
      <c r="AD853" s="45"/>
    </row>
    <row r="854">
      <c r="A854" s="11"/>
      <c r="AD854" s="45"/>
    </row>
    <row r="855">
      <c r="A855" s="11"/>
      <c r="AD855" s="45"/>
    </row>
    <row r="856">
      <c r="A856" s="11"/>
      <c r="AD856" s="45"/>
    </row>
    <row r="857">
      <c r="A857" s="11"/>
      <c r="AD857" s="45"/>
    </row>
    <row r="858">
      <c r="A858" s="11"/>
      <c r="AD858" s="45"/>
    </row>
    <row r="859">
      <c r="A859" s="11"/>
      <c r="AD859" s="45"/>
    </row>
    <row r="860">
      <c r="A860" s="11"/>
      <c r="AD860" s="45"/>
    </row>
    <row r="861">
      <c r="A861" s="11"/>
      <c r="AD861" s="45"/>
    </row>
    <row r="862">
      <c r="A862" s="11"/>
      <c r="AD862" s="45"/>
    </row>
    <row r="863">
      <c r="A863" s="11"/>
      <c r="AD863" s="45"/>
    </row>
    <row r="864">
      <c r="A864" s="11"/>
      <c r="AD864" s="45"/>
    </row>
    <row r="865">
      <c r="A865" s="11"/>
      <c r="AD865" s="45"/>
    </row>
    <row r="866">
      <c r="A866" s="11"/>
      <c r="AD866" s="45"/>
    </row>
    <row r="867">
      <c r="A867" s="11"/>
      <c r="AD867" s="45"/>
    </row>
    <row r="868">
      <c r="A868" s="11"/>
      <c r="AD868" s="45"/>
    </row>
    <row r="869">
      <c r="A869" s="11"/>
      <c r="AD869" s="45"/>
    </row>
    <row r="870">
      <c r="A870" s="11"/>
      <c r="AD870" s="45"/>
    </row>
    <row r="871">
      <c r="A871" s="11"/>
      <c r="AD871" s="45"/>
    </row>
    <row r="872">
      <c r="A872" s="11"/>
      <c r="AD872" s="45"/>
    </row>
    <row r="873">
      <c r="A873" s="11"/>
      <c r="AD873" s="45"/>
    </row>
    <row r="874">
      <c r="A874" s="11"/>
      <c r="AD874" s="45"/>
    </row>
    <row r="875">
      <c r="A875" s="11"/>
      <c r="AD875" s="45"/>
    </row>
    <row r="876">
      <c r="A876" s="11"/>
      <c r="AD876" s="45"/>
    </row>
    <row r="877">
      <c r="A877" s="11"/>
      <c r="AD877" s="45"/>
    </row>
    <row r="878">
      <c r="A878" s="11"/>
      <c r="AD878" s="45"/>
    </row>
    <row r="879">
      <c r="A879" s="11"/>
      <c r="AD879" s="45"/>
    </row>
    <row r="880">
      <c r="A880" s="11"/>
      <c r="AD880" s="45"/>
    </row>
    <row r="881">
      <c r="A881" s="11"/>
      <c r="AD881" s="45"/>
    </row>
    <row r="882">
      <c r="A882" s="11"/>
      <c r="AD882" s="45"/>
    </row>
    <row r="883">
      <c r="A883" s="11"/>
      <c r="AD883" s="45"/>
    </row>
    <row r="884">
      <c r="A884" s="11"/>
      <c r="AD884" s="45"/>
    </row>
    <row r="885">
      <c r="A885" s="11"/>
      <c r="AD885" s="45"/>
    </row>
    <row r="886">
      <c r="A886" s="11"/>
      <c r="AD886" s="45"/>
    </row>
    <row r="887">
      <c r="A887" s="11"/>
      <c r="AD887" s="45"/>
    </row>
    <row r="888">
      <c r="A888" s="11"/>
      <c r="AD888" s="45"/>
    </row>
    <row r="889">
      <c r="A889" s="11"/>
      <c r="AD889" s="45"/>
    </row>
    <row r="890">
      <c r="A890" s="11"/>
      <c r="AD890" s="45"/>
    </row>
    <row r="891">
      <c r="A891" s="11"/>
      <c r="AD891" s="45"/>
    </row>
    <row r="892">
      <c r="A892" s="11"/>
      <c r="AD892" s="45"/>
    </row>
    <row r="893">
      <c r="A893" s="11"/>
      <c r="AD893" s="45"/>
    </row>
    <row r="894">
      <c r="A894" s="11"/>
      <c r="AD894" s="45"/>
    </row>
    <row r="895">
      <c r="A895" s="11"/>
      <c r="AD895" s="45"/>
    </row>
    <row r="896">
      <c r="A896" s="11"/>
      <c r="AD896" s="45"/>
    </row>
    <row r="897">
      <c r="A897" s="11"/>
      <c r="AD897" s="45"/>
    </row>
    <row r="898">
      <c r="A898" s="11"/>
      <c r="AD898" s="45"/>
    </row>
    <row r="899">
      <c r="A899" s="11"/>
      <c r="AD899" s="45"/>
    </row>
    <row r="900">
      <c r="A900" s="11"/>
      <c r="AD900" s="45"/>
    </row>
    <row r="901">
      <c r="A901" s="11"/>
      <c r="AD901" s="45"/>
    </row>
    <row r="902">
      <c r="A902" s="11"/>
      <c r="AD902" s="45"/>
    </row>
    <row r="903">
      <c r="A903" s="11"/>
      <c r="AD903" s="45"/>
    </row>
    <row r="904">
      <c r="A904" s="11"/>
      <c r="AD904" s="45"/>
    </row>
    <row r="905">
      <c r="A905" s="11"/>
      <c r="AD905" s="45"/>
    </row>
    <row r="906">
      <c r="A906" s="11"/>
      <c r="AD906" s="45"/>
    </row>
    <row r="907">
      <c r="A907" s="11"/>
      <c r="AD907" s="45"/>
    </row>
    <row r="908">
      <c r="A908" s="11"/>
      <c r="AD908" s="45"/>
    </row>
    <row r="909">
      <c r="A909" s="11"/>
      <c r="AD909" s="45"/>
    </row>
    <row r="910">
      <c r="A910" s="11"/>
      <c r="AD910" s="45"/>
    </row>
    <row r="911">
      <c r="A911" s="11"/>
      <c r="AD911" s="45"/>
    </row>
    <row r="912">
      <c r="A912" s="11"/>
      <c r="AD912" s="45"/>
    </row>
    <row r="913">
      <c r="A913" s="11"/>
      <c r="AD913" s="45"/>
    </row>
    <row r="914">
      <c r="A914" s="11"/>
      <c r="AD914" s="45"/>
    </row>
    <row r="915">
      <c r="A915" s="11"/>
      <c r="AD915" s="45"/>
    </row>
    <row r="916">
      <c r="A916" s="11"/>
      <c r="AD916" s="45"/>
    </row>
    <row r="917">
      <c r="A917" s="11"/>
      <c r="AD917" s="45"/>
    </row>
    <row r="918">
      <c r="A918" s="11"/>
      <c r="AD918" s="45"/>
    </row>
    <row r="919">
      <c r="A919" s="11"/>
      <c r="AD919" s="45"/>
    </row>
    <row r="920">
      <c r="A920" s="11"/>
      <c r="AD920" s="45"/>
    </row>
    <row r="921">
      <c r="A921" s="11"/>
      <c r="AD921" s="45"/>
    </row>
    <row r="922">
      <c r="A922" s="11"/>
      <c r="AD922" s="45"/>
    </row>
    <row r="923">
      <c r="A923" s="11"/>
      <c r="AD923" s="45"/>
    </row>
    <row r="924">
      <c r="A924" s="11"/>
      <c r="AD924" s="45"/>
    </row>
    <row r="925">
      <c r="A925" s="11"/>
      <c r="AD925" s="45"/>
    </row>
    <row r="926">
      <c r="A926" s="11"/>
      <c r="AD926" s="45"/>
    </row>
    <row r="927">
      <c r="A927" s="11"/>
      <c r="AD927" s="45"/>
    </row>
    <row r="928">
      <c r="A928" s="11"/>
      <c r="AD928" s="45"/>
    </row>
    <row r="929">
      <c r="A929" s="11"/>
      <c r="AD929" s="45"/>
    </row>
    <row r="930">
      <c r="A930" s="11"/>
      <c r="AD930" s="45"/>
    </row>
  </sheetData>
  <mergeCells count="13">
    <mergeCell ref="A53:D53"/>
    <mergeCell ref="A61:D61"/>
    <mergeCell ref="A70:D70"/>
    <mergeCell ref="A78:D78"/>
    <mergeCell ref="A86:D86"/>
    <mergeCell ref="A92:D92"/>
    <mergeCell ref="A2:D2"/>
    <mergeCell ref="A9:D9"/>
    <mergeCell ref="A17:D17"/>
    <mergeCell ref="E17:H17"/>
    <mergeCell ref="A29:D29"/>
    <mergeCell ref="A37:D37"/>
    <mergeCell ref="A45:D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0"/>
      <c r="B2" s="14" t="str">
        <f>'Estado de resultados'!B3</f>
        <v>OCT</v>
      </c>
      <c r="C2" s="14" t="str">
        <f>'Estado de resultados'!C3</f>
        <v>NOV</v>
      </c>
      <c r="D2" s="14" t="str">
        <f>'Estado de resultados'!D3</f>
        <v>DIC</v>
      </c>
      <c r="E2" s="14" t="s">
        <v>11</v>
      </c>
      <c r="F2" s="14" t="s">
        <v>13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7" t="s">
        <v>14</v>
      </c>
      <c r="B3" s="19">
        <f>'Estado de resultados'!B6</f>
        <v>3883500</v>
      </c>
      <c r="C3" s="21">
        <f>'Estado de resultados'!C6</f>
        <v>4061250</v>
      </c>
      <c r="D3" s="19">
        <f>'Estado de resultados'!D6</f>
        <v>4610700</v>
      </c>
      <c r="E3" s="10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4" t="s">
        <v>17</v>
      </c>
      <c r="B4" s="19">
        <f t="shared" ref="B4:D4" si="1">B3*0.6</f>
        <v>2330100</v>
      </c>
      <c r="C4" s="19">
        <f t="shared" si="1"/>
        <v>2436750</v>
      </c>
      <c r="D4" s="19">
        <f t="shared" si="1"/>
        <v>2766420</v>
      </c>
      <c r="E4" s="10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4" t="s">
        <v>22</v>
      </c>
      <c r="B5" s="19">
        <f t="shared" ref="B5:D5" si="2">B3*0.4</f>
        <v>1553400</v>
      </c>
      <c r="C5" s="19">
        <f t="shared" si="2"/>
        <v>1624500</v>
      </c>
      <c r="D5" s="19">
        <f t="shared" si="2"/>
        <v>1844280</v>
      </c>
      <c r="E5" s="10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7" t="s">
        <v>26</v>
      </c>
      <c r="B6" s="10"/>
      <c r="C6" s="10"/>
      <c r="D6" s="10"/>
      <c r="E6" s="10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4" t="str">
        <f>B2</f>
        <v>OCT</v>
      </c>
      <c r="B7" s="10"/>
      <c r="C7" s="19">
        <f>B5*0.7</f>
        <v>1087380</v>
      </c>
      <c r="D7" s="19">
        <f>B5*0.3</f>
        <v>466020</v>
      </c>
      <c r="E7" s="10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4" t="str">
        <f>C2</f>
        <v>NOV</v>
      </c>
      <c r="B8" s="10"/>
      <c r="C8" s="10"/>
      <c r="D8" s="19">
        <f>C5*0.7</f>
        <v>1137150</v>
      </c>
      <c r="E8" s="19">
        <f>C5*0.3</f>
        <v>487350</v>
      </c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4" t="str">
        <f>D2</f>
        <v>DIC</v>
      </c>
      <c r="B9" s="10"/>
      <c r="C9" s="10"/>
      <c r="D9" s="10"/>
      <c r="E9" s="19">
        <f>D5*0.7</f>
        <v>1290996</v>
      </c>
      <c r="F9" s="19">
        <f>D5*0.3</f>
        <v>553284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4" t="s">
        <v>39</v>
      </c>
      <c r="B10" s="40">
        <f>(3590010*0.4)*0.3</f>
        <v>430801.2</v>
      </c>
      <c r="C10" s="10"/>
      <c r="D10" s="10"/>
      <c r="E10" s="10"/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4" t="s">
        <v>44</v>
      </c>
      <c r="B11" s="19">
        <f>(3748500*0.4)*0.7</f>
        <v>1049580</v>
      </c>
      <c r="C11" s="19">
        <f>(3748500*0.4)*0.3</f>
        <v>449820</v>
      </c>
      <c r="D11" s="10"/>
      <c r="E11" s="10"/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4"/>
      <c r="B12" s="19"/>
      <c r="C12" s="19"/>
      <c r="D12" s="10"/>
      <c r="E12" s="10"/>
      <c r="F12" s="10"/>
      <c r="G12" s="46" t="s">
        <v>45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7" t="s">
        <v>47</v>
      </c>
      <c r="B13" s="48">
        <f t="shared" ref="B13:F13" si="3">SUM(B7:B12)</f>
        <v>1480381.2</v>
      </c>
      <c r="C13" s="48">
        <f t="shared" si="3"/>
        <v>1537200</v>
      </c>
      <c r="D13" s="48">
        <f t="shared" si="3"/>
        <v>1603170</v>
      </c>
      <c r="E13" s="48">
        <f t="shared" si="3"/>
        <v>1778346</v>
      </c>
      <c r="F13" s="48">
        <f t="shared" si="3"/>
        <v>553284</v>
      </c>
      <c r="G13" s="50">
        <f>F13+E13</f>
        <v>2331630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" t="s">
        <v>51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0"/>
      <c r="B17" s="14" t="s">
        <v>6</v>
      </c>
      <c r="C17" s="14" t="s">
        <v>7</v>
      </c>
      <c r="D17" s="14" t="s">
        <v>8</v>
      </c>
      <c r="E17" s="14" t="s">
        <v>11</v>
      </c>
      <c r="F17" s="14" t="s">
        <v>13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7" t="s">
        <v>52</v>
      </c>
      <c r="B18" s="54">
        <f>'Estado de resultados'!B26</f>
        <v>3131805.6</v>
      </c>
      <c r="C18" s="54">
        <f>'Estado de resultados'!C26</f>
        <v>3281407.8</v>
      </c>
      <c r="D18" s="54">
        <f>'Estado de resultados'!D26</f>
        <v>3237059.1</v>
      </c>
      <c r="E18" s="10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4" t="s">
        <v>56</v>
      </c>
      <c r="B19" s="14">
        <f t="shared" ref="B19:D19" si="4">B18*0.25</f>
        <v>782951.4</v>
      </c>
      <c r="C19" s="14">
        <f t="shared" si="4"/>
        <v>820351.95</v>
      </c>
      <c r="D19" s="14">
        <f t="shared" si="4"/>
        <v>809264.775</v>
      </c>
      <c r="E19" s="10"/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4" t="s">
        <v>57</v>
      </c>
      <c r="B20" s="19">
        <f t="shared" ref="B20:D20" si="5">B18*0.75</f>
        <v>2348854.2</v>
      </c>
      <c r="C20" s="19">
        <f t="shared" si="5"/>
        <v>2461055.85</v>
      </c>
      <c r="D20" s="19">
        <f t="shared" si="5"/>
        <v>2427794.325</v>
      </c>
      <c r="E20" s="10"/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7" t="s">
        <v>26</v>
      </c>
      <c r="B21" s="10"/>
      <c r="C21" s="10"/>
      <c r="D21" s="10"/>
      <c r="E21" s="10"/>
      <c r="F21" s="1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4" t="str">
        <f>B17</f>
        <v>OCT</v>
      </c>
      <c r="B22" s="10"/>
      <c r="C22" s="19">
        <f>B20</f>
        <v>2348854.2</v>
      </c>
      <c r="D22" s="19"/>
      <c r="E22" s="10"/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4" t="str">
        <f>C17</f>
        <v>NOV</v>
      </c>
      <c r="B23" s="10"/>
      <c r="C23" s="10"/>
      <c r="D23" s="19">
        <f>C20</f>
        <v>2461055.85</v>
      </c>
      <c r="E23" s="19"/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4" t="str">
        <f>D17</f>
        <v>DIC</v>
      </c>
      <c r="B24" s="10"/>
      <c r="C24" s="10"/>
      <c r="D24" s="10"/>
      <c r="E24" s="19">
        <f>D20</f>
        <v>2427794.325</v>
      </c>
      <c r="F24" s="19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4" t="s">
        <v>59</v>
      </c>
      <c r="B25" s="40"/>
      <c r="C25" s="10"/>
      <c r="D25" s="10"/>
      <c r="E25" s="10"/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4" t="s">
        <v>61</v>
      </c>
      <c r="B26" s="19">
        <v>2178000.0</v>
      </c>
      <c r="C26" s="19"/>
      <c r="D26" s="10"/>
      <c r="E26" s="10"/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4"/>
      <c r="B27" s="19"/>
      <c r="C27" s="19"/>
      <c r="D27" s="10"/>
      <c r="E27" s="10"/>
      <c r="F27" s="1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7" t="s">
        <v>47</v>
      </c>
      <c r="B28" s="48">
        <f t="shared" ref="B28:E28" si="6">SUM(B22:B27)</f>
        <v>2178000</v>
      </c>
      <c r="C28" s="48">
        <f t="shared" si="6"/>
        <v>2348854.2</v>
      </c>
      <c r="D28" s="48">
        <f t="shared" si="6"/>
        <v>2461055.85</v>
      </c>
      <c r="E28" s="48">
        <f t="shared" si="6"/>
        <v>2427794.325</v>
      </c>
      <c r="F28" s="6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61" t="s">
        <v>65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62" t="s">
        <v>66</v>
      </c>
      <c r="B32" s="62">
        <v>286350.0</v>
      </c>
      <c r="C32" s="63">
        <f t="shared" ref="C32:D32" si="7">B57</f>
        <v>292698.55</v>
      </c>
      <c r="D32" s="64">
        <f t="shared" si="7"/>
        <v>250090.9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61" t="s">
        <v>67</v>
      </c>
      <c r="B33" s="10"/>
      <c r="C33" s="10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4" t="s">
        <v>68</v>
      </c>
      <c r="B34" s="19">
        <f t="shared" ref="B34:D34" si="8">B4</f>
        <v>2330100</v>
      </c>
      <c r="C34" s="19">
        <f t="shared" si="8"/>
        <v>2436750</v>
      </c>
      <c r="D34" s="19">
        <f t="shared" si="8"/>
        <v>2766420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4" t="s">
        <v>71</v>
      </c>
      <c r="B35" s="54">
        <f t="shared" ref="B35:D35" si="9">B13</f>
        <v>1480381.2</v>
      </c>
      <c r="C35" s="54">
        <f t="shared" si="9"/>
        <v>1537200</v>
      </c>
      <c r="D35" s="54">
        <f t="shared" si="9"/>
        <v>1603170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7" t="s">
        <v>74</v>
      </c>
      <c r="B36" s="65">
        <f t="shared" ref="B36:D36" si="10">SUM(B34:B35)</f>
        <v>3810481.2</v>
      </c>
      <c r="C36" s="65">
        <f t="shared" si="10"/>
        <v>3973950</v>
      </c>
      <c r="D36" s="65">
        <f t="shared" si="10"/>
        <v>4369590</v>
      </c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7"/>
      <c r="B37" s="10"/>
      <c r="C37" s="10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69" t="s">
        <v>78</v>
      </c>
      <c r="B38" s="71">
        <f t="shared" ref="B38:D38" si="11">B32+B36</f>
        <v>4096831.2</v>
      </c>
      <c r="C38" s="71">
        <f t="shared" si="11"/>
        <v>4266648.55</v>
      </c>
      <c r="D38" s="71">
        <f t="shared" si="11"/>
        <v>4619680.9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>
      <c r="A39" s="67"/>
      <c r="B39" s="10"/>
      <c r="C39" s="10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4" t="s">
        <v>82</v>
      </c>
      <c r="B40" s="10"/>
      <c r="C40" s="10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5" t="s">
        <v>83</v>
      </c>
      <c r="B41" s="76">
        <f t="shared" ref="B41:D41" si="12">B19</f>
        <v>782951.4</v>
      </c>
      <c r="C41" s="76">
        <f t="shared" si="12"/>
        <v>820351.95</v>
      </c>
      <c r="D41" s="76">
        <f t="shared" si="12"/>
        <v>809264.775</v>
      </c>
      <c r="E41" s="77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75" t="s">
        <v>85</v>
      </c>
      <c r="B42" s="79">
        <f t="shared" ref="B42:D42" si="13">B28</f>
        <v>2178000</v>
      </c>
      <c r="C42" s="79">
        <f t="shared" si="13"/>
        <v>2348854.2</v>
      </c>
      <c r="D42" s="79">
        <f t="shared" si="13"/>
        <v>2461055.85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75" t="s">
        <v>89</v>
      </c>
      <c r="B43" s="79">
        <f>'Estado de resultados'!B42</f>
        <v>376762.5</v>
      </c>
      <c r="C43" s="79">
        <f>'Estado de resultados'!C42</f>
        <v>414698</v>
      </c>
      <c r="D43" s="79">
        <f>'Estado de resultados'!D42</f>
        <v>425994.5</v>
      </c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5" t="s">
        <v>90</v>
      </c>
      <c r="B44" s="79">
        <f>'Estado de resultados'!B50-5000</f>
        <v>113243.75</v>
      </c>
      <c r="C44" s="79">
        <f>'Estado de resultados'!C50-5000</f>
        <v>116591</v>
      </c>
      <c r="D44" s="79">
        <f>'Estado de resultados'!D50-5000</f>
        <v>117587.75</v>
      </c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75" t="s">
        <v>91</v>
      </c>
      <c r="B45" s="79">
        <f>'Estado de resultados'!B83</f>
        <v>206675</v>
      </c>
      <c r="C45" s="79">
        <f>'Estado de resultados'!C83</f>
        <v>215562.5</v>
      </c>
      <c r="D45" s="79">
        <f>'Estado de resultados'!D83</f>
        <v>243035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5" t="s">
        <v>93</v>
      </c>
      <c r="B46" s="79">
        <f>'Estado de resultados'!B89-3500</f>
        <v>146500</v>
      </c>
      <c r="C46" s="79">
        <f>'Estado de resultados'!C89-3500</f>
        <v>146500</v>
      </c>
      <c r="D46" s="79">
        <f>'Estado de resultados'!D89-3500</f>
        <v>146500</v>
      </c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82" t="s">
        <v>95</v>
      </c>
      <c r="B47" s="71">
        <f t="shared" ref="B47:D47" si="14">SUM(B41:B46)</f>
        <v>3804132.65</v>
      </c>
      <c r="C47" s="71">
        <f t="shared" si="14"/>
        <v>4062557.65</v>
      </c>
      <c r="D47" s="71">
        <f t="shared" si="14"/>
        <v>4203437.875</v>
      </c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>
      <c r="A48" s="67"/>
      <c r="B48" s="10"/>
      <c r="C48" s="10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7" t="s">
        <v>98</v>
      </c>
      <c r="B49" s="10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9" t="s">
        <v>99</v>
      </c>
      <c r="B50" s="10"/>
      <c r="C50" s="14">
        <v>45000.0</v>
      </c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4" t="s">
        <v>100</v>
      </c>
      <c r="B51" s="10"/>
      <c r="C51" s="10"/>
      <c r="D51" s="14">
        <v>85000.0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7" t="s">
        <v>101</v>
      </c>
      <c r="B52" s="71">
        <f t="shared" ref="B52:D52" si="15">B47+B50+B51</f>
        <v>3804132.65</v>
      </c>
      <c r="C52" s="71">
        <f t="shared" si="15"/>
        <v>4107557.65</v>
      </c>
      <c r="D52" s="71">
        <f t="shared" si="15"/>
        <v>4288437.875</v>
      </c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10"/>
      <c r="B53" s="10"/>
      <c r="C53" s="10"/>
      <c r="D53" s="10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4" t="s">
        <v>102</v>
      </c>
      <c r="B54" s="71">
        <f t="shared" ref="B54:D54" si="16">B38-B52</f>
        <v>292698.55</v>
      </c>
      <c r="C54" s="71">
        <f t="shared" si="16"/>
        <v>159090.9</v>
      </c>
      <c r="D54" s="71">
        <f t="shared" si="16"/>
        <v>331243.025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>
      <c r="A55" s="14"/>
      <c r="B55" s="10"/>
      <c r="C55" s="10"/>
      <c r="D55" s="10"/>
      <c r="E55" s="46" t="s">
        <v>103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4" t="s">
        <v>105</v>
      </c>
      <c r="B56" s="14"/>
      <c r="C56" s="14">
        <v>91000.0</v>
      </c>
      <c r="D56" s="10"/>
      <c r="E56" s="7">
        <f>SUM(B56:D56)</f>
        <v>91000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7" t="s">
        <v>106</v>
      </c>
      <c r="B57" s="71">
        <f t="shared" ref="B57:D57" si="17">B54+B55+B56</f>
        <v>292698.55</v>
      </c>
      <c r="C57" s="71">
        <f t="shared" si="17"/>
        <v>250090.9</v>
      </c>
      <c r="D57" s="71">
        <f t="shared" si="17"/>
        <v>331243.025</v>
      </c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3">
    <mergeCell ref="A1:F1"/>
    <mergeCell ref="A16:F16"/>
    <mergeCell ref="A31:D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6" max="6" width="18.57"/>
    <col customWidth="1" min="7" max="7" width="18.86"/>
  </cols>
  <sheetData>
    <row r="2">
      <c r="A2" s="2" t="s">
        <v>1</v>
      </c>
      <c r="F2" s="2" t="s">
        <v>2</v>
      </c>
    </row>
    <row r="3">
      <c r="A3" s="4" t="s">
        <v>3</v>
      </c>
      <c r="B3" s="6"/>
      <c r="C3" s="6"/>
      <c r="D3" s="6"/>
      <c r="E3" s="6"/>
      <c r="F3" s="4" t="s">
        <v>3</v>
      </c>
      <c r="G3" s="6"/>
      <c r="H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 t="s">
        <v>5</v>
      </c>
      <c r="C4" s="15">
        <f>'Flujo de Caja'!D57</f>
        <v>331243.025</v>
      </c>
      <c r="F4" s="9" t="s">
        <v>12</v>
      </c>
      <c r="G4" s="20">
        <f>'Flujo de Caja'!E28</f>
        <v>2427794.325</v>
      </c>
    </row>
    <row r="5">
      <c r="A5" s="9" t="s">
        <v>16</v>
      </c>
      <c r="C5" s="20">
        <f>'Flujo de Caja'!G13</f>
        <v>2331630</v>
      </c>
      <c r="D5" s="23"/>
      <c r="F5" s="9" t="s">
        <v>18</v>
      </c>
      <c r="G5" s="9">
        <v>55000.0</v>
      </c>
    </row>
    <row r="6">
      <c r="A6" s="9" t="s">
        <v>19</v>
      </c>
      <c r="C6" s="20">
        <f>'Estado de resultados'!D74</f>
        <v>2279526.177</v>
      </c>
      <c r="F6" s="9" t="s">
        <v>20</v>
      </c>
      <c r="G6" s="9">
        <f>'Flujo de Caja'!E56</f>
        <v>91000</v>
      </c>
    </row>
    <row r="7">
      <c r="A7" s="9" t="s">
        <v>21</v>
      </c>
      <c r="C7" s="20">
        <f>'Estado de resultados'!D57</f>
        <v>2244742.5</v>
      </c>
      <c r="D7" s="27">
        <f>SUM(C4:C7)</f>
        <v>7187141.702</v>
      </c>
      <c r="F7" s="9" t="s">
        <v>23</v>
      </c>
      <c r="G7" s="9">
        <v>48000.0</v>
      </c>
    </row>
    <row r="8">
      <c r="F8" s="9" t="s">
        <v>24</v>
      </c>
      <c r="G8" s="20">
        <f>'Estado de resultados'!E100</f>
        <v>198311.5442</v>
      </c>
      <c r="H8" s="20">
        <f>SUM(G4:G8)</f>
        <v>2820105.869</v>
      </c>
    </row>
    <row r="10">
      <c r="F10" s="4" t="s">
        <v>27</v>
      </c>
    </row>
    <row r="11">
      <c r="A11" s="4" t="s">
        <v>27</v>
      </c>
    </row>
    <row r="12">
      <c r="A12" s="9" t="s">
        <v>28</v>
      </c>
      <c r="B12" s="9">
        <v>238000.0</v>
      </c>
    </row>
    <row r="13">
      <c r="A13" s="9" t="s">
        <v>29</v>
      </c>
      <c r="B13" s="9">
        <f>45000+(5000*3)</f>
        <v>60000</v>
      </c>
      <c r="C13" s="9">
        <f>B12-B13</f>
        <v>178000</v>
      </c>
      <c r="G13" s="9" t="s">
        <v>30</v>
      </c>
      <c r="H13" s="32">
        <f>H8+H12</f>
        <v>2820105.869</v>
      </c>
    </row>
    <row r="14">
      <c r="A14" s="9" t="s">
        <v>31</v>
      </c>
      <c r="B14" s="9">
        <v>83000.0</v>
      </c>
    </row>
    <row r="15">
      <c r="A15" s="9" t="s">
        <v>32</v>
      </c>
      <c r="B15" s="9">
        <f>17500+(3500*3)</f>
        <v>28000</v>
      </c>
      <c r="C15" s="9">
        <f>B14-B15</f>
        <v>55000</v>
      </c>
    </row>
    <row r="16">
      <c r="A16" s="9" t="s">
        <v>33</v>
      </c>
      <c r="C16" s="9">
        <v>12000.0</v>
      </c>
      <c r="G16" s="9" t="s">
        <v>34</v>
      </c>
    </row>
    <row r="17">
      <c r="A17" s="9" t="s">
        <v>36</v>
      </c>
      <c r="C17" s="9">
        <v>85000.0</v>
      </c>
      <c r="D17" s="9">
        <f>SUM(C12:C17)</f>
        <v>330000</v>
      </c>
      <c r="F17" s="9" t="s">
        <v>37</v>
      </c>
      <c r="G17" s="9">
        <v>3000000.0</v>
      </c>
    </row>
    <row r="18">
      <c r="A18" s="9" t="s">
        <v>38</v>
      </c>
      <c r="D18" s="38">
        <f>D17+D7</f>
        <v>7517141.702</v>
      </c>
      <c r="F18" s="9" t="s">
        <v>40</v>
      </c>
      <c r="G18" s="9">
        <v>1102101.0</v>
      </c>
    </row>
    <row r="19">
      <c r="F19" s="9" t="s">
        <v>41</v>
      </c>
      <c r="G19" s="20">
        <f>'Estado de resultados'!E101</f>
        <v>594934.6327</v>
      </c>
      <c r="H19" s="24">
        <f>SUM(G17:G19)</f>
        <v>4697035.633</v>
      </c>
    </row>
    <row r="20">
      <c r="G20" s="9" t="s">
        <v>42</v>
      </c>
      <c r="H20" s="42">
        <f>H13+H19</f>
        <v>7517141.502</v>
      </c>
    </row>
  </sheetData>
  <mergeCells count="2">
    <mergeCell ref="A2:E2"/>
    <mergeCell ref="F2:H2"/>
  </mergeCells>
  <drawing r:id="rId1"/>
</worksheet>
</file>