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 de resultados" sheetId="1" r:id="rId4"/>
    <sheet state="visible" name="Flujo de Caja" sheetId="2" r:id="rId5"/>
    <sheet state="visible" name="Balance General" sheetId="3" r:id="rId6"/>
  </sheets>
  <definedNames/>
  <calcPr/>
</workbook>
</file>

<file path=xl/sharedStrings.xml><?xml version="1.0" encoding="utf-8"?>
<sst xmlns="http://schemas.openxmlformats.org/spreadsheetml/2006/main" count="149" uniqueCount="136">
  <si>
    <t>Presupuesto de Ventas</t>
  </si>
  <si>
    <t>DIC</t>
  </si>
  <si>
    <t xml:space="preserve">unidades presupuesto de ventas </t>
  </si>
  <si>
    <t>* precio de venta por unidad</t>
  </si>
  <si>
    <t>Total</t>
  </si>
  <si>
    <t>Presupuesto de Producción</t>
  </si>
  <si>
    <t>Inv. Final Deseado</t>
  </si>
  <si>
    <t>Necesidad en Unidades</t>
  </si>
  <si>
    <t>Inv. Inicial Deseado</t>
  </si>
  <si>
    <t>Presupuesto de Producción en Unidades</t>
  </si>
  <si>
    <t>Presupuesto de Compra de Materiales Directos</t>
  </si>
  <si>
    <t>Producción Requerida units</t>
  </si>
  <si>
    <t>*Unidades de Material Directo</t>
  </si>
  <si>
    <t>Materiales requeridos para la producción Directos</t>
  </si>
  <si>
    <t xml:space="preserve">(+) Inv. Final Deseado units MD </t>
  </si>
  <si>
    <t>Necesidades Totales</t>
  </si>
  <si>
    <t>Inv. Inicial Deseado units MD</t>
  </si>
  <si>
    <t>Presupuesto de Compras en Unidades</t>
  </si>
  <si>
    <t>*Costo por Unidad</t>
  </si>
  <si>
    <t>Presupuesto de Compra</t>
  </si>
  <si>
    <t>Presupuesto de Consumo de Materiales Directos</t>
  </si>
  <si>
    <t>Unidades a Producir</t>
  </si>
  <si>
    <t>*Unidades necesarias de MD para producir</t>
  </si>
  <si>
    <t>Consumo de Material Directo</t>
  </si>
  <si>
    <t>Presupuesto de Consumo</t>
  </si>
  <si>
    <t>Presupuesto de Mano de Obra Directa</t>
  </si>
  <si>
    <t>Units a produx</t>
  </si>
  <si>
    <t>* Horas Hombre necesarias para produx</t>
  </si>
  <si>
    <t>Total HH necesarias para produx</t>
  </si>
  <si>
    <t>* Costo por HH</t>
  </si>
  <si>
    <t>Presupuesto de Costos Indirectos de Fabricación global</t>
  </si>
  <si>
    <t>Presupuesto de Costos y Gastos Ind. De Fab.</t>
  </si>
  <si>
    <t>Presupuesto de Costo de Materiales Directos</t>
  </si>
  <si>
    <t>Inventario Inicial de Materiales Directos
(iid MD *costo por unit)</t>
  </si>
  <si>
    <t xml:space="preserve">(+) Compras </t>
  </si>
  <si>
    <t>Materiales Directos Disponibles</t>
  </si>
  <si>
    <t xml:space="preserve">(-) Inventario Final Deseado </t>
  </si>
  <si>
    <t>Presupuesto de Costo de Materiales Directos a Utilizar en la Producción</t>
  </si>
  <si>
    <t>Presupuesto de Costo de Producción</t>
  </si>
  <si>
    <t>Presupuesto de MOD</t>
  </si>
  <si>
    <t>Presupuesto de Costos Indirectos de Fab.</t>
  </si>
  <si>
    <t>Costo de Producción por Unidad</t>
  </si>
  <si>
    <t>Presupuesto de Costo de Ventas</t>
  </si>
  <si>
    <t>Inventario Inicial de Producto Terminado</t>
  </si>
  <si>
    <t>presupuesto costo de produx</t>
  </si>
  <si>
    <t>Disponible para la Venta</t>
  </si>
  <si>
    <t xml:space="preserve"> Inv. Final deseado de Producto Terminado</t>
  </si>
  <si>
    <t xml:space="preserve">                      </t>
  </si>
  <si>
    <t xml:space="preserve"> </t>
  </si>
  <si>
    <t>Presupuesto de Gasto de ventas</t>
  </si>
  <si>
    <t>gv</t>
  </si>
  <si>
    <t>viaticos</t>
  </si>
  <si>
    <t>publicidad</t>
  </si>
  <si>
    <t>SUELDOS Y viaticos</t>
  </si>
  <si>
    <t>TOTAL</t>
  </si>
  <si>
    <t>Presupuesto de Gastos de admin</t>
  </si>
  <si>
    <t>gfa</t>
  </si>
  <si>
    <t>Presupuesto de Estado de Resultados</t>
  </si>
  <si>
    <t>Ventas</t>
  </si>
  <si>
    <t>costo de ventas</t>
  </si>
  <si>
    <t>UB</t>
  </si>
  <si>
    <t>Gastos de operacion</t>
  </si>
  <si>
    <t>gastos de admin</t>
  </si>
  <si>
    <t>gastos de venta</t>
  </si>
  <si>
    <t>utilidad en operacio</t>
  </si>
  <si>
    <t>isr</t>
  </si>
  <si>
    <t>ISR POR PAGAR</t>
  </si>
  <si>
    <t>UN</t>
  </si>
  <si>
    <t>UT NET</t>
  </si>
  <si>
    <t>Presupuesto de CxC</t>
  </si>
  <si>
    <t>enero</t>
  </si>
  <si>
    <t>feb</t>
  </si>
  <si>
    <t>presupuesto de ventas</t>
  </si>
  <si>
    <t>v al contado</t>
  </si>
  <si>
    <t>v al credito</t>
  </si>
  <si>
    <t>cobros</t>
  </si>
  <si>
    <t>2,851,200 y las ventas del mes de noviembre de</t>
  </si>
  <si>
    <t>Q.3,105,300</t>
  </si>
  <si>
    <t>oct</t>
  </si>
  <si>
    <t>nov</t>
  </si>
  <si>
    <t>CXC</t>
  </si>
  <si>
    <t>PRESUPUESTO DE COBROS</t>
  </si>
  <si>
    <t>Presupuesto de PROVEEDORES</t>
  </si>
  <si>
    <t>dic</t>
  </si>
  <si>
    <t>presupuesto de compras</t>
  </si>
  <si>
    <t>c al contado</t>
  </si>
  <si>
    <t>c al credito</t>
  </si>
  <si>
    <t>Nov</t>
  </si>
  <si>
    <t>Presupuesto de caja</t>
  </si>
  <si>
    <t>Saldo inicial de caja</t>
  </si>
  <si>
    <t>(+) Entradas presupuestadas de Caja para el período</t>
  </si>
  <si>
    <t>Ventas al contado</t>
  </si>
  <si>
    <t>ventas al credito</t>
  </si>
  <si>
    <t>total de ingresos</t>
  </si>
  <si>
    <t>DISPONIBLE</t>
  </si>
  <si>
    <t>EGRESOS</t>
  </si>
  <si>
    <t>Pago roveedores contado</t>
  </si>
  <si>
    <t>pago proveedores credito</t>
  </si>
  <si>
    <t>MOD</t>
  </si>
  <si>
    <t>GIF</t>
  </si>
  <si>
    <t>GV</t>
  </si>
  <si>
    <t>Gadmin</t>
  </si>
  <si>
    <t>Total de egresos</t>
  </si>
  <si>
    <t>OTROS GASTOS</t>
  </si>
  <si>
    <t>cuentas por pagar</t>
  </si>
  <si>
    <t>Compra de maquinaria</t>
  </si>
  <si>
    <t>TOTAL EGRESOS</t>
  </si>
  <si>
    <t>SALDO DE CAJA</t>
  </si>
  <si>
    <t>Prestamos</t>
  </si>
  <si>
    <t>SALDO FINAL DE CAJA</t>
  </si>
  <si>
    <t>Empresa Problemas, S. A.Balance General de DICIEMBRE de 2019</t>
  </si>
  <si>
    <t>Activo</t>
  </si>
  <si>
    <t>Pasivo</t>
  </si>
  <si>
    <t>Corriente</t>
  </si>
  <si>
    <t>Caja y bancos</t>
  </si>
  <si>
    <t>Proveedores</t>
  </si>
  <si>
    <t>Cuentas por cobrar</t>
  </si>
  <si>
    <t>Acreedores</t>
  </si>
  <si>
    <t>Inventario producto terminado</t>
  </si>
  <si>
    <t>CxP</t>
  </si>
  <si>
    <t>Inventario material directo</t>
  </si>
  <si>
    <t>Prestamos socios</t>
  </si>
  <si>
    <t>ISR por pagar</t>
  </si>
  <si>
    <t>No corriente</t>
  </si>
  <si>
    <t>Fábrica y máquinaria</t>
  </si>
  <si>
    <t>dep acum</t>
  </si>
  <si>
    <t>Total Pasivo</t>
  </si>
  <si>
    <t>Mobiliario y equipo</t>
  </si>
  <si>
    <t>(-) Dep. Acum</t>
  </si>
  <si>
    <t>Gastos anticipados</t>
  </si>
  <si>
    <t>Capital</t>
  </si>
  <si>
    <t>Capital pagado</t>
  </si>
  <si>
    <t>Total Activo</t>
  </si>
  <si>
    <t>Utilidades retenidas</t>
  </si>
  <si>
    <t>Utilidades netas</t>
  </si>
  <si>
    <t>Total Pasivo y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</si>
</sst>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6.0"/>
      <color rgb="FF000000"/>
      <name val="Arial"/>
    </font>
    <font>
      <sz val="5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vertical="center" wrapText="1"/>
    </xf>
    <xf borderId="0" fillId="0" fontId="0" numFmtId="2" xfId="0" applyFont="1" applyNumberFormat="1"/>
    <xf borderId="0" fillId="0" fontId="1" numFmtId="2" xfId="0" applyFont="1" applyNumberFormat="1"/>
    <xf borderId="0" fillId="0" fontId="1" numFmtId="0" xfId="0" applyFont="1"/>
    <xf borderId="0" fillId="0" fontId="0" numFmtId="1" xfId="0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" numFmtId="1" xfId="0" applyFont="1" applyNumberFormat="1"/>
    <xf borderId="0" fillId="0" fontId="3" numFmtId="3" xfId="0" applyFont="1" applyNumberFormat="1"/>
    <xf borderId="0" fillId="0" fontId="1" numFmtId="3" xfId="0" applyFont="1" applyNumberFormat="1"/>
    <xf borderId="0" fillId="0" fontId="0" numFmtId="3" xfId="0" applyFont="1" applyNumberForma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42</xdr:row>
      <xdr:rowOff>0</xdr:rowOff>
    </xdr:from>
    <xdr:ext cx="2133600" cy="1114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400050</xdr:colOff>
      <xdr:row>77</xdr:row>
      <xdr:rowOff>38100</xdr:rowOff>
    </xdr:from>
    <xdr:ext cx="3819525" cy="23145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857250</xdr:colOff>
      <xdr:row>20</xdr:row>
      <xdr:rowOff>19050</xdr:rowOff>
    </xdr:from>
    <xdr:ext cx="3781425" cy="34861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142875</xdr:colOff>
      <xdr:row>0</xdr:row>
      <xdr:rowOff>171450</xdr:rowOff>
    </xdr:from>
    <xdr:ext cx="2990850" cy="32956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4" width="14.5"/>
  </cols>
  <sheetData>
    <row r="1" ht="14.25" customHeight="1">
      <c r="A1" s="1"/>
      <c r="D1" s="2"/>
      <c r="E1" s="2"/>
      <c r="F1" s="2"/>
      <c r="G1" s="2"/>
      <c r="H1" s="2"/>
    </row>
    <row r="2" ht="14.25" customHeight="1">
      <c r="A2" s="2" t="s">
        <v>0</v>
      </c>
      <c r="B2" s="3"/>
    </row>
    <row r="3" ht="14.25" customHeight="1">
      <c r="A3" s="4"/>
      <c r="B3" s="3" t="s">
        <v>1</v>
      </c>
      <c r="C3" s="5"/>
      <c r="D3" s="3"/>
      <c r="E3" s="3"/>
      <c r="F3" s="3"/>
      <c r="G3" s="3"/>
      <c r="H3" s="3"/>
      <c r="I3" s="5"/>
      <c r="Q3" s="5"/>
      <c r="V3" s="5"/>
    </row>
    <row r="4" ht="14.25" customHeight="1">
      <c r="A4" s="4" t="s">
        <v>2</v>
      </c>
      <c r="B4" s="6">
        <v>20000.0</v>
      </c>
      <c r="C4" s="6"/>
      <c r="D4" s="3"/>
      <c r="E4" s="3"/>
      <c r="F4" s="3"/>
      <c r="G4" s="3"/>
      <c r="H4" s="3"/>
      <c r="R4" s="1"/>
      <c r="S4" s="1"/>
      <c r="T4" s="1"/>
      <c r="U4" s="1"/>
    </row>
    <row r="5" ht="14.25" customHeight="1">
      <c r="A5" s="4" t="s">
        <v>3</v>
      </c>
      <c r="B5" s="6">
        <v>165.0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4.25" customHeight="1">
      <c r="A6" s="4" t="s">
        <v>4</v>
      </c>
      <c r="B6" s="6" t="str">
        <f>B4*B5</f>
        <v>3300000.00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4.25" customHeight="1">
      <c r="A7" s="5"/>
      <c r="B7" s="6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4.25" customHeight="1">
      <c r="A8" s="4"/>
      <c r="B8" s="6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4.25" customHeight="1">
      <c r="A9" s="2" t="s">
        <v>5</v>
      </c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4.25" customHeight="1">
      <c r="A10" s="4" t="s">
        <v>0</v>
      </c>
      <c r="B10" s="6" t="str">
        <f>B4</f>
        <v>20000.00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4.25" customHeight="1">
      <c r="A11" s="4" t="s">
        <v>6</v>
      </c>
      <c r="B11" s="6">
        <v>4400.0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4.25" customHeight="1">
      <c r="A12" s="4" t="s">
        <v>7</v>
      </c>
      <c r="B12" s="6" t="str">
        <f>SUM(B10:B11)</f>
        <v>24400.00</v>
      </c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4.25" customHeight="1">
      <c r="A13" s="4" t="s">
        <v>8</v>
      </c>
      <c r="B13" s="6">
        <v>5600.0</v>
      </c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4.25" customHeight="1">
      <c r="A14" s="4" t="s">
        <v>9</v>
      </c>
      <c r="B14" s="6" t="str">
        <f>B12-B13</f>
        <v>18800.00</v>
      </c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4.25" customHeight="1">
      <c r="A15" s="4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4.25" customHeight="1">
      <c r="A16" s="4"/>
      <c r="B16" s="6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4.25" customHeight="1">
      <c r="A17" s="2" t="s">
        <v>10</v>
      </c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4.25" customHeight="1">
      <c r="A18" s="4" t="s">
        <v>11</v>
      </c>
      <c r="B18" s="6" t="str">
        <f>B14</f>
        <v>18800.00</v>
      </c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4.25" customHeight="1">
      <c r="A19" s="4" t="s">
        <v>12</v>
      </c>
      <c r="B19" s="6">
        <v>12.0</v>
      </c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4.25" customHeight="1">
      <c r="A20" s="4" t="s">
        <v>13</v>
      </c>
      <c r="B20" s="6" t="str">
        <f>B18*B19</f>
        <v>225600.00</v>
      </c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4.25" customHeight="1">
      <c r="A21" s="4" t="s">
        <v>14</v>
      </c>
      <c r="B21" s="6">
        <v>30000.0</v>
      </c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9"/>
      <c r="Q21" s="9"/>
      <c r="R21" s="9"/>
      <c r="S21" s="9"/>
      <c r="T21" s="9"/>
      <c r="U21" s="9"/>
      <c r="V21" s="9"/>
      <c r="W21" s="9"/>
      <c r="X21" s="9"/>
    </row>
    <row r="22" ht="14.25" customHeight="1">
      <c r="A22" s="4" t="s">
        <v>15</v>
      </c>
      <c r="B22" s="6" t="str">
        <f>B20+B21</f>
        <v>255600.00</v>
      </c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4.25" customHeight="1">
      <c r="A23" s="4" t="s">
        <v>16</v>
      </c>
      <c r="B23" s="6">
        <v>25000.0</v>
      </c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4.25" customHeight="1">
      <c r="A24" s="4" t="s">
        <v>17</v>
      </c>
      <c r="B24" s="6" t="str">
        <f>B22-B23</f>
        <v>230600.00</v>
      </c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9"/>
      <c r="Q24" s="9"/>
      <c r="R24" s="9"/>
      <c r="S24" s="9"/>
      <c r="T24" s="9"/>
      <c r="U24" s="9"/>
      <c r="V24" s="9"/>
      <c r="W24" s="9"/>
      <c r="X24" s="9"/>
    </row>
    <row r="25" ht="14.25" customHeight="1">
      <c r="A25" s="4" t="s">
        <v>18</v>
      </c>
      <c r="B25" s="6">
        <v>3.8</v>
      </c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4.25" customHeight="1">
      <c r="A26" s="4" t="s">
        <v>19</v>
      </c>
      <c r="B26" s="6" t="str">
        <f>B24*B25</f>
        <v>876280.00</v>
      </c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9"/>
      <c r="Q26" s="9"/>
      <c r="R26" s="9"/>
      <c r="S26" s="9"/>
      <c r="T26" s="9"/>
      <c r="U26" s="9"/>
      <c r="V26" s="9"/>
      <c r="W26" s="9"/>
      <c r="X26" s="9"/>
    </row>
    <row r="27" ht="14.25" customHeight="1">
      <c r="A27" s="4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4.25" customHeight="1">
      <c r="A28" s="4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4.25" customHeight="1">
      <c r="A29" s="4" t="s">
        <v>20</v>
      </c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4.25" customHeight="1">
      <c r="A30" s="4" t="s">
        <v>21</v>
      </c>
      <c r="B30" s="6" t="str">
        <f>B14</f>
        <v>18800.00</v>
      </c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4.25" customHeight="1">
      <c r="A31" s="4" t="s">
        <v>22</v>
      </c>
      <c r="B31" s="6">
        <v>12.0</v>
      </c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4.25" customHeight="1">
      <c r="A32" s="4" t="s">
        <v>23</v>
      </c>
      <c r="B32" s="6" t="str">
        <f>B30*B31</f>
        <v>225600.00</v>
      </c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4.25" customHeight="1">
      <c r="A33" s="4" t="s">
        <v>18</v>
      </c>
      <c r="B33" s="6" t="str">
        <f>B25</f>
        <v>3.80</v>
      </c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4.25" customHeight="1">
      <c r="A34" s="4" t="s">
        <v>24</v>
      </c>
      <c r="B34" s="6" t="str">
        <f>B32*B33</f>
        <v>857280.00</v>
      </c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4.25" customHeight="1">
      <c r="A35" s="4"/>
      <c r="B35" s="6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4.25" customHeight="1">
      <c r="A36" s="4"/>
      <c r="B36" s="6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4.25" customHeight="1">
      <c r="A37" s="4" t="s">
        <v>25</v>
      </c>
      <c r="B37" s="6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4.25" customHeight="1">
      <c r="A38" s="4" t="s">
        <v>26</v>
      </c>
      <c r="B38" s="6" t="str">
        <f>B30</f>
        <v>18800.00</v>
      </c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4.25" customHeight="1">
      <c r="A39" s="4" t="s">
        <v>27</v>
      </c>
      <c r="B39" s="6">
        <v>14.0</v>
      </c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4.25" customHeight="1">
      <c r="A40" s="4" t="s">
        <v>28</v>
      </c>
      <c r="B40" s="6" t="str">
        <f>B38*B39</f>
        <v>263200.00</v>
      </c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4.25" customHeight="1">
      <c r="A41" s="4" t="s">
        <v>29</v>
      </c>
      <c r="B41" s="6">
        <v>4.0</v>
      </c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4.25" customHeight="1">
      <c r="A42" s="4" t="s">
        <v>25</v>
      </c>
      <c r="B42" s="6" t="str">
        <f>B40*B41</f>
        <v>1052800.00</v>
      </c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9"/>
      <c r="Q42" s="9"/>
      <c r="R42" s="9"/>
      <c r="S42" s="9"/>
      <c r="T42" s="9"/>
      <c r="U42" s="9"/>
      <c r="V42" s="9"/>
      <c r="W42" s="9"/>
      <c r="X42" s="9"/>
    </row>
    <row r="43" ht="14.25" customHeight="1">
      <c r="A43" s="4"/>
      <c r="B43" s="6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4.25" customHeight="1">
      <c r="A44" s="4"/>
      <c r="B44" s="6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4.25" customHeight="1">
      <c r="A45" s="4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4.25" customHeight="1">
      <c r="A46" s="4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4.25" customHeight="1">
      <c r="A47" s="4"/>
      <c r="B47" s="6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4.25" customHeight="1">
      <c r="A48" s="4"/>
      <c r="B48" s="6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9"/>
      <c r="Q48" s="9"/>
      <c r="R48" s="9"/>
      <c r="S48" s="9"/>
      <c r="T48" s="9"/>
      <c r="U48" s="9"/>
      <c r="V48" s="9"/>
      <c r="W48" s="9"/>
      <c r="X48" s="9"/>
    </row>
    <row r="49" ht="14.25" customHeight="1">
      <c r="A49" s="4" t="s">
        <v>30</v>
      </c>
      <c r="B49" s="6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4.25" customHeight="1">
      <c r="A50" s="4" t="s">
        <v>31</v>
      </c>
      <c r="B50" s="6" t="str">
        <f>30000+70000+28000+22000+6000+4000+32000+3000+18500+1000</f>
        <v>214500.00</v>
      </c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9"/>
      <c r="R50" s="9"/>
      <c r="S50" s="9"/>
      <c r="T50" s="9"/>
      <c r="U50" s="9"/>
      <c r="V50" s="9"/>
      <c r="W50" s="9"/>
      <c r="X50" s="9"/>
    </row>
    <row r="51" ht="14.25" customHeight="1">
      <c r="A51" s="4"/>
      <c r="B51" s="6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4.25" customHeight="1">
      <c r="A52" s="4"/>
      <c r="B52" s="6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4.25" customHeight="1">
      <c r="A53" s="4" t="s">
        <v>32</v>
      </c>
      <c r="B53" s="6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4.25" customHeight="1">
      <c r="A54" s="4" t="s">
        <v>33</v>
      </c>
      <c r="B54" s="6" t="str">
        <f>B23*3.75</f>
        <v>93750.00</v>
      </c>
      <c r="C54" s="6"/>
      <c r="D54" s="3" t="str">
        <f>93750/25000</f>
        <v>3.75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9"/>
      <c r="Q54" s="9"/>
      <c r="R54" s="9"/>
      <c r="S54" s="9"/>
      <c r="T54" s="9"/>
      <c r="U54" s="9"/>
      <c r="V54" s="9"/>
      <c r="W54" s="9"/>
      <c r="X54" s="9"/>
    </row>
    <row r="55" ht="14.25" customHeight="1">
      <c r="A55" s="4" t="s">
        <v>34</v>
      </c>
      <c r="B55" s="6" t="str">
        <f>B26</f>
        <v>876280.00</v>
      </c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9"/>
      <c r="Q55" s="9"/>
      <c r="R55" s="9"/>
      <c r="S55" s="9"/>
      <c r="T55" s="9"/>
      <c r="U55" s="9"/>
      <c r="V55" s="9"/>
      <c r="W55" s="9"/>
      <c r="X55" s="9"/>
    </row>
    <row r="56" ht="14.25" customHeight="1">
      <c r="A56" s="4" t="s">
        <v>35</v>
      </c>
      <c r="B56" s="6" t="str">
        <f>B54+B55</f>
        <v>970030.00</v>
      </c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9"/>
      <c r="Q56" s="9"/>
      <c r="R56" s="9"/>
      <c r="S56" s="9"/>
      <c r="T56" s="9"/>
      <c r="U56" s="9"/>
      <c r="V56" s="9"/>
      <c r="W56" s="9"/>
      <c r="X56" s="9"/>
    </row>
    <row r="57" ht="14.25" customHeight="1">
      <c r="A57" s="4" t="s">
        <v>36</v>
      </c>
      <c r="B57" s="6" t="str">
        <f>B21*B25</f>
        <v>114000.00</v>
      </c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9"/>
      <c r="Q57" s="9"/>
      <c r="R57" s="9"/>
      <c r="S57" s="9"/>
      <c r="T57" s="9"/>
      <c r="U57" s="9"/>
      <c r="V57" s="9"/>
      <c r="W57" s="9"/>
      <c r="X57" s="9"/>
    </row>
    <row r="58" ht="14.25" customHeight="1">
      <c r="A58" s="4" t="s">
        <v>37</v>
      </c>
      <c r="B58" s="6" t="str">
        <f>B56-B57</f>
        <v>856030.00</v>
      </c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9"/>
      <c r="Q58" s="9"/>
      <c r="R58" s="9"/>
      <c r="S58" s="9"/>
      <c r="T58" s="9"/>
      <c r="U58" s="9"/>
      <c r="V58" s="9"/>
      <c r="W58" s="9"/>
      <c r="X58" s="9"/>
    </row>
    <row r="59" ht="14.25" customHeight="1">
      <c r="A59" s="4"/>
      <c r="B59" s="6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4.25" customHeight="1">
      <c r="A60" s="4"/>
      <c r="B60" s="6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4.25" customHeight="1">
      <c r="A61" s="4" t="s">
        <v>38</v>
      </c>
      <c r="B61" s="6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4.25" customHeight="1">
      <c r="A62" s="4" t="s">
        <v>32</v>
      </c>
      <c r="B62" s="6" t="str">
        <f>B58</f>
        <v>856030.00</v>
      </c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4.25" customHeight="1">
      <c r="A63" s="4" t="s">
        <v>39</v>
      </c>
      <c r="B63" s="6" t="str">
        <f>B42</f>
        <v>1052800.00</v>
      </c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4.25" customHeight="1">
      <c r="A64" s="4" t="s">
        <v>40</v>
      </c>
      <c r="B64" s="6" t="str">
        <f>B50</f>
        <v>214500.00</v>
      </c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4.25" customHeight="1">
      <c r="A65" s="4" t="s">
        <v>38</v>
      </c>
      <c r="B65" s="6" t="str">
        <f>SUM(B62:B64)</f>
        <v>2123330.00</v>
      </c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4.25" customHeight="1">
      <c r="A66" s="4" t="s">
        <v>21</v>
      </c>
      <c r="B66" s="6" t="str">
        <f>B14</f>
        <v>18800.00</v>
      </c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4.25" customHeight="1">
      <c r="A67" s="4" t="s">
        <v>41</v>
      </c>
      <c r="B67" s="6" t="str">
        <f>B65/B66</f>
        <v>112.94</v>
      </c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4.25" customHeight="1">
      <c r="A68" s="4"/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4.25" customHeight="1">
      <c r="A69" s="4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4.25" customHeight="1">
      <c r="A70" s="4" t="s">
        <v>42</v>
      </c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4.25" customHeight="1">
      <c r="A71" s="4" t="s">
        <v>43</v>
      </c>
      <c r="B71" s="6" t="str">
        <f>B13*112.9</f>
        <v>632240.00</v>
      </c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4.25" customHeight="1">
      <c r="A72" s="4" t="s">
        <v>44</v>
      </c>
      <c r="B72" s="6" t="str">
        <f>B65</f>
        <v>2123330.00</v>
      </c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4.25" customHeight="1">
      <c r="A73" s="4" t="s">
        <v>45</v>
      </c>
      <c r="B73" s="6" t="str">
        <f>B71+B72</f>
        <v>2755570.00</v>
      </c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4.25" customHeight="1">
      <c r="A74" s="4" t="s">
        <v>46</v>
      </c>
      <c r="B74" s="6" t="str">
        <f>B11*B67</f>
        <v>496949.57</v>
      </c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4.25" customHeight="1">
      <c r="A75" s="4" t="s">
        <v>42</v>
      </c>
      <c r="B75" s="6" t="str">
        <f>B73-B74</f>
        <v>2258620.43</v>
      </c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9"/>
      <c r="Q75" s="9"/>
      <c r="R75" s="9"/>
      <c r="S75" s="9"/>
      <c r="T75" s="9"/>
      <c r="U75" s="9"/>
      <c r="V75" s="9"/>
      <c r="W75" s="9"/>
      <c r="X75" s="9"/>
    </row>
    <row r="76" ht="14.25" customHeight="1">
      <c r="A76" s="4"/>
      <c r="B76" s="6" t="s">
        <v>47</v>
      </c>
      <c r="C76" s="6"/>
      <c r="D76" s="3" t="s">
        <v>48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4.25" customHeight="1">
      <c r="A77" s="4"/>
      <c r="B77" s="6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4.25" customHeight="1">
      <c r="A78" s="4" t="s">
        <v>49</v>
      </c>
      <c r="B78" s="6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4.25" customHeight="1">
      <c r="A79" s="4" t="s">
        <v>50</v>
      </c>
      <c r="B79" s="6" t="str">
        <f>B6*0.02</f>
        <v>66000.00</v>
      </c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4.25" customHeight="1">
      <c r="A80" s="4" t="s">
        <v>51</v>
      </c>
      <c r="B80" s="6">
        <v>2500.0</v>
      </c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4.25" customHeight="1">
      <c r="A81" s="4" t="s">
        <v>52</v>
      </c>
      <c r="B81" s="6">
        <v>15000.0</v>
      </c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4.25" customHeight="1">
      <c r="A82" s="4" t="s">
        <v>53</v>
      </c>
      <c r="B82" s="6">
        <v>12000.0</v>
      </c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4.25" customHeight="1">
      <c r="A83" s="4" t="s">
        <v>54</v>
      </c>
      <c r="B83" s="6" t="str">
        <f>SUM(B79:B82)</f>
        <v>95500.00</v>
      </c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"/>
      <c r="Q83" s="9"/>
      <c r="R83" s="9"/>
      <c r="S83" s="9"/>
      <c r="T83" s="9"/>
      <c r="U83" s="9"/>
      <c r="V83" s="9"/>
      <c r="W83" s="9"/>
      <c r="X83" s="9"/>
    </row>
    <row r="84" ht="14.25" customHeight="1">
      <c r="A84" s="4"/>
      <c r="B84" s="6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4.25" customHeight="1">
      <c r="A85" s="4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4.25" customHeight="1">
      <c r="A86" s="4" t="s">
        <v>55</v>
      </c>
      <c r="B86" s="6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4.25" customHeight="1">
      <c r="A87" s="4" t="s">
        <v>56</v>
      </c>
      <c r="B87" s="6" t="str">
        <f>9500+26000+5000+1500+750</f>
        <v>42750.00</v>
      </c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4.25" customHeight="1">
      <c r="A88" s="4"/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4.25" customHeight="1">
      <c r="A89" s="4" t="s">
        <v>54</v>
      </c>
      <c r="B89" s="6" t="str">
        <f>SUM(B87:B88)</f>
        <v>42750.00</v>
      </c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4.25" customHeight="1">
      <c r="A90" s="4"/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4.25" customHeight="1">
      <c r="A91" s="4"/>
      <c r="B91" s="6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4.25" customHeight="1">
      <c r="A92" s="4" t="s">
        <v>57</v>
      </c>
      <c r="B92" s="6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4.25" customHeight="1">
      <c r="A93" s="4" t="s">
        <v>58</v>
      </c>
      <c r="B93" s="6" t="str">
        <f>B6</f>
        <v>3300000.00</v>
      </c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4.25" customHeight="1">
      <c r="A94" s="4" t="s">
        <v>59</v>
      </c>
      <c r="B94" s="6" t="str">
        <f>B75</f>
        <v>2258620.43</v>
      </c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9"/>
      <c r="Q94" s="9"/>
      <c r="R94" s="9"/>
      <c r="S94" s="9"/>
      <c r="T94" s="9"/>
      <c r="U94" s="9"/>
      <c r="V94" s="9"/>
      <c r="W94" s="9"/>
      <c r="X94" s="9"/>
    </row>
    <row r="95" ht="14.25" customHeight="1">
      <c r="A95" s="4" t="s">
        <v>60</v>
      </c>
      <c r="B95" s="6" t="str">
        <f>B93-B94</f>
        <v>1041379.57</v>
      </c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4.25" customHeight="1">
      <c r="A96" s="4" t="s">
        <v>61</v>
      </c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4.25" customHeight="1">
      <c r="A97" s="4" t="s">
        <v>62</v>
      </c>
      <c r="B97" s="6" t="str">
        <f>B89</f>
        <v>42750.00</v>
      </c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4.25" customHeight="1">
      <c r="A98" s="4" t="s">
        <v>63</v>
      </c>
      <c r="B98" s="6" t="str">
        <f>B83</f>
        <v>95500.00</v>
      </c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4.25" customHeight="1">
      <c r="A99" s="4" t="s">
        <v>64</v>
      </c>
      <c r="B99" s="6" t="str">
        <f>B95-B97-B98</f>
        <v>903129.57</v>
      </c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9"/>
      <c r="Q99" s="9"/>
      <c r="R99" s="9"/>
      <c r="S99" s="9"/>
      <c r="T99" s="9"/>
      <c r="U99" s="9"/>
      <c r="V99" s="9"/>
      <c r="W99" s="9"/>
      <c r="X99" s="9"/>
    </row>
    <row r="100" ht="14.25" customHeight="1">
      <c r="A100" s="4" t="s">
        <v>65</v>
      </c>
      <c r="B100" s="6" t="str">
        <f>B99*0.25</f>
        <v>225782.39</v>
      </c>
      <c r="C100" s="6" t="str">
        <f t="shared" ref="C100:C101" si="1">SUM(B100)</f>
        <v>225782.39</v>
      </c>
      <c r="D100" s="3" t="s">
        <v>66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9"/>
      <c r="Q100" s="9"/>
      <c r="R100" s="9"/>
      <c r="S100" s="9"/>
      <c r="T100" s="9"/>
      <c r="U100" s="9"/>
      <c r="V100" s="9"/>
      <c r="W100" s="9"/>
      <c r="X100" s="9"/>
    </row>
    <row r="101" ht="14.25" customHeight="1">
      <c r="A101" s="4" t="s">
        <v>67</v>
      </c>
      <c r="B101" s="6" t="str">
        <f>B99-B100</f>
        <v>677347.18</v>
      </c>
      <c r="C101" s="6" t="str">
        <f t="shared" si="1"/>
        <v>677347.18</v>
      </c>
      <c r="D101" s="3" t="s">
        <v>68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4.2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4.2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4.2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4.2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4.2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4.2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4.2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4.2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4.2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4.2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4.2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4.2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4.2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4.2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4.2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4.2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4.2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4.2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4.2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4.2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4.2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4.2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4.2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4.2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4.2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4.2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4.2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4.2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4.2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4.2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4.2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4.2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4.2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4.2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4.2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4.2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4.2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4.2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4.2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4.2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4.2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4.2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4.2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4.2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4.2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4.2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4.2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4.2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4.2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4.2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4.2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4.2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4.2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4.25" customHeight="1">
      <c r="A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4.25" customHeight="1">
      <c r="A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4.25" customHeight="1">
      <c r="A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4.25" customHeight="1">
      <c r="A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4.25" customHeight="1">
      <c r="A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4.25" customHeight="1">
      <c r="A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4.25" customHeight="1">
      <c r="A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4.25" customHeight="1">
      <c r="A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4.25" customHeight="1">
      <c r="A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4.25" customHeight="1">
      <c r="A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4.25" customHeight="1">
      <c r="A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4.25" customHeight="1">
      <c r="A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4.25" customHeight="1">
      <c r="A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4.25" customHeight="1">
      <c r="A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4.25" customHeight="1">
      <c r="A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4.25" customHeight="1">
      <c r="A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4.25" customHeight="1">
      <c r="A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4.25" customHeight="1">
      <c r="A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4.25" customHeight="1">
      <c r="A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4.25" customHeight="1">
      <c r="A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4.25" customHeight="1">
      <c r="A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4.25" customHeight="1">
      <c r="A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4.25" customHeight="1">
      <c r="A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4.25" customHeight="1">
      <c r="A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4.25" customHeight="1">
      <c r="A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4.25" customHeight="1">
      <c r="A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4.25" customHeight="1">
      <c r="A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4.25" customHeight="1">
      <c r="A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4.25" customHeight="1">
      <c r="A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4.25" customHeight="1">
      <c r="A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4.25" customHeight="1">
      <c r="A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4.25" customHeight="1">
      <c r="A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4.25" customHeight="1">
      <c r="A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4.25" customHeight="1">
      <c r="A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4.25" customHeight="1">
      <c r="A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4.25" customHeight="1">
      <c r="A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4.25" customHeight="1">
      <c r="A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4.25" customHeight="1">
      <c r="A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4.25" customHeight="1">
      <c r="A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4.25" customHeight="1">
      <c r="A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4.25" customHeight="1">
      <c r="A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4.25" customHeight="1">
      <c r="A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4.25" customHeight="1">
      <c r="A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4.25" customHeight="1">
      <c r="A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4.25" customHeight="1">
      <c r="A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4.25" customHeight="1">
      <c r="A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4.25" customHeight="1">
      <c r="A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4.25" customHeight="1">
      <c r="A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4.25" customHeight="1">
      <c r="A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4.25" customHeight="1">
      <c r="A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4.25" customHeight="1">
      <c r="A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4.25" customHeight="1">
      <c r="A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4.25" customHeight="1">
      <c r="A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4.25" customHeight="1">
      <c r="A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4.25" customHeight="1">
      <c r="A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4.25" customHeight="1">
      <c r="A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4.25" customHeight="1">
      <c r="A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4.25" customHeight="1">
      <c r="A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4.25" customHeight="1">
      <c r="A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4.25" customHeight="1">
      <c r="A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4.25" customHeight="1">
      <c r="A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4.25" customHeight="1">
      <c r="A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4.25" customHeight="1">
      <c r="A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4.25" customHeight="1">
      <c r="A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4.25" customHeight="1">
      <c r="A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4.25" customHeight="1">
      <c r="A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4.25" customHeight="1">
      <c r="A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4.25" customHeight="1">
      <c r="A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4.25" customHeight="1">
      <c r="A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4.25" customHeight="1">
      <c r="A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4.25" customHeight="1">
      <c r="A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4.25" customHeight="1">
      <c r="A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4.25" customHeight="1">
      <c r="A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4.25" customHeight="1">
      <c r="A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4.25" customHeight="1">
      <c r="A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4.25" customHeight="1">
      <c r="A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4.25" customHeight="1">
      <c r="A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4.25" customHeight="1">
      <c r="A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4.25" customHeight="1">
      <c r="A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4.25" customHeight="1">
      <c r="A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4.25" customHeight="1">
      <c r="A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4.25" customHeight="1">
      <c r="A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4.25" customHeight="1">
      <c r="A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4.25" customHeight="1">
      <c r="A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4.25" customHeight="1">
      <c r="A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4.25" customHeight="1">
      <c r="A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4.25" customHeight="1">
      <c r="A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4.25" customHeight="1">
      <c r="A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4.25" customHeight="1">
      <c r="A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4.25" customHeight="1">
      <c r="A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4.25" customHeight="1">
      <c r="A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4.25" customHeight="1">
      <c r="A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4.25" customHeight="1">
      <c r="A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4.25" customHeight="1">
      <c r="A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4.25" customHeight="1">
      <c r="A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4.25" customHeight="1">
      <c r="A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4.25" customHeight="1">
      <c r="A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4.25" customHeight="1">
      <c r="A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4.25" customHeight="1">
      <c r="A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4.25" customHeight="1">
      <c r="A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4.25" customHeight="1">
      <c r="A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4.25" customHeight="1">
      <c r="A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4.25" customHeight="1">
      <c r="A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4.25" customHeight="1">
      <c r="A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4.25" customHeight="1">
      <c r="A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4.25" customHeight="1">
      <c r="A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4.25" customHeight="1">
      <c r="A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4.25" customHeight="1">
      <c r="A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4.25" customHeight="1">
      <c r="A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4.25" customHeight="1">
      <c r="A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4.25" customHeight="1">
      <c r="A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4.25" customHeight="1">
      <c r="A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4.25" customHeight="1">
      <c r="A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4.25" customHeight="1">
      <c r="A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4.25" customHeight="1">
      <c r="A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4.25" customHeight="1">
      <c r="A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4.25" customHeight="1">
      <c r="A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4.25" customHeight="1">
      <c r="A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4.25" customHeight="1">
      <c r="A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4.25" customHeight="1">
      <c r="A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4.25" customHeight="1">
      <c r="A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4.25" customHeight="1">
      <c r="A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4.25" customHeight="1">
      <c r="A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4.25" customHeight="1">
      <c r="A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4.25" customHeight="1">
      <c r="A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4.25" customHeight="1">
      <c r="A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4.25" customHeight="1">
      <c r="A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4.25" customHeight="1">
      <c r="A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4.25" customHeight="1">
      <c r="A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4.25" customHeight="1">
      <c r="A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4.25" customHeight="1">
      <c r="A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4.25" customHeight="1">
      <c r="A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4.25" customHeight="1">
      <c r="A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4.25" customHeight="1">
      <c r="A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4.25" customHeight="1">
      <c r="A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4.25" customHeight="1">
      <c r="A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4.25" customHeight="1">
      <c r="A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4.25" customHeight="1">
      <c r="A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4.25" customHeight="1">
      <c r="A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4.25" customHeight="1">
      <c r="A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4.25" customHeight="1">
      <c r="A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4.25" customHeight="1">
      <c r="A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4.25" customHeight="1">
      <c r="A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4.25" customHeight="1">
      <c r="A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4.25" customHeight="1">
      <c r="A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4.25" customHeight="1">
      <c r="A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4.25" customHeight="1">
      <c r="A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4" width="14.5"/>
  </cols>
  <sheetData>
    <row r="1" ht="14.25" customHeight="1">
      <c r="A1" s="10" t="s">
        <v>69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25" customHeight="1">
      <c r="A2" s="3"/>
      <c r="B2" s="3" t="str">
        <f>'Estado de resultados'!B3</f>
        <v>DIC</v>
      </c>
      <c r="C2" s="3" t="s">
        <v>70</v>
      </c>
      <c r="D2" s="3" t="s">
        <v>71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3" t="s">
        <v>72</v>
      </c>
      <c r="B3" s="6" t="str">
        <f>'Estado de resultados'!B6</f>
        <v>3300000.00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4.25" customHeight="1">
      <c r="A4" s="3" t="s">
        <v>73</v>
      </c>
      <c r="B4" s="3" t="str">
        <f>B3*0.3</f>
        <v>990000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4.25" customHeight="1">
      <c r="A5" s="3" t="s">
        <v>74</v>
      </c>
      <c r="B5" s="3" t="str">
        <f>B3*0.7</f>
        <v>2310000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4.25" customHeight="1">
      <c r="A6" s="3" t="s">
        <v>75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4.25" customHeight="1">
      <c r="A7" s="3" t="str">
        <f>B2</f>
        <v>DIC</v>
      </c>
      <c r="B7" s="3"/>
      <c r="C7" s="3" t="str">
        <f>B5*0.5</f>
        <v>1155000</v>
      </c>
      <c r="D7" s="3" t="str">
        <f>C7</f>
        <v>1155000</v>
      </c>
      <c r="E7" s="3"/>
      <c r="F7" s="3"/>
      <c r="G7" s="11" t="s">
        <v>76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4.25" customHeight="1">
      <c r="A8" s="3"/>
      <c r="B8" s="3"/>
      <c r="C8" s="3"/>
      <c r="D8" s="3"/>
      <c r="E8" s="3"/>
      <c r="F8" s="3"/>
      <c r="G8" s="11" t="s">
        <v>77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4.25" customHeight="1">
      <c r="A10" s="3" t="s">
        <v>78</v>
      </c>
      <c r="B10" s="3" t="str">
        <f>(2851200*0.7)*0.5</f>
        <v>997920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4.25" customHeight="1">
      <c r="A11" s="3" t="s">
        <v>79</v>
      </c>
      <c r="B11" s="3" t="str">
        <f>(3105300*0.7)*0.5</f>
        <v>1086855</v>
      </c>
      <c r="C11" s="3" t="str">
        <f>B11</f>
        <v>1086855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4.25" customHeight="1">
      <c r="A12" s="3"/>
      <c r="B12" s="3"/>
      <c r="C12" s="3"/>
      <c r="D12" s="3"/>
      <c r="E12" s="3" t="s">
        <v>80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4.25" customHeight="1">
      <c r="A13" s="8" t="s">
        <v>81</v>
      </c>
      <c r="B13" s="8" t="str">
        <f t="shared" ref="B13:D13" si="1">SUM(B7:B12)</f>
        <v>2084775</v>
      </c>
      <c r="C13" s="8" t="str">
        <f t="shared" si="1"/>
        <v>2241855</v>
      </c>
      <c r="D13" s="8" t="str">
        <f t="shared" si="1"/>
        <v>1155000</v>
      </c>
      <c r="E13" s="12" t="str">
        <f>D13+C13</f>
        <v>3396855</v>
      </c>
      <c r="F13" s="12"/>
      <c r="G13" s="12"/>
      <c r="H13" s="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4.25" customHeight="1">
      <c r="A16" s="10" t="s">
        <v>82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4.25" customHeight="1">
      <c r="A17" s="3"/>
      <c r="B17" s="3" t="s">
        <v>83</v>
      </c>
      <c r="C17" s="3" t="s">
        <v>70</v>
      </c>
      <c r="D17" s="3" t="s">
        <v>71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4.25" customHeight="1">
      <c r="A18" s="3" t="s">
        <v>84</v>
      </c>
      <c r="B18" s="6" t="str">
        <f>'Estado de resultados'!B26</f>
        <v>876280.00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4.25" customHeight="1">
      <c r="A19" s="3" t="s">
        <v>85</v>
      </c>
      <c r="B19" s="3" t="str">
        <f>B18*0.4</f>
        <v>350512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4.25" customHeight="1">
      <c r="A20" s="3" t="s">
        <v>86</v>
      </c>
      <c r="B20" s="3" t="str">
        <f>B18*0.6</f>
        <v>525768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4.25" customHeight="1">
      <c r="A21" s="3" t="s">
        <v>75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4.25" customHeight="1">
      <c r="A22" s="3" t="str">
        <f>B17</f>
        <v>dic</v>
      </c>
      <c r="B22" s="3"/>
      <c r="C22" s="3" t="str">
        <f>B20</f>
        <v>525768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4.25" customHeight="1">
      <c r="A25" s="3" t="s">
        <v>87</v>
      </c>
      <c r="B25" s="13">
        <v>494748.0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4.25" customHeight="1">
      <c r="A28" s="8" t="s">
        <v>81</v>
      </c>
      <c r="B28" s="8" t="str">
        <f t="shared" ref="B28:C28" si="2">SUM(B22:B27)</f>
        <v>494748</v>
      </c>
      <c r="C28" s="8" t="str">
        <f t="shared" si="2"/>
        <v>525768</v>
      </c>
      <c r="D28" s="8"/>
      <c r="E28" s="12"/>
      <c r="F28" s="12"/>
      <c r="G28" s="12"/>
      <c r="H28" s="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4.25" customHeight="1">
      <c r="A31" s="10" t="s">
        <v>88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4.25" customHeight="1">
      <c r="A32" s="3" t="s">
        <v>89</v>
      </c>
      <c r="B32" s="13">
        <v>153250.0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4.25" customHeight="1">
      <c r="A33" s="3" t="s">
        <v>90</v>
      </c>
      <c r="B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4.25" customHeight="1">
      <c r="A34" s="3" t="s">
        <v>91</v>
      </c>
      <c r="B34" s="3" t="str">
        <f>B4</f>
        <v>990000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4.25" customHeight="1">
      <c r="A35" s="3" t="s">
        <v>92</v>
      </c>
      <c r="B35" s="3" t="str">
        <f>B13</f>
        <v>2084775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4.25" customHeight="1">
      <c r="A36" s="3" t="s">
        <v>93</v>
      </c>
      <c r="B36" s="3" t="str">
        <f>SUM(B34:B35)</f>
        <v>3074775</v>
      </c>
      <c r="E36" s="8"/>
      <c r="F36" s="8"/>
      <c r="G36" s="8"/>
      <c r="H36" s="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4.25" customHeight="1">
      <c r="A37" s="3"/>
      <c r="B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4.25" customHeight="1">
      <c r="A38" s="8" t="s">
        <v>94</v>
      </c>
      <c r="B38" s="14" t="str">
        <f>B32+B36</f>
        <v>3,228,025</v>
      </c>
      <c r="E38" s="7"/>
      <c r="F38" s="7"/>
      <c r="G38" s="7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4.25" customHeight="1">
      <c r="A39" s="3"/>
      <c r="B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4.25" customHeight="1">
      <c r="A40" s="3" t="s">
        <v>95</v>
      </c>
      <c r="B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4.25" customHeight="1">
      <c r="A41" s="3" t="s">
        <v>96</v>
      </c>
      <c r="B41" s="3" t="str">
        <f>B19</f>
        <v>350512</v>
      </c>
      <c r="E41" s="6"/>
      <c r="F41" s="6"/>
      <c r="G41" s="6"/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4.25" customHeight="1">
      <c r="A42" s="3" t="s">
        <v>97</v>
      </c>
      <c r="B42" s="3" t="str">
        <f>B28</f>
        <v>494748</v>
      </c>
      <c r="E42" s="6"/>
      <c r="F42" s="6"/>
      <c r="G42" s="6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4.25" customHeight="1">
      <c r="A43" s="3" t="s">
        <v>98</v>
      </c>
      <c r="B43" s="6" t="str">
        <f>'Estado de resultados'!B42</f>
        <v>1052800.00</v>
      </c>
      <c r="E43" s="6"/>
      <c r="F43" s="6"/>
      <c r="G43" s="6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4.25" customHeight="1">
      <c r="A44" s="3" t="s">
        <v>99</v>
      </c>
      <c r="B44" s="6" t="str">
        <f>'Estado de resultados'!B50-32000</f>
        <v>182500.00</v>
      </c>
      <c r="E44" s="6"/>
      <c r="F44" s="6"/>
      <c r="G44" s="6"/>
      <c r="H44" s="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4.25" customHeight="1">
      <c r="A45" s="3" t="s">
        <v>100</v>
      </c>
      <c r="B45" s="6" t="str">
        <f>'Estado de resultados'!B83</f>
        <v>95500.00</v>
      </c>
      <c r="E45" s="6"/>
      <c r="F45" s="6"/>
      <c r="G45" s="6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4.25" customHeight="1">
      <c r="A46" s="3" t="s">
        <v>101</v>
      </c>
      <c r="B46" s="6" t="str">
        <f>'Estado de resultados'!B89-5000</f>
        <v>37750.00</v>
      </c>
      <c r="E46" s="6"/>
      <c r="F46" s="6"/>
      <c r="G46" s="6"/>
      <c r="H46" s="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4.25" customHeight="1">
      <c r="A47" s="3" t="s">
        <v>102</v>
      </c>
      <c r="B47" s="3" t="str">
        <f>SUM(B41:B46)</f>
        <v>2213810</v>
      </c>
      <c r="E47" s="7"/>
      <c r="F47" s="7"/>
      <c r="G47" s="7"/>
      <c r="H47" s="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4.25" customHeight="1">
      <c r="A48" s="3"/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4.25" customHeight="1">
      <c r="A49" s="3" t="s">
        <v>103</v>
      </c>
      <c r="B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4.25" customHeight="1">
      <c r="A50" s="3" t="s">
        <v>104</v>
      </c>
      <c r="B50" s="13">
        <v>124340.0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4.25" customHeight="1">
      <c r="A51" s="3" t="s">
        <v>105</v>
      </c>
      <c r="B51" s="3">
        <v>38000.0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4.25" customHeight="1">
      <c r="A52" s="8" t="s">
        <v>106</v>
      </c>
      <c r="B52" s="14" t="str">
        <f>B47+B50+B51</f>
        <v>2,376,150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4.25" customHeight="1">
      <c r="A53" s="3"/>
      <c r="B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4.25" customHeight="1">
      <c r="A54" s="3" t="s">
        <v>107</v>
      </c>
      <c r="B54" s="15" t="str">
        <f>B38-B52</f>
        <v>851,875</v>
      </c>
      <c r="E54" s="7"/>
      <c r="F54" s="7"/>
      <c r="G54" s="7"/>
      <c r="H54" s="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4.25" customHeight="1">
      <c r="A55" s="3"/>
      <c r="B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4.25" customHeight="1">
      <c r="A56" s="3" t="s">
        <v>108</v>
      </c>
      <c r="B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4.25" customHeight="1">
      <c r="A57" s="8" t="s">
        <v>109</v>
      </c>
      <c r="B57" s="14" t="str">
        <f>B54+B55+B56</f>
        <v>851,875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</sheetData>
  <mergeCells count="3">
    <mergeCell ref="A1:D1"/>
    <mergeCell ref="A16:D16"/>
    <mergeCell ref="A31:D3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5" width="14.5"/>
    <col customWidth="1" min="6" max="6" width="18.5"/>
    <col customWidth="1" min="7" max="7" width="18.88"/>
    <col customWidth="1" min="8" max="26" width="14.5"/>
  </cols>
  <sheetData>
    <row r="1" ht="14.25" customHeight="1">
      <c r="A1" s="16" t="s">
        <v>110</v>
      </c>
    </row>
    <row r="2" ht="14.25" customHeight="1">
      <c r="A2" s="10" t="s">
        <v>111</v>
      </c>
      <c r="E2" s="8"/>
      <c r="F2" s="10" t="s">
        <v>112</v>
      </c>
    </row>
    <row r="3" ht="14.25" customHeight="1">
      <c r="A3" s="3" t="s">
        <v>113</v>
      </c>
      <c r="B3" s="3"/>
      <c r="C3" s="3"/>
      <c r="D3" s="3"/>
      <c r="E3" s="3"/>
      <c r="F3" s="3" t="s">
        <v>113</v>
      </c>
      <c r="G3" s="3"/>
      <c r="H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3" t="s">
        <v>114</v>
      </c>
      <c r="B4" s="3"/>
      <c r="C4" s="15" t="str">
        <f>'Flujo de Caja'!B57</f>
        <v>851,875</v>
      </c>
      <c r="D4" s="3"/>
      <c r="E4" s="3"/>
      <c r="F4" s="3" t="s">
        <v>115</v>
      </c>
      <c r="G4" s="3" t="str">
        <f>'Flujo de Caja'!C28</f>
        <v>525768</v>
      </c>
      <c r="H4" s="3"/>
    </row>
    <row r="5" ht="14.25" customHeight="1">
      <c r="A5" s="3" t="s">
        <v>116</v>
      </c>
      <c r="B5" s="3"/>
      <c r="C5" s="9" t="str">
        <f>'Flujo de Caja'!E13</f>
        <v>3396855</v>
      </c>
      <c r="D5" s="3"/>
      <c r="E5" s="3"/>
      <c r="F5" s="3" t="s">
        <v>117</v>
      </c>
      <c r="G5" s="3">
        <v>250000.0</v>
      </c>
      <c r="H5" s="3"/>
    </row>
    <row r="6" ht="14.25" customHeight="1">
      <c r="A6" s="3" t="s">
        <v>118</v>
      </c>
      <c r="B6" s="3"/>
      <c r="C6" s="6" t="str">
        <f>'Estado de resultados'!B74</f>
        <v>496949.57</v>
      </c>
      <c r="D6" s="3"/>
      <c r="E6" s="3"/>
      <c r="F6" s="3" t="s">
        <v>119</v>
      </c>
      <c r="G6" s="3">
        <v>0.0</v>
      </c>
      <c r="H6" s="3"/>
    </row>
    <row r="7" ht="14.25" customHeight="1">
      <c r="A7" s="3" t="s">
        <v>120</v>
      </c>
      <c r="B7" s="3"/>
      <c r="C7" s="6" t="str">
        <f>'Estado de resultados'!B57</f>
        <v>114000.00</v>
      </c>
      <c r="D7" s="15" t="str">
        <f>SUM(C4:C7)</f>
        <v>4,859,680</v>
      </c>
      <c r="E7" s="3"/>
      <c r="F7" s="3" t="s">
        <v>121</v>
      </c>
      <c r="G7" s="3">
        <v>15000.0</v>
      </c>
      <c r="H7" s="3"/>
    </row>
    <row r="8" ht="14.25" customHeight="1">
      <c r="A8" s="3"/>
      <c r="B8" s="3"/>
      <c r="C8" s="3"/>
      <c r="D8" s="3"/>
      <c r="E8" s="3"/>
      <c r="F8" s="3" t="s">
        <v>122</v>
      </c>
      <c r="G8" s="6" t="str">
        <f>'Estado de resultados'!C100</f>
        <v>225782.39</v>
      </c>
      <c r="H8" s="3" t="str">
        <f>SUM(G4:G8)</f>
        <v>1016550.394</v>
      </c>
    </row>
    <row r="9" ht="14.25" customHeight="1">
      <c r="A9" s="3"/>
      <c r="B9" s="3"/>
      <c r="C9" s="3"/>
      <c r="D9" s="3"/>
      <c r="E9" s="3"/>
      <c r="F9" s="3"/>
      <c r="G9" s="3"/>
      <c r="H9" s="3"/>
    </row>
    <row r="10" ht="14.25" customHeight="1">
      <c r="A10" s="3"/>
      <c r="B10" s="3"/>
      <c r="C10" s="3"/>
      <c r="D10" s="3"/>
      <c r="E10" s="3"/>
      <c r="F10" s="3"/>
      <c r="G10" s="3"/>
      <c r="H10" s="3"/>
    </row>
    <row r="11" ht="14.25" customHeight="1">
      <c r="A11" s="3" t="s">
        <v>123</v>
      </c>
      <c r="B11" s="3"/>
      <c r="C11" s="3"/>
      <c r="D11" s="3"/>
      <c r="E11" s="3"/>
      <c r="F11" s="3"/>
      <c r="G11" s="3"/>
      <c r="H11" s="3"/>
    </row>
    <row r="12" ht="14.25" customHeight="1">
      <c r="A12" s="3" t="s">
        <v>124</v>
      </c>
      <c r="B12" s="3">
        <v>1500000.0</v>
      </c>
      <c r="C12" s="3"/>
      <c r="D12" s="3"/>
      <c r="E12" s="3"/>
      <c r="F12" s="3"/>
      <c r="G12" s="3"/>
      <c r="H12" s="3"/>
    </row>
    <row r="13" ht="14.25" customHeight="1">
      <c r="A13" s="3" t="s">
        <v>125</v>
      </c>
      <c r="B13" s="3" t="str">
        <f>640000+32000</f>
        <v>672000</v>
      </c>
      <c r="C13" s="3" t="str">
        <f>B12-B13</f>
        <v>828000</v>
      </c>
      <c r="D13" s="3"/>
      <c r="E13" s="3"/>
      <c r="F13" s="3"/>
      <c r="G13" s="3" t="s">
        <v>126</v>
      </c>
      <c r="H13" s="3" t="str">
        <f>H8</f>
        <v>1016550.394</v>
      </c>
    </row>
    <row r="14" ht="14.25" customHeight="1">
      <c r="A14" s="3" t="s">
        <v>127</v>
      </c>
      <c r="B14" s="3">
        <v>125000.0</v>
      </c>
      <c r="C14" s="3"/>
      <c r="D14" s="3"/>
      <c r="E14" s="3"/>
      <c r="F14" s="3"/>
      <c r="G14" s="3"/>
      <c r="H14" s="3"/>
    </row>
    <row r="15" ht="14.25" customHeight="1">
      <c r="A15" s="3" t="s">
        <v>128</v>
      </c>
      <c r="B15" s="3" t="str">
        <f>40000+5000</f>
        <v>45000</v>
      </c>
      <c r="C15" s="3" t="str">
        <f>B14-B15</f>
        <v>80000</v>
      </c>
      <c r="D15" s="3"/>
      <c r="E15" s="3"/>
      <c r="F15" s="3"/>
      <c r="G15" s="3"/>
      <c r="H15" s="3"/>
    </row>
    <row r="16" ht="14.25" customHeight="1">
      <c r="A16" s="3" t="s">
        <v>129</v>
      </c>
      <c r="B16" s="3"/>
      <c r="C16" s="3">
        <v>3500.0</v>
      </c>
      <c r="D16" s="3"/>
      <c r="E16" s="3"/>
      <c r="F16" s="3"/>
      <c r="G16" s="3" t="s">
        <v>130</v>
      </c>
      <c r="H16" s="3"/>
    </row>
    <row r="17" ht="14.25" customHeight="1">
      <c r="A17" s="3" t="str">
        <f>'Flujo de Caja'!A51</f>
        <v>Compra de maquinaria</v>
      </c>
      <c r="B17" s="3"/>
      <c r="C17" s="3" t="str">
        <f>'Flujo de Caja'!B51</f>
        <v>38000</v>
      </c>
      <c r="D17" s="3" t="str">
        <f>SUM(C12:C17)</f>
        <v>949500</v>
      </c>
      <c r="E17" s="3"/>
      <c r="F17" s="3" t="s">
        <v>131</v>
      </c>
      <c r="G17" s="3">
        <v>3000000.0</v>
      </c>
      <c r="H17" s="3"/>
    </row>
    <row r="18" ht="14.25" customHeight="1">
      <c r="A18" s="3" t="s">
        <v>132</v>
      </c>
      <c r="B18" s="3"/>
      <c r="C18" s="3"/>
      <c r="D18" s="14" t="str">
        <f>D17+D7</f>
        <v>5,809,180</v>
      </c>
      <c r="E18" s="3"/>
      <c r="F18" s="3" t="s">
        <v>133</v>
      </c>
      <c r="G18" s="3">
        <v>1115282.0</v>
      </c>
      <c r="H18" s="3"/>
    </row>
    <row r="19" ht="14.25" customHeight="1">
      <c r="A19" s="3"/>
      <c r="B19" s="3"/>
      <c r="C19" s="3"/>
      <c r="D19" s="3"/>
      <c r="E19" s="3"/>
      <c r="F19" s="3" t="s">
        <v>134</v>
      </c>
      <c r="G19" s="6" t="str">
        <f>'Estado de resultados'!C101</f>
        <v>677347.18</v>
      </c>
      <c r="H19" s="3" t="str">
        <f>SUM(G17:G19)</f>
        <v>4792629.181</v>
      </c>
    </row>
    <row r="20" ht="14.25" customHeight="1">
      <c r="A20" s="3"/>
      <c r="B20" s="3"/>
      <c r="C20" s="3"/>
      <c r="D20" s="3"/>
      <c r="E20" s="3"/>
      <c r="F20" s="3"/>
      <c r="G20" s="3" t="s">
        <v>135</v>
      </c>
      <c r="H20" s="8" t="str">
        <f>H13+H19</f>
        <v>5809179.574</v>
      </c>
    </row>
    <row r="21" ht="14.25" customHeight="1">
      <c r="A21" s="3"/>
      <c r="B21" s="3"/>
      <c r="C21" s="3"/>
      <c r="D21" s="3"/>
      <c r="E21" s="3"/>
      <c r="F21" s="3"/>
      <c r="G21" s="3"/>
      <c r="H21" s="3"/>
    </row>
    <row r="22" ht="14.25" customHeight="1">
      <c r="A22" s="3"/>
      <c r="B22" s="3"/>
      <c r="C22" s="3"/>
      <c r="D22" s="3"/>
      <c r="E22" s="3"/>
      <c r="F22" s="3"/>
      <c r="G22" s="3"/>
      <c r="H22" s="3"/>
    </row>
    <row r="23" ht="14.25" customHeight="1">
      <c r="A23" s="3"/>
      <c r="B23" s="3"/>
      <c r="C23" s="3"/>
      <c r="D23" s="3"/>
      <c r="E23" s="3"/>
      <c r="F23" s="3"/>
      <c r="G23" s="3"/>
      <c r="H23" s="3"/>
    </row>
    <row r="24" ht="14.25" customHeight="1">
      <c r="A24" s="3"/>
      <c r="B24" s="3"/>
      <c r="C24" s="3"/>
      <c r="D24" s="3"/>
      <c r="E24" s="3"/>
      <c r="F24" s="3"/>
      <c r="G24" s="3"/>
      <c r="H24" s="3"/>
    </row>
    <row r="25" ht="14.25" customHeight="1">
      <c r="A25" s="3"/>
      <c r="B25" s="3"/>
      <c r="C25" s="3"/>
    </row>
    <row r="26" ht="14.25" customHeight="1">
      <c r="A26" s="3"/>
      <c r="B26" s="3"/>
      <c r="C26" s="3"/>
    </row>
    <row r="27" ht="14.25" customHeight="1">
      <c r="A27" s="3"/>
      <c r="B27" s="3"/>
      <c r="C27" s="3"/>
    </row>
    <row r="28" ht="14.25" customHeight="1">
      <c r="A28" s="3"/>
      <c r="B28" s="3"/>
      <c r="C28" s="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F2:H2"/>
    <mergeCell ref="A2:D2"/>
    <mergeCell ref="A1:H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Estado de resultados</vt:lpstr>
      <vt:lpstr>Flujo de Caja</vt:lpstr>
      <vt:lpstr>Balance General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2020-04-22T01:28:17Z</dcterms:created>
  <dc:creator>Lily</dc:creator>
  <cp:lastModifiedBy>Lily</cp:lastModifiedBy>
  <dcterms:modified xsi:type="dcterms:W3CDTF">2020-04-22T17:04:21Z</dcterms:modified>
</cp:coreProperties>
</file>