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372EF612-1DEB-4D7E-95F9-BC9E54B0C74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jercicio#7" sheetId="1" r:id="rId1"/>
    <sheet name="Ejercicio#8" sheetId="2" r:id="rId2"/>
    <sheet name="Ejercicio#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7" i="3"/>
  <c r="F5" i="3"/>
  <c r="B8" i="3"/>
  <c r="H18" i="3" l="1"/>
  <c r="H9" i="3"/>
  <c r="B16" i="3"/>
  <c r="B14" i="3"/>
  <c r="B15" i="3"/>
  <c r="B13" i="3"/>
  <c r="B7" i="3"/>
  <c r="B6" i="3"/>
  <c r="B5" i="3"/>
  <c r="D8" i="3" s="1"/>
  <c r="F19" i="3" l="1"/>
  <c r="D18" i="3"/>
  <c r="B19" i="3"/>
  <c r="C21" i="2" l="1"/>
  <c r="C19" i="2"/>
  <c r="C18" i="2"/>
  <c r="C64" i="2"/>
  <c r="C59" i="2"/>
  <c r="C16" i="2" s="1"/>
  <c r="C58" i="2"/>
  <c r="C65" i="2" s="1"/>
  <c r="C67" i="2" s="1"/>
  <c r="C17" i="2" s="1"/>
  <c r="C41" i="2"/>
  <c r="C42" i="2" s="1"/>
  <c r="C49" i="2" s="1"/>
  <c r="C51" i="2" s="1"/>
  <c r="C23" i="2" l="1"/>
  <c r="C28" i="2" s="1"/>
  <c r="C43" i="2"/>
  <c r="C10" i="2" l="1"/>
  <c r="C12" i="2" s="1"/>
  <c r="C30" i="2" s="1"/>
  <c r="B91" i="1"/>
  <c r="B89" i="1"/>
  <c r="B88" i="1"/>
  <c r="B87" i="1"/>
  <c r="B83" i="1"/>
  <c r="B82" i="1"/>
  <c r="B81" i="1"/>
  <c r="B76" i="1"/>
  <c r="B75" i="1"/>
  <c r="B74" i="1"/>
  <c r="B73" i="1"/>
  <c r="B72" i="1"/>
  <c r="B69" i="1"/>
  <c r="B68" i="1"/>
  <c r="B67" i="1"/>
  <c r="B66" i="1"/>
  <c r="B65" i="1"/>
  <c r="B64" i="1"/>
  <c r="B60" i="1"/>
  <c r="B59" i="1"/>
  <c r="B58" i="1"/>
  <c r="B56" i="1"/>
  <c r="B50" i="1"/>
  <c r="B49" i="1"/>
  <c r="B57" i="1"/>
  <c r="B47" i="1"/>
  <c r="B46" i="1"/>
  <c r="B39" i="1"/>
  <c r="B43" i="1"/>
  <c r="B41" i="1"/>
  <c r="B40" i="1"/>
  <c r="B31" i="1"/>
  <c r="B35" i="1"/>
  <c r="B34" i="1"/>
  <c r="B32" i="1"/>
  <c r="B33" i="1"/>
  <c r="B19" i="1"/>
  <c r="B24" i="1"/>
  <c r="B22" i="1"/>
  <c r="B21" i="1"/>
  <c r="B23" i="1" s="1"/>
  <c r="B25" i="1" s="1"/>
  <c r="B27" i="1" s="1"/>
  <c r="B15" i="1"/>
  <c r="B13" i="1"/>
  <c r="B11" i="1"/>
  <c r="B7" i="1"/>
  <c r="B5" i="1"/>
  <c r="C33" i="2" l="1"/>
  <c r="C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20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A40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B40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B47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72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C33" authorId="0" shapeId="0" xr:uid="{7541AAA3-9B47-42FB-BACD-DD50E976592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ha decidido que se no se tendrán cantidades menores a 200,000 en caja
</t>
        </r>
      </text>
    </comment>
    <comment ref="C59" authorId="0" shapeId="0" xr:uid="{022C8872-78BF-4B97-8A56-F902C034B0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al contado, todo se compró al crédito</t>
        </r>
      </text>
    </comment>
    <comment ref="C65" authorId="0" shapeId="0" xr:uid="{E04BB81A-3915-4856-921C-1E00616011B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En noviembre se pagará el 50%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6" authorId="0" shapeId="0" xr:uid="{ABFE4674-A3D7-4717-93C0-5930E6859FE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<sst xmlns="http://schemas.openxmlformats.org/spreadsheetml/2006/main" count="159" uniqueCount="121">
  <si>
    <t>Presupuesto de ventas</t>
  </si>
  <si>
    <t>Siguiente Mes</t>
  </si>
  <si>
    <t>Precio unitario</t>
  </si>
  <si>
    <t>Presupuesto de ventas en dinero</t>
  </si>
  <si>
    <t xml:space="preserve">Próximo mes: 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</si>
  <si>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</si>
  <si>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</si>
  <si>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</si>
  <si>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</si>
  <si>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</si>
  <si>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</si>
  <si>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</si>
  <si>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</si>
  <si>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</si>
  <si>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</si>
  <si>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</si>
  <si>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</si>
  <si>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</si>
  <si>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</si>
  <si>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</si>
  <si>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</si>
  <si>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</si>
  <si>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</si>
  <si>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</si>
  <si>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</si>
  <si>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</si>
  <si>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</si>
  <si>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</si>
  <si>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</si>
  <si>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</si>
  <si>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</si>
  <si>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</si>
  <si>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</si>
  <si>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</si>
  <si>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</si>
  <si>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</si>
  <si>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</si>
  <si>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</si>
  <si>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</si>
  <si>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</si>
  <si>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</si>
  <si>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</si>
  <si>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</si>
  <si>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</si>
  <si>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</si>
  <si>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</si>
  <si>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</si>
  <si>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</si>
  <si>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</si>
  <si>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</si>
  <si>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</si>
  <si>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</si>
  <si>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</si>
  <si>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Saldo inicial</t>
  </si>
  <si>
    <t>Entradas</t>
  </si>
  <si>
    <t>Noviembre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</si>
  <si>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</si>
  <si>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</si>
  <si>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</si>
  <si>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</si>
  <si>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</si>
  <si>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</si>
  <si>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</si>
  <si>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</si>
  <si>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Costos indirectos de fabricación</t>
  </si>
  <si>
    <t>Gastos de fabricación</t>
  </si>
  <si>
    <t>Total de Egresos</t>
  </si>
  <si>
    <t>Caja</t>
  </si>
  <si>
    <t>Cuentas por Cobrar</t>
  </si>
  <si>
    <t>Presupuesto en ventas</t>
  </si>
  <si>
    <t>Cobros</t>
  </si>
  <si>
    <t>Ventas octubre</t>
  </si>
  <si>
    <t>Ventas noviembre</t>
  </si>
  <si>
    <t>Ventas diciembre</t>
  </si>
  <si>
    <t>Ventas agosto</t>
  </si>
  <si>
    <t>Ventas septiembre</t>
  </si>
  <si>
    <t>Presupuesto de cobros</t>
  </si>
  <si>
    <t>Cuentas por pagar</t>
  </si>
  <si>
    <t>Presupuesto en compras</t>
  </si>
  <si>
    <t>Pagos</t>
  </si>
  <si>
    <t>Pagos agosto</t>
  </si>
  <si>
    <t>Pagos septiembre</t>
  </si>
  <si>
    <t>Pagos octubre</t>
  </si>
  <si>
    <t>Pagos noviembre</t>
  </si>
  <si>
    <t>Pagos diciembre</t>
  </si>
  <si>
    <t>Presupuesto de pagos</t>
  </si>
  <si>
    <t>Otros gastos</t>
  </si>
  <si>
    <t>Total de egresos</t>
  </si>
  <si>
    <t>Cuenta de ahorro</t>
  </si>
  <si>
    <t>Otros Saldo final en caja</t>
  </si>
  <si>
    <t>Saldo en caja</t>
  </si>
  <si>
    <t>Empresa Dudas S.A.</t>
  </si>
  <si>
    <t>Balance general al 30 de Noviembre de 2019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</si>
  <si>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</si>
  <si>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</si>
  <si>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</si>
  <si>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</si>
  <si>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</si>
  <si>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</si>
  <si>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</si>
  <si>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</si>
  <si>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</si>
  <si>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</si>
  <si>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</si>
  <si>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</si>
  <si>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</si>
  <si>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Gastos anticipados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</si>
  <si>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</si>
  <si>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</si>
  <si>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</si>
  <si>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</si>
  <si>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</si>
  <si>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</si>
  <si>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</si>
  <si>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Impuestos por pagar</t>
  </si>
  <si>
    <t>Total de pasivos corrientes:</t>
  </si>
  <si>
    <t>Capital:</t>
  </si>
  <si>
    <t>Capital pagado</t>
  </si>
  <si>
    <t>Utilidades retenidas</t>
  </si>
  <si>
    <t>Pagos al crédito</t>
  </si>
  <si>
    <t>Pagos al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</si>
</sst>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0" fontId="1" fillId="0" borderId="7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7" fillId="0" borderId="2" xfId="0" applyFont="1" applyBorder="1"/>
    <xf numFmtId="0" fontId="7" fillId="0" borderId="3" xfId="0" applyFont="1" applyBorder="1"/>
    <xf numFmtId="0" fontId="0" fillId="0" borderId="4" xfId="0" applyFont="1" applyBorder="1"/>
    <xf numFmtId="0" fontId="9" fillId="0" borderId="0" xfId="0" applyFont="1" applyAlignment="1"/>
    <xf numFmtId="0" fontId="1" fillId="0" borderId="12" xfId="0" applyFont="1" applyBorder="1"/>
    <xf numFmtId="0" fontId="0" fillId="0" borderId="12" xfId="0" applyBorder="1"/>
    <xf numFmtId="164" fontId="1" fillId="0" borderId="13" xfId="0" applyNumberFormat="1" applyFont="1" applyBorder="1"/>
    <xf numFmtId="164" fontId="0" fillId="0" borderId="13" xfId="0" applyNumberFormat="1" applyBorder="1"/>
    <xf numFmtId="0" fontId="7" fillId="0" borderId="16" xfId="0" applyFont="1" applyBorder="1"/>
    <xf numFmtId="0" fontId="0" fillId="0" borderId="17" xfId="0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164" fontId="0" fillId="0" borderId="17" xfId="0" applyNumberFormat="1" applyBorder="1"/>
    <xf numFmtId="0" fontId="7" fillId="0" borderId="18" xfId="0" applyFont="1" applyBorder="1"/>
    <xf numFmtId="0" fontId="7" fillId="0" borderId="17" xfId="0" applyFont="1" applyBorder="1"/>
    <xf numFmtId="0" fontId="1" fillId="0" borderId="22" xfId="0" applyFont="1" applyBorder="1"/>
    <xf numFmtId="164" fontId="1" fillId="0" borderId="23" xfId="0" applyNumberFormat="1" applyFont="1" applyBorder="1"/>
    <xf numFmtId="0" fontId="7" fillId="0" borderId="24" xfId="0" applyFont="1" applyBorder="1"/>
    <xf numFmtId="164" fontId="1" fillId="0" borderId="25" xfId="0" applyNumberFormat="1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7" xfId="0" applyBorder="1"/>
    <xf numFmtId="0" fontId="0" fillId="0" borderId="16" xfId="0" applyBorder="1"/>
    <xf numFmtId="164" fontId="0" fillId="0" borderId="1" xfId="0" applyNumberFormat="1" applyBorder="1"/>
    <xf numFmtId="164" fontId="0" fillId="0" borderId="27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ont="1" applyBorder="1"/>
    <xf numFmtId="164" fontId="0" fillId="0" borderId="32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opLeftCell="A72" zoomScale="130" zoomScaleNormal="130" workbookViewId="0">
      <selection activeCell="D56" sqref="D56"/>
    </sheetView>
  </sheetViews>
  <sheetFormatPr baseColWidth="10" defaultColWidth="9.140625" defaultRowHeight="15" x14ac:dyDescent="0.25"/>
  <cols>
    <col min="1" max="1" width="46.7109375" customWidth="1"/>
    <col min="2" max="2" width="24.42578125" customWidth="1"/>
  </cols>
  <sheetData>
    <row r="1" spans="1:2" x14ac:dyDescent="0.25">
      <c r="A1" t="s">
        <v>4</v>
      </c>
      <c r="B1" s="1">
        <v>100000</v>
      </c>
    </row>
    <row r="2" spans="1:2" ht="15.75" thickBot="1" x14ac:dyDescent="0.3"/>
    <row r="3" spans="1:2" ht="18.75" x14ac:dyDescent="0.3">
      <c r="A3" s="8" t="s">
        <v>0</v>
      </c>
      <c r="B3" s="9"/>
    </row>
    <row r="4" spans="1:2" x14ac:dyDescent="0.25">
      <c r="A4" s="2"/>
      <c r="B4" s="3" t="s">
        <v>1</v>
      </c>
    </row>
    <row r="5" spans="1:2" x14ac:dyDescent="0.25">
      <c r="A5" s="2" t="s">
        <v>0</v>
      </c>
      <c r="B5" s="3">
        <f>B1</f>
        <v>100000</v>
      </c>
    </row>
    <row r="6" spans="1:2" ht="15.75" thickBot="1" x14ac:dyDescent="0.3">
      <c r="A6" s="2" t="s">
        <v>2</v>
      </c>
      <c r="B6" s="13">
        <v>30</v>
      </c>
    </row>
    <row r="7" spans="1:2" ht="16.5" thickTop="1" thickBot="1" x14ac:dyDescent="0.3">
      <c r="A7" s="10" t="s">
        <v>3</v>
      </c>
      <c r="B7" s="12">
        <f>B5*B6</f>
        <v>3000000</v>
      </c>
    </row>
    <row r="8" spans="1:2" ht="15.75" thickBot="1" x14ac:dyDescent="0.3"/>
    <row r="9" spans="1:2" ht="18.75" x14ac:dyDescent="0.3">
      <c r="A9" s="8" t="s">
        <v>5</v>
      </c>
      <c r="B9" s="9"/>
    </row>
    <row r="10" spans="1:2" x14ac:dyDescent="0.25">
      <c r="A10" s="4" t="s">
        <v>5</v>
      </c>
      <c r="B10" s="5" t="s">
        <v>1</v>
      </c>
    </row>
    <row r="11" spans="1:2" x14ac:dyDescent="0.25">
      <c r="A11" s="2" t="s">
        <v>6</v>
      </c>
      <c r="B11" s="3">
        <f>B1</f>
        <v>100000</v>
      </c>
    </row>
    <row r="12" spans="1:2" ht="15.75" thickBot="1" x14ac:dyDescent="0.3">
      <c r="A12" s="2" t="s">
        <v>7</v>
      </c>
      <c r="B12" s="3">
        <v>60000</v>
      </c>
    </row>
    <row r="13" spans="1:2" ht="15.75" thickTop="1" x14ac:dyDescent="0.25">
      <c r="A13" s="6" t="s">
        <v>8</v>
      </c>
      <c r="B13" s="7">
        <f>SUM(B11:B12)</f>
        <v>160000</v>
      </c>
    </row>
    <row r="14" spans="1:2" ht="15.75" thickBot="1" x14ac:dyDescent="0.3">
      <c r="A14" s="2" t="s">
        <v>9</v>
      </c>
      <c r="B14" s="3">
        <v>40000</v>
      </c>
    </row>
    <row r="15" spans="1:2" ht="16.5" thickTop="1" thickBot="1" x14ac:dyDescent="0.3">
      <c r="A15" s="10" t="s">
        <v>10</v>
      </c>
      <c r="B15" s="11">
        <f>B13-B14</f>
        <v>120000</v>
      </c>
    </row>
    <row r="16" spans="1:2" ht="15.75" thickBot="1" x14ac:dyDescent="0.3"/>
    <row r="17" spans="1:2" ht="18.75" x14ac:dyDescent="0.3">
      <c r="A17" s="8" t="s">
        <v>11</v>
      </c>
      <c r="B17" s="14"/>
    </row>
    <row r="18" spans="1:2" x14ac:dyDescent="0.25">
      <c r="A18" s="2"/>
      <c r="B18" s="3" t="s">
        <v>1</v>
      </c>
    </row>
    <row r="19" spans="1:2" x14ac:dyDescent="0.25">
      <c r="A19" s="2" t="s">
        <v>10</v>
      </c>
      <c r="B19" s="3">
        <f>B15</f>
        <v>120000</v>
      </c>
    </row>
    <row r="20" spans="1:2" ht="15.75" thickBot="1" x14ac:dyDescent="0.3">
      <c r="A20" s="2" t="s">
        <v>14</v>
      </c>
      <c r="B20" s="3">
        <v>1.5</v>
      </c>
    </row>
    <row r="21" spans="1:2" ht="15.75" thickTop="1" x14ac:dyDescent="0.25">
      <c r="A21" s="6" t="s">
        <v>13</v>
      </c>
      <c r="B21" s="7">
        <f>B19*B20</f>
        <v>180000</v>
      </c>
    </row>
    <row r="22" spans="1:2" ht="15.75" thickBot="1" x14ac:dyDescent="0.3">
      <c r="A22" s="15" t="s">
        <v>7</v>
      </c>
      <c r="B22" s="3">
        <f>8000</f>
        <v>8000</v>
      </c>
    </row>
    <row r="23" spans="1:2" ht="15.75" thickTop="1" x14ac:dyDescent="0.25">
      <c r="A23" s="16" t="s">
        <v>8</v>
      </c>
      <c r="B23" s="7">
        <f>SUM(B21:B22)</f>
        <v>188000</v>
      </c>
    </row>
    <row r="24" spans="1:2" ht="15.75" thickBot="1" x14ac:dyDescent="0.3">
      <c r="A24" s="15" t="s">
        <v>9</v>
      </c>
      <c r="B24" s="3">
        <f>6000</f>
        <v>6000</v>
      </c>
    </row>
    <row r="25" spans="1:2" ht="15.75" thickTop="1" x14ac:dyDescent="0.25">
      <c r="A25" s="16" t="s">
        <v>15</v>
      </c>
      <c r="B25" s="7">
        <f>B23-B24</f>
        <v>182000</v>
      </c>
    </row>
    <row r="26" spans="1:2" ht="15.75" thickBot="1" x14ac:dyDescent="0.3">
      <c r="A26" s="15" t="s">
        <v>16</v>
      </c>
      <c r="B26" s="13">
        <v>2</v>
      </c>
    </row>
    <row r="27" spans="1:2" ht="16.5" thickTop="1" thickBot="1" x14ac:dyDescent="0.3">
      <c r="A27" s="17" t="s">
        <v>17</v>
      </c>
      <c r="B27" s="12">
        <f>B25*B26</f>
        <v>364000</v>
      </c>
    </row>
    <row r="28" spans="1:2" ht="15.75" thickBot="1" x14ac:dyDescent="0.3"/>
    <row r="29" spans="1:2" ht="18.75" x14ac:dyDescent="0.3">
      <c r="A29" s="8" t="s">
        <v>18</v>
      </c>
      <c r="B29" s="9"/>
    </row>
    <row r="30" spans="1:2" x14ac:dyDescent="0.25">
      <c r="A30" s="2"/>
      <c r="B30" s="3" t="s">
        <v>1</v>
      </c>
    </row>
    <row r="31" spans="1:2" x14ac:dyDescent="0.25">
      <c r="A31" s="2" t="s">
        <v>6</v>
      </c>
      <c r="B31" s="3">
        <f>B15</f>
        <v>120000</v>
      </c>
    </row>
    <row r="32" spans="1:2" ht="15.75" thickBot="1" x14ac:dyDescent="0.3">
      <c r="A32" s="2" t="s">
        <v>12</v>
      </c>
      <c r="B32" s="3">
        <f>1.5</f>
        <v>1.5</v>
      </c>
    </row>
    <row r="33" spans="1:2" ht="15.75" thickTop="1" x14ac:dyDescent="0.25">
      <c r="A33" s="6" t="s">
        <v>13</v>
      </c>
      <c r="B33" s="7">
        <f>B31*B32</f>
        <v>180000</v>
      </c>
    </row>
    <row r="34" spans="1:2" ht="15.75" thickBot="1" x14ac:dyDescent="0.3">
      <c r="A34" s="2" t="s">
        <v>16</v>
      </c>
      <c r="B34" s="13">
        <f>2</f>
        <v>2</v>
      </c>
    </row>
    <row r="35" spans="1:2" ht="16.5" thickTop="1" thickBot="1" x14ac:dyDescent="0.3">
      <c r="A35" s="10" t="s">
        <v>18</v>
      </c>
      <c r="B35" s="12">
        <f>B33*B34</f>
        <v>360000</v>
      </c>
    </row>
    <row r="36" spans="1:2" ht="15.75" thickBot="1" x14ac:dyDescent="0.3"/>
    <row r="37" spans="1:2" ht="18.75" x14ac:dyDescent="0.3">
      <c r="A37" s="8" t="s">
        <v>19</v>
      </c>
      <c r="B37" s="14"/>
    </row>
    <row r="38" spans="1:2" x14ac:dyDescent="0.25">
      <c r="A38" s="2"/>
      <c r="B38" s="3" t="s">
        <v>1</v>
      </c>
    </row>
    <row r="39" spans="1:2" x14ac:dyDescent="0.25">
      <c r="A39" s="2" t="s">
        <v>6</v>
      </c>
      <c r="B39" s="3">
        <f>B15</f>
        <v>120000</v>
      </c>
    </row>
    <row r="40" spans="1:2" ht="15.75" thickBot="1" x14ac:dyDescent="0.3">
      <c r="A40" s="2" t="s">
        <v>20</v>
      </c>
      <c r="B40" s="3">
        <f>1</f>
        <v>1</v>
      </c>
    </row>
    <row r="41" spans="1:2" ht="15.75" thickTop="1" x14ac:dyDescent="0.25">
      <c r="A41" s="6" t="s">
        <v>21</v>
      </c>
      <c r="B41" s="7">
        <f>B39*B40</f>
        <v>120000</v>
      </c>
    </row>
    <row r="42" spans="1:2" ht="15.75" thickBot="1" x14ac:dyDescent="0.3">
      <c r="A42" s="2" t="s">
        <v>22</v>
      </c>
      <c r="B42" s="13">
        <v>6</v>
      </c>
    </row>
    <row r="43" spans="1:2" ht="16.5" thickTop="1" thickBot="1" x14ac:dyDescent="0.3">
      <c r="A43" s="10" t="s">
        <v>23</v>
      </c>
      <c r="B43" s="12">
        <f>B41*B42</f>
        <v>720000</v>
      </c>
    </row>
    <row r="44" spans="1:2" ht="15.75" thickBot="1" x14ac:dyDescent="0.3"/>
    <row r="45" spans="1:2" ht="18.75" x14ac:dyDescent="0.3">
      <c r="A45" s="8" t="s">
        <v>24</v>
      </c>
      <c r="B45" s="14"/>
    </row>
    <row r="46" spans="1:2" x14ac:dyDescent="0.25">
      <c r="A46" s="2" t="s">
        <v>20</v>
      </c>
      <c r="B46" s="3">
        <f>B41</f>
        <v>120000</v>
      </c>
    </row>
    <row r="47" spans="1:2" ht="15.75" thickBot="1" x14ac:dyDescent="0.3">
      <c r="A47" s="2" t="s">
        <v>27</v>
      </c>
      <c r="B47" s="13">
        <f>B46/B48</f>
        <v>4</v>
      </c>
    </row>
    <row r="48" spans="1:2" ht="15.75" thickTop="1" x14ac:dyDescent="0.25">
      <c r="A48" s="6" t="s">
        <v>25</v>
      </c>
      <c r="B48" s="19">
        <v>30000</v>
      </c>
    </row>
    <row r="49" spans="1:2" ht="15.75" thickBot="1" x14ac:dyDescent="0.3">
      <c r="A49" s="15" t="s">
        <v>31</v>
      </c>
      <c r="B49" s="13">
        <f>110000</f>
        <v>110000</v>
      </c>
    </row>
    <row r="50" spans="1:2" ht="16.5" thickTop="1" thickBot="1" x14ac:dyDescent="0.3">
      <c r="A50" s="17" t="s">
        <v>24</v>
      </c>
      <c r="B50" s="12">
        <f>B48+B49</f>
        <v>140000</v>
      </c>
    </row>
    <row r="51" spans="1:2" ht="15.75" thickBot="1" x14ac:dyDescent="0.3"/>
    <row r="52" spans="1:2" ht="18.75" x14ac:dyDescent="0.3">
      <c r="A52" s="8" t="s">
        <v>30</v>
      </c>
      <c r="B52" s="14"/>
    </row>
    <row r="53" spans="1:2" x14ac:dyDescent="0.25">
      <c r="A53" s="2"/>
      <c r="B53" s="3" t="s">
        <v>1</v>
      </c>
    </row>
    <row r="54" spans="1:2" x14ac:dyDescent="0.25">
      <c r="A54" s="2" t="s">
        <v>32</v>
      </c>
      <c r="B54" s="3">
        <v>6000</v>
      </c>
    </row>
    <row r="55" spans="1:2" ht="15.75" thickBot="1" x14ac:dyDescent="0.3">
      <c r="A55" s="2" t="s">
        <v>27</v>
      </c>
      <c r="B55" s="13">
        <v>10</v>
      </c>
    </row>
    <row r="56" spans="1:2" ht="15.75" thickTop="1" x14ac:dyDescent="0.25">
      <c r="A56" s="6" t="s">
        <v>25</v>
      </c>
      <c r="B56" s="19">
        <f>B54*B55</f>
        <v>60000</v>
      </c>
    </row>
    <row r="57" spans="1:2" ht="15.75" thickBot="1" x14ac:dyDescent="0.3">
      <c r="A57" s="2" t="s">
        <v>26</v>
      </c>
      <c r="B57" s="13">
        <f>B27</f>
        <v>364000</v>
      </c>
    </row>
    <row r="58" spans="1:2" ht="15.75" thickTop="1" x14ac:dyDescent="0.25">
      <c r="A58" s="6" t="s">
        <v>28</v>
      </c>
      <c r="B58" s="19">
        <f>B56+B57</f>
        <v>424000</v>
      </c>
    </row>
    <row r="59" spans="1:2" ht="15.75" thickBot="1" x14ac:dyDescent="0.3">
      <c r="A59" s="2" t="s">
        <v>29</v>
      </c>
      <c r="B59" s="13">
        <f>B22*B26</f>
        <v>16000</v>
      </c>
    </row>
    <row r="60" spans="1:2" ht="16.5" thickTop="1" thickBot="1" x14ac:dyDescent="0.3">
      <c r="A60" s="10" t="s">
        <v>30</v>
      </c>
      <c r="B60" s="12">
        <f>B58-B59</f>
        <v>408000</v>
      </c>
    </row>
    <row r="61" spans="1:2" ht="15.75" thickBot="1" x14ac:dyDescent="0.3"/>
    <row r="62" spans="1:2" ht="18.75" x14ac:dyDescent="0.3">
      <c r="A62" s="8" t="s">
        <v>33</v>
      </c>
      <c r="B62" s="14"/>
    </row>
    <row r="63" spans="1:2" x14ac:dyDescent="0.25">
      <c r="A63" s="2"/>
      <c r="B63" s="3" t="s">
        <v>1</v>
      </c>
    </row>
    <row r="64" spans="1:2" x14ac:dyDescent="0.25">
      <c r="A64" s="2" t="s">
        <v>34</v>
      </c>
      <c r="B64" s="13">
        <f>B60</f>
        <v>408000</v>
      </c>
    </row>
    <row r="65" spans="1:2" x14ac:dyDescent="0.25">
      <c r="A65" s="2" t="s">
        <v>35</v>
      </c>
      <c r="B65" s="13">
        <f>B43</f>
        <v>720000</v>
      </c>
    </row>
    <row r="66" spans="1:2" ht="15.75" thickBot="1" x14ac:dyDescent="0.3">
      <c r="A66" s="2" t="s">
        <v>24</v>
      </c>
      <c r="B66" s="13">
        <f>B50</f>
        <v>140000</v>
      </c>
    </row>
    <row r="67" spans="1:2" ht="15.75" thickTop="1" x14ac:dyDescent="0.25">
      <c r="A67" s="6" t="s">
        <v>36</v>
      </c>
      <c r="B67" s="19">
        <f>SUM(B64:B66)</f>
        <v>1268000</v>
      </c>
    </row>
    <row r="68" spans="1:2" ht="15.75" thickBot="1" x14ac:dyDescent="0.3">
      <c r="A68" s="2" t="s">
        <v>6</v>
      </c>
      <c r="B68" s="3">
        <f>B15</f>
        <v>120000</v>
      </c>
    </row>
    <row r="69" spans="1:2" ht="16.5" thickTop="1" thickBot="1" x14ac:dyDescent="0.3">
      <c r="A69" s="10" t="s">
        <v>37</v>
      </c>
      <c r="B69" s="12">
        <f>B67/B68</f>
        <v>10.566666666666666</v>
      </c>
    </row>
    <row r="70" spans="1:2" ht="15.75" thickBot="1" x14ac:dyDescent="0.3"/>
    <row r="71" spans="1:2" ht="18.75" x14ac:dyDescent="0.3">
      <c r="A71" s="8" t="s">
        <v>38</v>
      </c>
      <c r="B71" s="14"/>
    </row>
    <row r="72" spans="1:2" x14ac:dyDescent="0.25">
      <c r="A72" s="2" t="s">
        <v>39</v>
      </c>
      <c r="B72" s="3">
        <f>B14*10</f>
        <v>400000</v>
      </c>
    </row>
    <row r="73" spans="1:2" ht="15.75" thickBot="1" x14ac:dyDescent="0.3">
      <c r="A73" s="2" t="s">
        <v>33</v>
      </c>
      <c r="B73" s="13">
        <f>B67</f>
        <v>1268000</v>
      </c>
    </row>
    <row r="74" spans="1:2" ht="15.75" thickTop="1" x14ac:dyDescent="0.25">
      <c r="A74" s="6" t="s">
        <v>40</v>
      </c>
      <c r="B74" s="19">
        <f>B72+B73</f>
        <v>1668000</v>
      </c>
    </row>
    <row r="75" spans="1:2" ht="15.75" thickBot="1" x14ac:dyDescent="0.3">
      <c r="A75" s="2" t="s">
        <v>41</v>
      </c>
      <c r="B75" s="3">
        <f>60000*2</f>
        <v>120000</v>
      </c>
    </row>
    <row r="76" spans="1:2" ht="16.5" thickTop="1" thickBot="1" x14ac:dyDescent="0.3">
      <c r="A76" s="10" t="s">
        <v>38</v>
      </c>
      <c r="B76" s="12">
        <f>B74-B75</f>
        <v>1548000</v>
      </c>
    </row>
    <row r="78" spans="1:2" ht="15.75" thickBot="1" x14ac:dyDescent="0.3"/>
    <row r="79" spans="1:2" ht="21" x14ac:dyDescent="0.35">
      <c r="A79" s="20" t="s">
        <v>42</v>
      </c>
      <c r="B79" s="21"/>
    </row>
    <row r="80" spans="1:2" x14ac:dyDescent="0.25">
      <c r="A80" s="2"/>
      <c r="B80" s="3" t="s">
        <v>1</v>
      </c>
    </row>
    <row r="81" spans="1:2" x14ac:dyDescent="0.25">
      <c r="A81" s="2" t="s">
        <v>43</v>
      </c>
      <c r="B81" s="13">
        <f>B7</f>
        <v>3000000</v>
      </c>
    </row>
    <row r="82" spans="1:2" ht="15.75" thickBot="1" x14ac:dyDescent="0.3">
      <c r="A82" s="22" t="s">
        <v>44</v>
      </c>
      <c r="B82" s="13">
        <f>B76</f>
        <v>1548000</v>
      </c>
    </row>
    <row r="83" spans="1:2" ht="15.75" thickTop="1" x14ac:dyDescent="0.25">
      <c r="A83" s="6" t="s">
        <v>45</v>
      </c>
      <c r="B83" s="19">
        <f>B81-B82</f>
        <v>1452000</v>
      </c>
    </row>
    <row r="84" spans="1:2" x14ac:dyDescent="0.25">
      <c r="A84" s="2" t="s">
        <v>46</v>
      </c>
      <c r="B84" s="13">
        <v>0</v>
      </c>
    </row>
    <row r="85" spans="1:2" x14ac:dyDescent="0.25">
      <c r="A85" s="2" t="s">
        <v>47</v>
      </c>
      <c r="B85" s="13">
        <v>328000</v>
      </c>
    </row>
    <row r="86" spans="1:2" ht="15.75" thickBot="1" x14ac:dyDescent="0.3">
      <c r="A86" s="2" t="s">
        <v>48</v>
      </c>
      <c r="B86" s="13">
        <v>250000</v>
      </c>
    </row>
    <row r="87" spans="1:2" ht="15.75" thickTop="1" x14ac:dyDescent="0.25">
      <c r="A87" s="6" t="s">
        <v>49</v>
      </c>
      <c r="B87" s="19">
        <f>B83-SUM(B84:B86)</f>
        <v>874000</v>
      </c>
    </row>
    <row r="88" spans="1:2" ht="15.75" thickBot="1" x14ac:dyDescent="0.3">
      <c r="A88" s="2" t="s">
        <v>50</v>
      </c>
      <c r="B88" s="13">
        <f>B87*25%</f>
        <v>218500</v>
      </c>
    </row>
    <row r="89" spans="1:2" ht="16.5" thickTop="1" thickBot="1" x14ac:dyDescent="0.3">
      <c r="A89" s="10" t="s">
        <v>51</v>
      </c>
      <c r="B89" s="12">
        <f>B87-B88</f>
        <v>655500</v>
      </c>
    </row>
    <row r="91" spans="1:2" x14ac:dyDescent="0.25">
      <c r="A91" t="s">
        <v>52</v>
      </c>
      <c r="B91">
        <f>B75</f>
        <v>120000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D67"/>
  <sheetViews>
    <sheetView topLeftCell="A40" zoomScaleNormal="100" workbookViewId="0">
      <selection activeCell="B60" sqref="B60"/>
    </sheetView>
  </sheetViews>
  <sheetFormatPr baseColWidth="10" defaultRowHeight="15" x14ac:dyDescent="0.25"/>
  <cols>
    <col min="2" max="2" width="38.7109375" customWidth="1"/>
    <col min="3" max="3" width="13.85546875" bestFit="1" customWidth="1"/>
  </cols>
  <sheetData>
    <row r="1" spans="2:4" ht="15" customHeight="1" x14ac:dyDescent="0.5">
      <c r="B1" s="50" t="s">
        <v>67</v>
      </c>
      <c r="C1" s="51"/>
      <c r="D1" s="23"/>
    </row>
    <row r="2" spans="2:4" ht="15" customHeight="1" thickBot="1" x14ac:dyDescent="0.55000000000000004">
      <c r="B2" s="52"/>
      <c r="C2" s="53"/>
      <c r="D2" s="23"/>
    </row>
    <row r="3" spans="2:4" ht="15.75" thickBot="1" x14ac:dyDescent="0.3">
      <c r="B3" s="2"/>
      <c r="C3" s="3"/>
    </row>
    <row r="4" spans="2:4" ht="16.5" thickTop="1" thickBot="1" x14ac:dyDescent="0.3">
      <c r="B4" s="24" t="s">
        <v>53</v>
      </c>
      <c r="C4" s="26">
        <v>221200</v>
      </c>
    </row>
    <row r="5" spans="2:4" ht="15.75" thickTop="1" x14ac:dyDescent="0.25">
      <c r="B5" s="2"/>
      <c r="C5" s="3"/>
    </row>
    <row r="6" spans="2:4" ht="21" x14ac:dyDescent="0.35">
      <c r="B6" s="28" t="s">
        <v>54</v>
      </c>
      <c r="C6" s="29"/>
    </row>
    <row r="7" spans="2:4" x14ac:dyDescent="0.25">
      <c r="B7" s="2"/>
      <c r="C7" s="3" t="s">
        <v>55</v>
      </c>
    </row>
    <row r="8" spans="2:4" x14ac:dyDescent="0.25">
      <c r="B8" s="2" t="s">
        <v>56</v>
      </c>
      <c r="C8" s="13">
        <v>1800000</v>
      </c>
    </row>
    <row r="9" spans="2:4" x14ac:dyDescent="0.25">
      <c r="B9" s="2" t="s">
        <v>57</v>
      </c>
      <c r="C9" s="13">
        <v>1065000</v>
      </c>
    </row>
    <row r="10" spans="2:4" x14ac:dyDescent="0.25">
      <c r="B10" s="30" t="s">
        <v>58</v>
      </c>
      <c r="C10" s="31">
        <f>C8+C9</f>
        <v>2865000</v>
      </c>
    </row>
    <row r="11" spans="2:4" x14ac:dyDescent="0.25">
      <c r="B11" s="2"/>
      <c r="C11" s="3"/>
    </row>
    <row r="12" spans="2:4" x14ac:dyDescent="0.25">
      <c r="B12" s="30" t="s">
        <v>59</v>
      </c>
      <c r="C12" s="31">
        <f>C4+C10</f>
        <v>3086200</v>
      </c>
    </row>
    <row r="13" spans="2:4" x14ac:dyDescent="0.25">
      <c r="B13" s="2"/>
      <c r="C13" s="3"/>
    </row>
    <row r="14" spans="2:4" ht="21" x14ac:dyDescent="0.35">
      <c r="B14" s="28" t="s">
        <v>60</v>
      </c>
      <c r="C14" s="29"/>
    </row>
    <row r="15" spans="2:4" x14ac:dyDescent="0.25">
      <c r="B15" s="2"/>
      <c r="C15" s="41" t="s">
        <v>55</v>
      </c>
    </row>
    <row r="16" spans="2:4" x14ac:dyDescent="0.25">
      <c r="B16" s="2" t="s">
        <v>61</v>
      </c>
      <c r="C16" s="13">
        <f>C59</f>
        <v>0</v>
      </c>
    </row>
    <row r="17" spans="2:3" x14ac:dyDescent="0.25">
      <c r="B17" s="2" t="s">
        <v>62</v>
      </c>
      <c r="C17" s="13">
        <f>C67</f>
        <v>292000</v>
      </c>
    </row>
    <row r="18" spans="2:3" x14ac:dyDescent="0.25">
      <c r="B18" s="2" t="s">
        <v>63</v>
      </c>
      <c r="C18" s="13">
        <f>'Ejercicio#7'!B43</f>
        <v>720000</v>
      </c>
    </row>
    <row r="19" spans="2:3" x14ac:dyDescent="0.25">
      <c r="B19" s="2" t="s">
        <v>64</v>
      </c>
      <c r="C19" s="13">
        <f>'Ejercicio#7'!B50</f>
        <v>140000</v>
      </c>
    </row>
    <row r="20" spans="2:3" x14ac:dyDescent="0.25">
      <c r="B20" s="2" t="s">
        <v>65</v>
      </c>
      <c r="C20" s="13">
        <v>0</v>
      </c>
    </row>
    <row r="21" spans="2:3" x14ac:dyDescent="0.25">
      <c r="B21" s="2" t="s">
        <v>47</v>
      </c>
      <c r="C21" s="13">
        <f>328000-3900</f>
        <v>324100</v>
      </c>
    </row>
    <row r="22" spans="2:3" ht="15.75" thickBot="1" x14ac:dyDescent="0.3">
      <c r="B22" s="2" t="s">
        <v>48</v>
      </c>
      <c r="C22" s="13">
        <v>250000</v>
      </c>
    </row>
    <row r="23" spans="2:3" ht="15.75" thickTop="1" x14ac:dyDescent="0.25">
      <c r="B23" s="32" t="s">
        <v>66</v>
      </c>
      <c r="C23" s="33">
        <f>SUM(C16:C22)</f>
        <v>1726100</v>
      </c>
    </row>
    <row r="24" spans="2:3" x14ac:dyDescent="0.25">
      <c r="B24" s="2"/>
      <c r="C24" s="13"/>
    </row>
    <row r="25" spans="2:3" ht="21" x14ac:dyDescent="0.35">
      <c r="B25" s="28" t="s">
        <v>86</v>
      </c>
      <c r="C25" s="34"/>
    </row>
    <row r="26" spans="2:3" x14ac:dyDescent="0.25">
      <c r="B26" s="2" t="s">
        <v>50</v>
      </c>
      <c r="C26" s="13">
        <v>233000</v>
      </c>
    </row>
    <row r="27" spans="2:3" ht="15.75" thickBot="1" x14ac:dyDescent="0.3">
      <c r="B27" s="2" t="s">
        <v>77</v>
      </c>
      <c r="C27" s="13">
        <v>25300</v>
      </c>
    </row>
    <row r="28" spans="2:3" ht="15.75" thickTop="1" x14ac:dyDescent="0.25">
      <c r="B28" s="32" t="s">
        <v>87</v>
      </c>
      <c r="C28" s="33">
        <f>C23+C26+C27</f>
        <v>1984400</v>
      </c>
    </row>
    <row r="29" spans="2:3" x14ac:dyDescent="0.25">
      <c r="B29" s="2"/>
      <c r="C29" s="13"/>
    </row>
    <row r="30" spans="2:3" ht="21" x14ac:dyDescent="0.35">
      <c r="B30" s="35" t="s">
        <v>90</v>
      </c>
      <c r="C30" s="31">
        <f>C12-C28</f>
        <v>1101800</v>
      </c>
    </row>
    <row r="31" spans="2:3" x14ac:dyDescent="0.25">
      <c r="B31" s="2"/>
      <c r="C31" s="13"/>
    </row>
    <row r="32" spans="2:3" ht="21" x14ac:dyDescent="0.35">
      <c r="B32" s="28" t="s">
        <v>86</v>
      </c>
      <c r="C32" s="36"/>
    </row>
    <row r="33" spans="2:3" x14ac:dyDescent="0.25">
      <c r="B33" s="37" t="s">
        <v>88</v>
      </c>
      <c r="C33" s="38">
        <f>C30-200000</f>
        <v>901800</v>
      </c>
    </row>
    <row r="34" spans="2:3" x14ac:dyDescent="0.25">
      <c r="B34" s="2"/>
      <c r="C34" s="13"/>
    </row>
    <row r="35" spans="2:3" ht="21.75" thickBot="1" x14ac:dyDescent="0.4">
      <c r="B35" s="39" t="s">
        <v>89</v>
      </c>
      <c r="C35" s="40">
        <f>C30-C33</f>
        <v>200000</v>
      </c>
    </row>
    <row r="37" spans="2:3" ht="15.75" thickBot="1" x14ac:dyDescent="0.3"/>
    <row r="38" spans="2:3" x14ac:dyDescent="0.25">
      <c r="B38" s="54" t="s">
        <v>68</v>
      </c>
      <c r="C38" s="55"/>
    </row>
    <row r="39" spans="2:3" ht="15.75" thickBot="1" x14ac:dyDescent="0.3">
      <c r="B39" s="56"/>
      <c r="C39" s="57"/>
    </row>
    <row r="40" spans="2:3" ht="15.75" thickTop="1" x14ac:dyDescent="0.25">
      <c r="B40" s="6"/>
      <c r="C40" s="7" t="s">
        <v>55</v>
      </c>
    </row>
    <row r="41" spans="2:3" x14ac:dyDescent="0.25">
      <c r="B41" s="2" t="s">
        <v>69</v>
      </c>
      <c r="C41" s="13">
        <f>3000000</f>
        <v>3000000</v>
      </c>
    </row>
    <row r="42" spans="2:3" ht="15.75" thickBot="1" x14ac:dyDescent="0.3">
      <c r="B42" s="2" t="s">
        <v>57</v>
      </c>
      <c r="C42" s="13">
        <f>C41*40%</f>
        <v>1200000</v>
      </c>
    </row>
    <row r="43" spans="2:3" ht="16.5" thickTop="1" thickBot="1" x14ac:dyDescent="0.3">
      <c r="B43" s="24" t="s">
        <v>56</v>
      </c>
      <c r="C43" s="26">
        <f>C41-C42</f>
        <v>1800000</v>
      </c>
    </row>
    <row r="44" spans="2:3" ht="16.5" thickTop="1" thickBot="1" x14ac:dyDescent="0.3">
      <c r="B44" s="2"/>
      <c r="C44" s="3"/>
    </row>
    <row r="45" spans="2:3" ht="15.75" thickTop="1" x14ac:dyDescent="0.25">
      <c r="B45" s="6" t="s">
        <v>70</v>
      </c>
      <c r="C45" s="7"/>
    </row>
    <row r="46" spans="2:3" x14ac:dyDescent="0.25">
      <c r="B46" s="2" t="s">
        <v>74</v>
      </c>
      <c r="C46" s="13">
        <v>0</v>
      </c>
    </row>
    <row r="47" spans="2:3" x14ac:dyDescent="0.25">
      <c r="B47" s="2" t="s">
        <v>75</v>
      </c>
      <c r="C47" s="13">
        <v>0</v>
      </c>
    </row>
    <row r="48" spans="2:3" x14ac:dyDescent="0.25">
      <c r="B48" s="2" t="s">
        <v>71</v>
      </c>
      <c r="C48" s="13">
        <v>225000</v>
      </c>
    </row>
    <row r="49" spans="2:3" x14ac:dyDescent="0.25">
      <c r="B49" s="2" t="s">
        <v>72</v>
      </c>
      <c r="C49" s="13">
        <f>C42*70%</f>
        <v>840000</v>
      </c>
    </row>
    <row r="50" spans="2:3" ht="15.75" thickBot="1" x14ac:dyDescent="0.3">
      <c r="B50" s="2" t="s">
        <v>73</v>
      </c>
      <c r="C50" s="13">
        <v>0</v>
      </c>
    </row>
    <row r="51" spans="2:3" ht="16.5" thickTop="1" thickBot="1" x14ac:dyDescent="0.3">
      <c r="B51" s="10" t="s">
        <v>76</v>
      </c>
      <c r="C51" s="12">
        <f>SUM(C46:C50)</f>
        <v>1065000</v>
      </c>
    </row>
    <row r="53" spans="2:3" ht="15.75" thickBot="1" x14ac:dyDescent="0.3"/>
    <row r="54" spans="2:3" x14ac:dyDescent="0.25">
      <c r="B54" s="54" t="s">
        <v>77</v>
      </c>
      <c r="C54" s="55"/>
    </row>
    <row r="55" spans="2:3" ht="15.75" thickBot="1" x14ac:dyDescent="0.3">
      <c r="B55" s="56"/>
      <c r="C55" s="57"/>
    </row>
    <row r="56" spans="2:3" ht="15.75" thickTop="1" x14ac:dyDescent="0.25">
      <c r="B56" s="6"/>
      <c r="C56" s="7" t="s">
        <v>55</v>
      </c>
    </row>
    <row r="57" spans="2:3" x14ac:dyDescent="0.25">
      <c r="B57" s="2" t="s">
        <v>78</v>
      </c>
      <c r="C57" s="13">
        <v>364000</v>
      </c>
    </row>
    <row r="58" spans="2:3" ht="15.75" thickBot="1" x14ac:dyDescent="0.3">
      <c r="B58" s="2" t="s">
        <v>119</v>
      </c>
      <c r="C58" s="13">
        <f>C57</f>
        <v>364000</v>
      </c>
    </row>
    <row r="59" spans="2:3" ht="16.5" thickTop="1" thickBot="1" x14ac:dyDescent="0.3">
      <c r="B59" s="25" t="s">
        <v>120</v>
      </c>
      <c r="C59" s="27">
        <f>0</f>
        <v>0</v>
      </c>
    </row>
    <row r="60" spans="2:3" ht="16.5" thickTop="1" thickBot="1" x14ac:dyDescent="0.3">
      <c r="B60" s="2"/>
      <c r="C60" s="3"/>
    </row>
    <row r="61" spans="2:3" ht="15.75" thickTop="1" x14ac:dyDescent="0.25">
      <c r="B61" s="6" t="s">
        <v>79</v>
      </c>
      <c r="C61" s="7"/>
    </row>
    <row r="62" spans="2:3" x14ac:dyDescent="0.25">
      <c r="B62" s="2" t="s">
        <v>80</v>
      </c>
      <c r="C62" s="13">
        <v>0</v>
      </c>
    </row>
    <row r="63" spans="2:3" x14ac:dyDescent="0.25">
      <c r="B63" s="2" t="s">
        <v>81</v>
      </c>
      <c r="C63" s="13">
        <v>0</v>
      </c>
    </row>
    <row r="64" spans="2:3" x14ac:dyDescent="0.25">
      <c r="B64" s="2" t="s">
        <v>82</v>
      </c>
      <c r="C64" s="13">
        <f>110000</f>
        <v>110000</v>
      </c>
    </row>
    <row r="65" spans="2:3" x14ac:dyDescent="0.25">
      <c r="B65" s="2" t="s">
        <v>83</v>
      </c>
      <c r="C65" s="13">
        <f>C58*0.5</f>
        <v>182000</v>
      </c>
    </row>
    <row r="66" spans="2:3" ht="15.75" thickBot="1" x14ac:dyDescent="0.3">
      <c r="B66" s="2" t="s">
        <v>84</v>
      </c>
      <c r="C66" s="13">
        <v>0</v>
      </c>
    </row>
    <row r="67" spans="2:3" ht="16.5" thickTop="1" thickBot="1" x14ac:dyDescent="0.3">
      <c r="B67" s="17" t="s">
        <v>85</v>
      </c>
      <c r="C67" s="12">
        <f>SUM(C62:C66)</f>
        <v>292000</v>
      </c>
    </row>
  </sheetData>
  <mergeCells count="3">
    <mergeCell ref="B1:C2"/>
    <mergeCell ref="B38:C39"/>
    <mergeCell ref="B54:C5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2"/>
  <sheetViews>
    <sheetView tabSelected="1" zoomScaleNormal="100" workbookViewId="0">
      <selection activeCell="E28" sqref="E28"/>
    </sheetView>
  </sheetViews>
  <sheetFormatPr baseColWidth="10" defaultRowHeight="15" x14ac:dyDescent="0.25"/>
  <cols>
    <col min="1" max="1" width="45.85546875" customWidth="1"/>
    <col min="4" max="4" width="11.5703125" customWidth="1"/>
    <col min="5" max="5" width="50.85546875" customWidth="1"/>
  </cols>
  <sheetData>
    <row r="1" spans="1:11" x14ac:dyDescent="0.25">
      <c r="A1" s="76" t="s">
        <v>91</v>
      </c>
      <c r="B1" s="77"/>
      <c r="C1" s="77"/>
      <c r="D1" s="77"/>
      <c r="E1" s="77"/>
      <c r="F1" s="77"/>
      <c r="G1" s="77"/>
      <c r="H1" s="78"/>
      <c r="I1" s="42"/>
      <c r="J1" s="42"/>
      <c r="K1" s="42"/>
    </row>
    <row r="2" spans="1:11" ht="15.75" thickBot="1" x14ac:dyDescent="0.3">
      <c r="A2" s="65" t="s">
        <v>92</v>
      </c>
      <c r="B2" s="66"/>
      <c r="C2" s="66"/>
      <c r="D2" s="66"/>
      <c r="E2" s="66"/>
      <c r="F2" s="66"/>
      <c r="G2" s="66"/>
      <c r="H2" s="67"/>
      <c r="I2" s="42"/>
      <c r="J2" s="42"/>
      <c r="K2" s="42"/>
    </row>
    <row r="3" spans="1:11" ht="27" thickBot="1" x14ac:dyDescent="0.45">
      <c r="A3" s="68" t="s">
        <v>93</v>
      </c>
      <c r="B3" s="69"/>
      <c r="C3" s="69"/>
      <c r="D3" s="69"/>
      <c r="E3" s="70" t="s">
        <v>94</v>
      </c>
      <c r="F3" s="71"/>
      <c r="G3" s="71"/>
      <c r="H3" s="72"/>
    </row>
    <row r="4" spans="1:11" ht="16.5" thickTop="1" thickBot="1" x14ac:dyDescent="0.3">
      <c r="A4" s="58" t="s">
        <v>96</v>
      </c>
      <c r="B4" s="59"/>
      <c r="C4" s="59"/>
      <c r="D4" s="59"/>
      <c r="E4" s="73" t="s">
        <v>95</v>
      </c>
      <c r="F4" s="74"/>
      <c r="G4" s="74"/>
      <c r="H4" s="75"/>
    </row>
    <row r="5" spans="1:11" ht="15.75" thickTop="1" x14ac:dyDescent="0.25">
      <c r="A5" s="2" t="s">
        <v>97</v>
      </c>
      <c r="B5" s="18">
        <f>'Ejercicio#8'!C4</f>
        <v>221200</v>
      </c>
      <c r="C5" s="18"/>
      <c r="D5" s="18"/>
      <c r="E5" s="2" t="s">
        <v>112</v>
      </c>
      <c r="F5" s="18">
        <f>'Ejercicio#8'!C65</f>
        <v>182000</v>
      </c>
      <c r="G5" s="18"/>
      <c r="H5" s="13"/>
    </row>
    <row r="6" spans="1:11" x14ac:dyDescent="0.25">
      <c r="A6" s="2" t="s">
        <v>98</v>
      </c>
      <c r="B6" s="18">
        <f>'Ejercicio#8'!C48</f>
        <v>225000</v>
      </c>
      <c r="C6" s="18"/>
      <c r="D6" s="18"/>
      <c r="E6" s="2" t="s">
        <v>113</v>
      </c>
      <c r="F6" s="18">
        <v>58300</v>
      </c>
      <c r="G6" s="18"/>
      <c r="H6" s="13"/>
    </row>
    <row r="7" spans="1:11" x14ac:dyDescent="0.25">
      <c r="A7" s="2" t="s">
        <v>99</v>
      </c>
      <c r="B7" s="18">
        <f>'Ejercicio#7'!B72</f>
        <v>400000</v>
      </c>
      <c r="C7" s="18"/>
      <c r="D7" s="18"/>
      <c r="E7" s="2" t="s">
        <v>77</v>
      </c>
      <c r="F7" s="18">
        <f>'Ejercicio#8'!C67-'Ejercicio#9'!F5</f>
        <v>110000</v>
      </c>
      <c r="G7" s="18"/>
      <c r="H7" s="13"/>
    </row>
    <row r="8" spans="1:11" x14ac:dyDescent="0.25">
      <c r="A8" s="2" t="s">
        <v>100</v>
      </c>
      <c r="B8" s="18">
        <f>'Ejercicio#7'!B91</f>
        <v>120000</v>
      </c>
      <c r="C8" s="18"/>
      <c r="D8" s="18">
        <f>SUM(B5:B8)</f>
        <v>966200</v>
      </c>
      <c r="E8" s="2" t="s">
        <v>114</v>
      </c>
      <c r="F8" s="18">
        <f>'Ejercicio#7'!B88</f>
        <v>218500</v>
      </c>
      <c r="G8" s="18"/>
      <c r="H8" s="13"/>
    </row>
    <row r="9" spans="1:11" ht="15.75" thickBot="1" x14ac:dyDescent="0.3">
      <c r="A9" s="45" t="s">
        <v>108</v>
      </c>
      <c r="B9" s="46"/>
      <c r="C9" s="46"/>
      <c r="D9" s="46"/>
      <c r="E9" s="2" t="s">
        <v>115</v>
      </c>
      <c r="F9" s="18"/>
      <c r="G9" s="18"/>
      <c r="H9" s="13">
        <f>SUM(F5:F8)</f>
        <v>568800</v>
      </c>
    </row>
    <row r="10" spans="1:11" ht="16.5" thickTop="1" thickBot="1" x14ac:dyDescent="0.3">
      <c r="A10" s="2"/>
      <c r="B10" s="18"/>
      <c r="C10" s="18"/>
      <c r="D10" s="18"/>
      <c r="E10" s="73" t="s">
        <v>107</v>
      </c>
      <c r="F10" s="74"/>
      <c r="G10" s="74"/>
      <c r="H10" s="75"/>
    </row>
    <row r="11" spans="1:11" ht="16.5" thickTop="1" thickBot="1" x14ac:dyDescent="0.3">
      <c r="A11" s="2"/>
      <c r="B11" s="18"/>
      <c r="C11" s="18"/>
      <c r="D11" s="18"/>
      <c r="E11" s="2"/>
      <c r="F11" s="18"/>
      <c r="G11" s="18"/>
      <c r="H11" s="13"/>
    </row>
    <row r="12" spans="1:11" ht="27.75" thickTop="1" thickBot="1" x14ac:dyDescent="0.45">
      <c r="A12" s="58" t="s">
        <v>101</v>
      </c>
      <c r="B12" s="59"/>
      <c r="C12" s="59"/>
      <c r="D12" s="59"/>
      <c r="E12" s="60" t="s">
        <v>116</v>
      </c>
      <c r="F12" s="61"/>
      <c r="G12" s="61"/>
      <c r="H12" s="62"/>
    </row>
    <row r="13" spans="1:11" ht="15.75" thickTop="1" x14ac:dyDescent="0.25">
      <c r="A13" s="2" t="s">
        <v>102</v>
      </c>
      <c r="B13" s="18">
        <f>'Ejercicio#7'!B21</f>
        <v>180000</v>
      </c>
      <c r="C13" s="18"/>
      <c r="D13" s="18"/>
      <c r="E13" s="2" t="s">
        <v>117</v>
      </c>
      <c r="F13" s="18">
        <v>350000</v>
      </c>
      <c r="G13" s="18"/>
      <c r="H13" s="13"/>
    </row>
    <row r="14" spans="1:11" x14ac:dyDescent="0.25">
      <c r="A14" s="2" t="s">
        <v>105</v>
      </c>
      <c r="B14" s="18">
        <f>-95000</f>
        <v>-95000</v>
      </c>
      <c r="C14" s="18"/>
      <c r="D14" s="18"/>
      <c r="E14" s="2" t="s">
        <v>118</v>
      </c>
      <c r="F14" s="18">
        <v>205000</v>
      </c>
      <c r="G14" s="18"/>
      <c r="H14" s="13"/>
    </row>
    <row r="15" spans="1:11" x14ac:dyDescent="0.25">
      <c r="A15" s="2" t="s">
        <v>103</v>
      </c>
      <c r="B15" s="18">
        <f>88000</f>
        <v>88000</v>
      </c>
      <c r="C15" s="18"/>
      <c r="D15" s="18"/>
      <c r="E15" s="2"/>
      <c r="F15" s="18"/>
      <c r="G15" s="18"/>
      <c r="H15" s="13"/>
    </row>
    <row r="16" spans="1:11" x14ac:dyDescent="0.25">
      <c r="A16" s="2" t="s">
        <v>104</v>
      </c>
      <c r="B16" s="18">
        <f>-54600</f>
        <v>-54600</v>
      </c>
      <c r="C16" s="18"/>
      <c r="D16" s="18"/>
      <c r="E16" s="2"/>
      <c r="F16" s="18"/>
      <c r="G16" s="18"/>
      <c r="H16" s="13"/>
    </row>
    <row r="17" spans="1:8" x14ac:dyDescent="0.25">
      <c r="A17" s="2" t="s">
        <v>106</v>
      </c>
      <c r="B17" s="18">
        <v>5000</v>
      </c>
      <c r="C17" s="18"/>
      <c r="D17" s="18"/>
      <c r="E17" s="2"/>
      <c r="F17" s="18"/>
      <c r="G17" s="18"/>
      <c r="H17" s="13"/>
    </row>
    <row r="18" spans="1:8" ht="15.75" thickBot="1" x14ac:dyDescent="0.3">
      <c r="A18" s="43" t="s">
        <v>110</v>
      </c>
      <c r="B18" s="47"/>
      <c r="C18" s="47"/>
      <c r="D18" s="47">
        <f>SUM(B13:B17)</f>
        <v>123400</v>
      </c>
      <c r="E18" s="43"/>
      <c r="F18" s="47"/>
      <c r="G18" s="47"/>
      <c r="H18" s="48">
        <f>SUM(F13:F17)</f>
        <v>555000</v>
      </c>
    </row>
    <row r="19" spans="1:8" ht="15.75" thickBot="1" x14ac:dyDescent="0.3">
      <c r="A19" s="49" t="s">
        <v>109</v>
      </c>
      <c r="B19" s="63">
        <f>SUM(D8+D18)</f>
        <v>1089600</v>
      </c>
      <c r="C19" s="64"/>
      <c r="D19" s="64"/>
      <c r="E19" s="44" t="s">
        <v>111</v>
      </c>
      <c r="F19" s="87">
        <f>H9+H18</f>
        <v>1123800</v>
      </c>
      <c r="G19" s="87"/>
      <c r="H19" s="88"/>
    </row>
    <row r="21" spans="1:8" x14ac:dyDescent="0.25">
      <c r="D21" s="89"/>
    </row>
    <row r="22" spans="1:8" x14ac:dyDescent="0.25">
      <c r="A22" s="79"/>
      <c r="B22" s="79"/>
      <c r="C22" s="79"/>
      <c r="D22" s="79"/>
      <c r="E22" s="79"/>
      <c r="F22" s="79"/>
      <c r="G22" s="79"/>
      <c r="H22" s="79"/>
    </row>
    <row r="23" spans="1:8" x14ac:dyDescent="0.25">
      <c r="A23" s="66"/>
      <c r="B23" s="66"/>
      <c r="C23" s="66"/>
      <c r="D23" s="66"/>
      <c r="E23" s="66"/>
      <c r="F23" s="66"/>
      <c r="G23" s="66"/>
      <c r="H23" s="66"/>
    </row>
    <row r="24" spans="1:8" x14ac:dyDescent="0.25">
      <c r="A24" s="66"/>
      <c r="B24" s="66"/>
      <c r="C24" s="66"/>
      <c r="D24" s="66"/>
      <c r="E24" s="66"/>
      <c r="F24" s="66"/>
      <c r="G24" s="66"/>
      <c r="H24" s="66"/>
    </row>
    <row r="25" spans="1:8" ht="26.25" x14ac:dyDescent="0.4">
      <c r="A25" s="80"/>
      <c r="B25" s="80"/>
      <c r="C25" s="80"/>
      <c r="D25" s="80"/>
      <c r="E25" s="80"/>
      <c r="F25" s="80"/>
      <c r="G25" s="80"/>
      <c r="H25" s="80"/>
    </row>
    <row r="26" spans="1:8" x14ac:dyDescent="0.25">
      <c r="A26" s="81"/>
      <c r="B26" s="81"/>
      <c r="C26" s="81"/>
      <c r="D26" s="81"/>
      <c r="E26" s="82"/>
      <c r="F26" s="82"/>
      <c r="G26" s="82"/>
      <c r="H26" s="82"/>
    </row>
    <row r="27" spans="1:8" x14ac:dyDescent="0.25">
      <c r="A27" s="79"/>
      <c r="B27" s="18"/>
      <c r="C27" s="18"/>
      <c r="D27" s="18"/>
      <c r="E27" s="79"/>
      <c r="F27" s="18"/>
      <c r="G27" s="18"/>
      <c r="H27" s="18"/>
    </row>
    <row r="28" spans="1:8" x14ac:dyDescent="0.25">
      <c r="A28" s="79"/>
      <c r="B28" s="18"/>
      <c r="C28" s="18"/>
      <c r="D28" s="18"/>
      <c r="E28" s="79"/>
      <c r="F28" s="18"/>
      <c r="G28" s="18"/>
      <c r="H28" s="18"/>
    </row>
    <row r="29" spans="1:8" x14ac:dyDescent="0.25">
      <c r="A29" s="79"/>
      <c r="B29" s="18"/>
      <c r="C29" s="18"/>
      <c r="D29" s="18"/>
      <c r="E29" s="79"/>
      <c r="F29" s="18"/>
      <c r="G29" s="18"/>
      <c r="H29" s="18"/>
    </row>
    <row r="30" spans="1:8" x14ac:dyDescent="0.25">
      <c r="A30" s="79"/>
      <c r="B30" s="18"/>
      <c r="C30" s="18"/>
      <c r="D30" s="18"/>
      <c r="E30" s="79"/>
      <c r="F30" s="18"/>
      <c r="G30" s="18"/>
      <c r="H30" s="18"/>
    </row>
    <row r="31" spans="1:8" x14ac:dyDescent="0.25">
      <c r="A31" s="79"/>
      <c r="B31" s="18"/>
      <c r="C31" s="18"/>
      <c r="D31" s="18"/>
      <c r="E31" s="79"/>
      <c r="F31" s="18"/>
      <c r="G31" s="18"/>
      <c r="H31" s="18"/>
    </row>
    <row r="32" spans="1:8" x14ac:dyDescent="0.25">
      <c r="A32" s="79"/>
      <c r="B32" s="18"/>
      <c r="C32" s="18"/>
      <c r="D32" s="18"/>
      <c r="E32" s="82"/>
      <c r="F32" s="82"/>
      <c r="G32" s="82"/>
      <c r="H32" s="82"/>
    </row>
    <row r="33" spans="1:8" x14ac:dyDescent="0.25">
      <c r="A33" s="79"/>
      <c r="B33" s="18"/>
      <c r="C33" s="18"/>
      <c r="D33" s="18"/>
      <c r="E33" s="79"/>
      <c r="F33" s="18"/>
      <c r="G33" s="18"/>
      <c r="H33" s="18"/>
    </row>
    <row r="34" spans="1:8" ht="26.25" x14ac:dyDescent="0.4">
      <c r="A34" s="81"/>
      <c r="B34" s="81"/>
      <c r="C34" s="81"/>
      <c r="D34" s="81"/>
      <c r="E34" s="80"/>
      <c r="F34" s="80"/>
      <c r="G34" s="80"/>
      <c r="H34" s="80"/>
    </row>
    <row r="35" spans="1:8" x14ac:dyDescent="0.25">
      <c r="A35" s="79"/>
      <c r="B35" s="18"/>
      <c r="C35" s="18"/>
      <c r="D35" s="18"/>
      <c r="E35" s="79"/>
      <c r="F35" s="18"/>
      <c r="G35" s="18"/>
      <c r="H35" s="18"/>
    </row>
    <row r="36" spans="1:8" x14ac:dyDescent="0.25">
      <c r="A36" s="79"/>
      <c r="B36" s="18"/>
      <c r="C36" s="18"/>
      <c r="D36" s="18"/>
      <c r="E36" s="79"/>
      <c r="F36" s="18"/>
      <c r="G36" s="18"/>
      <c r="H36" s="18"/>
    </row>
    <row r="37" spans="1:8" x14ac:dyDescent="0.25">
      <c r="A37" s="79"/>
      <c r="B37" s="18"/>
      <c r="C37" s="18"/>
      <c r="D37" s="18"/>
      <c r="E37" s="79"/>
      <c r="F37" s="18"/>
      <c r="G37" s="18"/>
      <c r="H37" s="18"/>
    </row>
    <row r="38" spans="1:8" x14ac:dyDescent="0.25">
      <c r="A38" s="79"/>
      <c r="B38" s="18"/>
      <c r="C38" s="18"/>
      <c r="D38" s="18"/>
      <c r="E38" s="79"/>
      <c r="F38" s="18"/>
      <c r="G38" s="18"/>
      <c r="H38" s="18"/>
    </row>
    <row r="39" spans="1:8" x14ac:dyDescent="0.25">
      <c r="A39" s="79"/>
      <c r="B39" s="18"/>
      <c r="C39" s="18"/>
      <c r="D39" s="18"/>
      <c r="E39" s="79"/>
      <c r="F39" s="18"/>
      <c r="G39" s="18"/>
      <c r="H39" s="18"/>
    </row>
    <row r="40" spans="1:8" x14ac:dyDescent="0.25">
      <c r="A40" s="79"/>
      <c r="B40" s="18"/>
      <c r="C40" s="18"/>
      <c r="D40" s="18"/>
      <c r="E40" s="79"/>
      <c r="F40" s="18"/>
      <c r="G40" s="18"/>
      <c r="H40" s="18"/>
    </row>
    <row r="41" spans="1:8" x14ac:dyDescent="0.25">
      <c r="A41" s="83"/>
      <c r="B41" s="84"/>
      <c r="C41" s="85"/>
      <c r="D41" s="85"/>
      <c r="E41" s="79"/>
      <c r="F41" s="86"/>
      <c r="G41" s="79"/>
      <c r="H41" s="79"/>
    </row>
    <row r="42" spans="1:8" x14ac:dyDescent="0.25">
      <c r="A42" s="79"/>
      <c r="B42" s="79"/>
      <c r="C42" s="79"/>
      <c r="D42" s="79"/>
      <c r="E42" s="79"/>
      <c r="F42" s="79"/>
      <c r="G42" s="79"/>
      <c r="H42" s="79"/>
    </row>
  </sheetData>
  <mergeCells count="21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4:D34"/>
    <mergeCell ref="E34:H34"/>
    <mergeCell ref="B41:D41"/>
    <mergeCell ref="A24:H24"/>
    <mergeCell ref="A25:D25"/>
    <mergeCell ref="E25:H25"/>
    <mergeCell ref="A26:D26"/>
    <mergeCell ref="E26:H26"/>
    <mergeCell ref="E32:H32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Ejercicio#7</vt:lpstr>
      <vt:lpstr>Ejercicio#8</vt:lpstr>
      <vt:lpstr>Ejercicio#9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2020-04-06T15:20:44Z</dcterms:modified>
</cp:coreProperties>
</file>