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semestre 3\"/>
    </mc:Choice>
  </mc:AlternateContent>
  <xr:revisionPtr revIDLastSave="0" documentId="13_ncr:1_{A28433A8-2C8A-4FAE-A160-4CBCBEFD07E3}" xr6:coauthVersionLast="45" xr6:coauthVersionMax="45" xr10:uidLastSave="{00000000-0000-0000-0000-000000000000}"/>
  <bookViews>
    <workbookView xWindow="-110" yWindow="-110" windowWidth="19420" windowHeight="10420" xr2:uid="{1588A1C7-29FA-4589-8D86-3056747A4365}"/>
  </bookViews>
  <sheets>
    <sheet name="plantilla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2" l="1"/>
  <c r="I18" i="2" s="1"/>
  <c r="C17" i="2"/>
  <c r="C16" i="2"/>
  <c r="H15" i="2" s="1"/>
  <c r="H16" i="2" s="1"/>
  <c r="I25" i="2"/>
  <c r="J25" i="2"/>
  <c r="H25" i="2"/>
  <c r="J17" i="2"/>
  <c r="J18" i="2" s="1"/>
  <c r="I24" i="2"/>
  <c r="J24" i="2"/>
  <c r="I23" i="2"/>
  <c r="J23" i="2"/>
  <c r="H24" i="2"/>
  <c r="D14" i="2"/>
  <c r="I19" i="2" s="1"/>
  <c r="E14" i="2"/>
  <c r="H23" i="2"/>
  <c r="I20" i="2"/>
  <c r="J20" i="2"/>
  <c r="C14" i="2"/>
  <c r="H19" i="2" s="1"/>
  <c r="H20" i="2"/>
  <c r="J19" i="2"/>
  <c r="H17" i="2"/>
  <c r="H18" i="2" s="1"/>
  <c r="J16" i="2"/>
  <c r="I4" i="2"/>
  <c r="J4" i="2"/>
  <c r="H4" i="2"/>
  <c r="J5" i="2"/>
  <c r="J6" i="2"/>
  <c r="J10" i="2"/>
  <c r="J11" i="2"/>
  <c r="J12" i="2"/>
  <c r="I15" i="2"/>
  <c r="I16" i="2" s="1"/>
  <c r="J15" i="2"/>
  <c r="I12" i="2"/>
  <c r="I11" i="2"/>
  <c r="I10" i="2"/>
  <c r="I6" i="2"/>
  <c r="I5" i="2"/>
  <c r="H12" i="2"/>
  <c r="H11" i="2"/>
  <c r="H10" i="2"/>
  <c r="H6" i="2"/>
  <c r="H5" i="2"/>
  <c r="C10" i="1" l="1"/>
  <c r="B10" i="1"/>
  <c r="B11" i="1" s="1"/>
  <c r="C11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9" i="1"/>
  <c r="B9" i="1"/>
  <c r="C8" i="1"/>
  <c r="B8" i="1"/>
  <c r="C7" i="1"/>
  <c r="B7" i="1"/>
  <c r="C5" i="1"/>
  <c r="C6" i="1"/>
  <c r="B6" i="1"/>
  <c r="B5" i="1"/>
</calcChain>
</file>

<file path=xl/sharedStrings.xml><?xml version="1.0" encoding="utf-8"?>
<sst xmlns="http://schemas.openxmlformats.org/spreadsheetml/2006/main" count="64" uniqueCount="58">
  <si>
    <t>razon circulante</t>
  </si>
  <si>
    <t>razon acida</t>
  </si>
  <si>
    <t>razon deuda total</t>
  </si>
  <si>
    <t>razon deuda capital</t>
  </si>
  <si>
    <t>multiplicador</t>
  </si>
  <si>
    <t>rotacion de inventario</t>
  </si>
  <si>
    <t>dias de venta en inventario</t>
  </si>
  <si>
    <t>rotacion de cuentas por cobrar</t>
  </si>
  <si>
    <t>rotacion de ventas n dias</t>
  </si>
  <si>
    <t>rotacion de activos fijos</t>
  </si>
  <si>
    <t xml:space="preserve">rotacion de activos </t>
  </si>
  <si>
    <t>margen de utilidad</t>
  </si>
  <si>
    <t>rendimiento sobre los activos</t>
  </si>
  <si>
    <t>rendimiento sobre el capital</t>
  </si>
  <si>
    <t>en ambos años puede solventar sus deudas</t>
  </si>
  <si>
    <t>la empresa es muy liquida en ambos años puede pagar sin vender nada</t>
  </si>
  <si>
    <t xml:space="preserve">por cada unidad invertida esa es la cantidad que se debe </t>
  </si>
  <si>
    <t>vendieron mas veces su inventario en 2019 que en 2018 por lo que esta bien aunque depende del tipo de industria en el que se encuentre la empresa}</t>
  </si>
  <si>
    <t>estan recibiendo mas tarde de lo que establece sus politicas sin embargo han mejorado en 2019</t>
  </si>
  <si>
    <t>la cantidad de activos utlizados para la utilidad obtenida es demasiado alta y deberia considerarse un cambio de industria</t>
  </si>
  <si>
    <t>la cantidad invertida en la empresa contra lo que se gana es muy poco sin embargo si se gana por lo que no esta tan mal</t>
  </si>
  <si>
    <t>lo que queda de ganancia en venta brutas despues de haber realizado los pagos necesarios es extramadamente bajo quedandoles entre 6-7% entre 2018 y 2019</t>
  </si>
  <si>
    <t>tiene mas activos que pasivos al estar debajo de uno en ambos años, por cada quetzal se deben maso menos 45 centavos</t>
  </si>
  <si>
    <t>por cada quetzal de activos se obtienen 85 centavos en ventas que es mayor a los 78 del año pasado</t>
  </si>
  <si>
    <t>por cada quetzal de activos fijos se obtienen una venta por quetzal de quetzal y medio</t>
  </si>
  <si>
    <t>esta e la cantidad de dias que tarda en vender el total de su inventario</t>
  </si>
  <si>
    <t>esta es la cantidad de veces en el año que se reciben pagos de cuentas por cobrar</t>
  </si>
  <si>
    <t>no entiendo esta como interpretar</t>
  </si>
  <si>
    <t>fabricio juarez</t>
  </si>
  <si>
    <t>Informacion</t>
  </si>
  <si>
    <t>activo cte</t>
  </si>
  <si>
    <t>pasivo cte</t>
  </si>
  <si>
    <t>pasivo total</t>
  </si>
  <si>
    <t>activo total</t>
  </si>
  <si>
    <t>deuda total</t>
  </si>
  <si>
    <t>capital total</t>
  </si>
  <si>
    <t>costo de ventas</t>
  </si>
  <si>
    <t>ventas</t>
  </si>
  <si>
    <t>activos no cte</t>
  </si>
  <si>
    <t>utilidad neta</t>
  </si>
  <si>
    <t>Razones de liquidez</t>
  </si>
  <si>
    <t>prueba acida</t>
  </si>
  <si>
    <t>Razones de Solvencia</t>
  </si>
  <si>
    <t>razon de la deuda total</t>
  </si>
  <si>
    <t>razon de la deuda capital</t>
  </si>
  <si>
    <t>multiplicador activo total</t>
  </si>
  <si>
    <t>Razones de actividad o Rotacion de Activos</t>
  </si>
  <si>
    <t>rotacion de inventarios</t>
  </si>
  <si>
    <t>inventario actual</t>
  </si>
  <si>
    <t>cuentas por cobrar actual</t>
  </si>
  <si>
    <t>inventario anterior</t>
  </si>
  <si>
    <t>cta Xcobrar anterior</t>
  </si>
  <si>
    <t>rotacion de ctas X cobrar</t>
  </si>
  <si>
    <t>dias de ventas en cuentaas por cobrar</t>
  </si>
  <si>
    <t>rotacion de activos totales</t>
  </si>
  <si>
    <t>Medidas de Rentabilidad</t>
  </si>
  <si>
    <t>anterior anterior</t>
  </si>
  <si>
    <t xml:space="preserve">fabricio Juarez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</si>
</sst>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69D4-1221-4E39-A162-16E86291DF83}">
  <dimension ref="B1:J25"/>
  <sheetViews>
    <sheetView tabSelected="1" workbookViewId="0">
      <selection activeCell="F6" sqref="F6"/>
    </sheetView>
  </sheetViews>
  <sheetFormatPr baseColWidth="10" defaultRowHeight="14.5" x14ac:dyDescent="0.35"/>
  <cols>
    <col min="2" max="2" width="24" customWidth="1"/>
    <col min="5" max="5" width="17.26953125" customWidth="1"/>
    <col min="7" max="7" width="37.81640625" customWidth="1"/>
    <col min="10" max="10" width="15" customWidth="1"/>
    <col min="11" max="11" width="10.90625" customWidth="1"/>
  </cols>
  <sheetData>
    <row r="1" spans="2:10" x14ac:dyDescent="0.35">
      <c r="B1" t="s">
        <v>57</v>
      </c>
      <c r="C1">
        <v>20190361</v>
      </c>
    </row>
    <row r="3" spans="2:10" x14ac:dyDescent="0.35">
      <c r="B3" s="6" t="s">
        <v>29</v>
      </c>
      <c r="C3" s="5">
        <v>2019</v>
      </c>
      <c r="D3" s="5">
        <v>2018</v>
      </c>
      <c r="E3" s="5" t="s">
        <v>56</v>
      </c>
    </row>
    <row r="4" spans="2:10" x14ac:dyDescent="0.35">
      <c r="B4" s="5" t="s">
        <v>30</v>
      </c>
      <c r="C4" s="8">
        <v>1223</v>
      </c>
      <c r="D4" s="5">
        <v>1004</v>
      </c>
      <c r="E4" s="5"/>
      <c r="G4" s="6" t="s">
        <v>40</v>
      </c>
      <c r="H4" s="5">
        <f>C3</f>
        <v>2019</v>
      </c>
      <c r="I4" s="5">
        <f t="shared" ref="I4:J4" si="0">D3</f>
        <v>2018</v>
      </c>
      <c r="J4" s="5" t="str">
        <f t="shared" si="0"/>
        <v>anterior anterior</v>
      </c>
    </row>
    <row r="5" spans="2:10" x14ac:dyDescent="0.35">
      <c r="B5" s="5" t="s">
        <v>31</v>
      </c>
      <c r="C5" s="5">
        <v>620</v>
      </c>
      <c r="D5" s="5">
        <v>483</v>
      </c>
      <c r="E5" s="5"/>
      <c r="G5" s="5" t="s">
        <v>0</v>
      </c>
      <c r="H5" s="5">
        <f>C4/C5</f>
        <v>1.9725806451612904</v>
      </c>
      <c r="I5" s="5">
        <f>D4/D5</f>
        <v>2.0786749482401654</v>
      </c>
      <c r="J5" s="5" t="e">
        <f>E4/E5</f>
        <v>#DIV/0!</v>
      </c>
    </row>
    <row r="6" spans="2:10" x14ac:dyDescent="0.35">
      <c r="B6" s="5" t="s">
        <v>48</v>
      </c>
      <c r="C6" s="5">
        <v>289</v>
      </c>
      <c r="D6" s="5">
        <v>300</v>
      </c>
      <c r="E6" s="5"/>
      <c r="F6" s="4"/>
      <c r="G6" s="5" t="s">
        <v>41</v>
      </c>
      <c r="H6" s="5">
        <f>(C4-C6)/C5</f>
        <v>1.5064516129032257</v>
      </c>
      <c r="I6" s="5">
        <f>(D4-D6)/D5</f>
        <v>1.4575569358178053</v>
      </c>
      <c r="J6" s="5" t="e">
        <f>(E4-E6)/E5</f>
        <v>#DIV/0!</v>
      </c>
    </row>
    <row r="7" spans="2:10" x14ac:dyDescent="0.35">
      <c r="B7" s="5" t="s">
        <v>32</v>
      </c>
      <c r="C7" s="5">
        <v>1643</v>
      </c>
      <c r="D7" s="5">
        <v>1450</v>
      </c>
      <c r="E7" s="5"/>
    </row>
    <row r="8" spans="2:10" x14ac:dyDescent="0.35">
      <c r="B8" s="5" t="s">
        <v>33</v>
      </c>
      <c r="C8" s="5">
        <v>3597</v>
      </c>
      <c r="D8" s="5">
        <v>3270</v>
      </c>
      <c r="E8" s="5"/>
    </row>
    <row r="9" spans="2:10" x14ac:dyDescent="0.35">
      <c r="B9" s="5" t="s">
        <v>34</v>
      </c>
      <c r="C9" s="5">
        <v>1643</v>
      </c>
      <c r="D9" s="5">
        <v>1450</v>
      </c>
      <c r="E9" s="5"/>
      <c r="G9" s="6" t="s">
        <v>42</v>
      </c>
    </row>
    <row r="10" spans="2:10" x14ac:dyDescent="0.35">
      <c r="B10" s="5" t="s">
        <v>35</v>
      </c>
      <c r="C10" s="5">
        <v>1954</v>
      </c>
      <c r="D10" s="5">
        <v>1820</v>
      </c>
      <c r="E10" s="5"/>
      <c r="G10" s="5" t="s">
        <v>43</v>
      </c>
      <c r="H10" s="5">
        <f>C7/C8</f>
        <v>0.45676953016402555</v>
      </c>
      <c r="I10" s="5">
        <f>D7/D8</f>
        <v>0.44342507645259938</v>
      </c>
      <c r="J10" s="5" t="e">
        <f>E7/E8</f>
        <v>#DIV/0!</v>
      </c>
    </row>
    <row r="11" spans="2:10" x14ac:dyDescent="0.35">
      <c r="B11" s="5" t="s">
        <v>36</v>
      </c>
      <c r="C11" s="5">
        <v>2088</v>
      </c>
      <c r="D11" s="5">
        <v>1711</v>
      </c>
      <c r="E11" s="5"/>
      <c r="G11" s="5" t="s">
        <v>44</v>
      </c>
      <c r="H11" s="5">
        <f>C9/C10</f>
        <v>0.84083930399181162</v>
      </c>
      <c r="I11" s="5">
        <f>D9/D10</f>
        <v>0.79670329670329665</v>
      </c>
      <c r="J11" s="5" t="e">
        <f>E9/E10</f>
        <v>#DIV/0!</v>
      </c>
    </row>
    <row r="12" spans="2:10" x14ac:dyDescent="0.35">
      <c r="B12" s="5" t="s">
        <v>37</v>
      </c>
      <c r="C12" s="5">
        <v>3074</v>
      </c>
      <c r="D12" s="5">
        <v>2567</v>
      </c>
      <c r="E12" s="5"/>
      <c r="G12" s="5" t="s">
        <v>45</v>
      </c>
      <c r="H12" s="5">
        <f>C8/C10</f>
        <v>1.8408393039918116</v>
      </c>
      <c r="I12" s="5">
        <f>D8/D10</f>
        <v>1.7967032967032968</v>
      </c>
      <c r="J12" s="5" t="e">
        <f>E8/E10</f>
        <v>#DIV/0!</v>
      </c>
    </row>
    <row r="13" spans="2:10" x14ac:dyDescent="0.35">
      <c r="B13" s="5" t="s">
        <v>49</v>
      </c>
      <c r="C13" s="5">
        <v>503</v>
      </c>
      <c r="D13" s="5">
        <v>365</v>
      </c>
      <c r="E13" s="5"/>
    </row>
    <row r="14" spans="2:10" x14ac:dyDescent="0.35">
      <c r="B14" s="5" t="s">
        <v>38</v>
      </c>
      <c r="C14" s="5">
        <f>C8-C4</f>
        <v>2374</v>
      </c>
      <c r="D14" s="5">
        <f t="shared" ref="D14:E14" si="1">D8-D4</f>
        <v>2266</v>
      </c>
      <c r="E14" s="5">
        <f t="shared" si="1"/>
        <v>0</v>
      </c>
      <c r="G14" s="6" t="s">
        <v>46</v>
      </c>
    </row>
    <row r="15" spans="2:10" x14ac:dyDescent="0.35">
      <c r="B15" s="5" t="s">
        <v>39</v>
      </c>
      <c r="C15" s="5">
        <v>244</v>
      </c>
      <c r="D15" s="5">
        <v>159</v>
      </c>
      <c r="E15" s="5"/>
      <c r="G15" s="5" t="s">
        <v>47</v>
      </c>
      <c r="H15" s="5">
        <f>C11/((C6+C16)/2)</f>
        <v>7.0899830220713076</v>
      </c>
      <c r="I15" s="5">
        <f t="shared" ref="I15:J15" si="2">D11/D6</f>
        <v>5.7033333333333331</v>
      </c>
      <c r="J15" s="5" t="e">
        <f t="shared" si="2"/>
        <v>#DIV/0!</v>
      </c>
    </row>
    <row r="16" spans="2:10" x14ac:dyDescent="0.35">
      <c r="B16" s="5" t="s">
        <v>50</v>
      </c>
      <c r="C16" s="5">
        <f>D6</f>
        <v>300</v>
      </c>
      <c r="D16" s="5">
        <v>292</v>
      </c>
      <c r="E16" s="5"/>
      <c r="G16" s="5" t="s">
        <v>6</v>
      </c>
      <c r="H16" s="5">
        <f>365/H15</f>
        <v>51.481082375478927</v>
      </c>
      <c r="I16" s="5">
        <f t="shared" ref="I16:J16" si="3">365/I15</f>
        <v>63.997662185856228</v>
      </c>
      <c r="J16" s="5" t="e">
        <f t="shared" si="3"/>
        <v>#DIV/0!</v>
      </c>
    </row>
    <row r="17" spans="2:10" x14ac:dyDescent="0.35">
      <c r="B17" s="5" t="s">
        <v>51</v>
      </c>
      <c r="C17" s="5">
        <f>D13</f>
        <v>365</v>
      </c>
      <c r="D17" s="5">
        <v>276</v>
      </c>
      <c r="E17" s="5"/>
      <c r="G17" s="5" t="s">
        <v>52</v>
      </c>
      <c r="H17" s="5">
        <f>C12/((C13+C17)/2)</f>
        <v>7.0829493087557607</v>
      </c>
      <c r="I17" s="5">
        <f t="shared" ref="I17:J17" si="4">D12/((D13+D17)/2)</f>
        <v>8.0093603744149764</v>
      </c>
      <c r="J17" s="5" t="e">
        <f t="shared" si="4"/>
        <v>#DIV/0!</v>
      </c>
    </row>
    <row r="18" spans="2:10" x14ac:dyDescent="0.35">
      <c r="B18" s="5"/>
      <c r="C18" s="5"/>
      <c r="D18" s="5"/>
      <c r="E18" s="5"/>
      <c r="G18" s="5" t="s">
        <v>53</v>
      </c>
      <c r="H18" s="5">
        <f>365/H17</f>
        <v>51.532205595315546</v>
      </c>
      <c r="I18" s="5">
        <f t="shared" ref="I18:J18" si="5">365/I17</f>
        <v>45.571679002726917</v>
      </c>
      <c r="J18" s="5" t="e">
        <f t="shared" si="5"/>
        <v>#DIV/0!</v>
      </c>
    </row>
    <row r="19" spans="2:10" x14ac:dyDescent="0.35">
      <c r="B19" s="5"/>
      <c r="C19" s="5"/>
      <c r="D19" s="5"/>
      <c r="E19" s="5"/>
      <c r="G19" s="5" t="s">
        <v>9</v>
      </c>
      <c r="H19" s="5">
        <f>C12/C14</f>
        <v>1.2948609941027802</v>
      </c>
      <c r="I19" s="5">
        <f t="shared" ref="I19:J19" si="6">D12/D14</f>
        <v>1.1328331862312444</v>
      </c>
      <c r="J19" s="5" t="e">
        <f t="shared" si="6"/>
        <v>#DIV/0!</v>
      </c>
    </row>
    <row r="20" spans="2:10" x14ac:dyDescent="0.35">
      <c r="B20" s="5"/>
      <c r="C20" s="5"/>
      <c r="D20" s="5"/>
      <c r="E20" s="5"/>
      <c r="G20" s="5" t="s">
        <v>54</v>
      </c>
      <c r="H20" s="5">
        <f>C12/C8</f>
        <v>0.85460105643591877</v>
      </c>
      <c r="I20" s="5">
        <f t="shared" ref="I20:J20" si="7">D12/D8</f>
        <v>0.78501529051987773</v>
      </c>
      <c r="J20" s="5" t="e">
        <f t="shared" si="7"/>
        <v>#DIV/0!</v>
      </c>
    </row>
    <row r="21" spans="2:10" x14ac:dyDescent="0.35">
      <c r="E21" s="7"/>
    </row>
    <row r="22" spans="2:10" x14ac:dyDescent="0.35">
      <c r="G22" s="6" t="s">
        <v>55</v>
      </c>
    </row>
    <row r="23" spans="2:10" x14ac:dyDescent="0.35">
      <c r="G23" s="5" t="s">
        <v>11</v>
      </c>
      <c r="H23" s="5">
        <f>C15/C12</f>
        <v>7.9375406636304491E-2</v>
      </c>
      <c r="I23" s="5">
        <f t="shared" ref="I23:J23" si="8">D15/D12</f>
        <v>6.1940007791195947E-2</v>
      </c>
      <c r="J23" s="5" t="e">
        <f t="shared" si="8"/>
        <v>#DIV/0!</v>
      </c>
    </row>
    <row r="24" spans="2:10" x14ac:dyDescent="0.35">
      <c r="G24" s="5" t="s">
        <v>12</v>
      </c>
      <c r="H24" s="5">
        <f>C15/C8</f>
        <v>6.7834306366416464E-2</v>
      </c>
      <c r="I24" s="5">
        <f t="shared" ref="I24:J24" si="9">D15/D8</f>
        <v>4.8623853211009177E-2</v>
      </c>
      <c r="J24" s="5" t="e">
        <f t="shared" si="9"/>
        <v>#DIV/0!</v>
      </c>
    </row>
    <row r="25" spans="2:10" x14ac:dyDescent="0.35">
      <c r="G25" s="5" t="s">
        <v>13</v>
      </c>
      <c r="H25" s="5">
        <f>C15/C10</f>
        <v>0.12487205731832139</v>
      </c>
      <c r="I25" s="5">
        <f t="shared" ref="I25:J25" si="10">D15/D10</f>
        <v>8.7362637362637358E-2</v>
      </c>
      <c r="J25" s="5" t="e">
        <f t="shared" si="1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5379-5984-44A8-AFCD-4B7B6616B5B4}">
  <dimension ref="A2:D18"/>
  <sheetViews>
    <sheetView zoomScale="99" workbookViewId="0">
      <selection activeCell="D7" sqref="D7:D9"/>
    </sheetView>
  </sheetViews>
  <sheetFormatPr baseColWidth="10" defaultRowHeight="14.5" x14ac:dyDescent="0.35"/>
  <cols>
    <col min="1" max="1" width="32.90625" customWidth="1"/>
    <col min="4" max="4" width="38.453125" customWidth="1"/>
  </cols>
  <sheetData>
    <row r="2" spans="1:4" x14ac:dyDescent="0.35">
      <c r="A2" t="s">
        <v>28</v>
      </c>
    </row>
    <row r="3" spans="1:4" x14ac:dyDescent="0.35">
      <c r="A3">
        <v>20190361</v>
      </c>
    </row>
    <row r="4" spans="1:4" x14ac:dyDescent="0.35">
      <c r="A4" s="3"/>
      <c r="B4">
        <v>2019</v>
      </c>
      <c r="C4">
        <v>2018</v>
      </c>
    </row>
    <row r="5" spans="1:4" x14ac:dyDescent="0.35">
      <c r="A5" t="s">
        <v>0</v>
      </c>
      <c r="B5">
        <f>1223/620</f>
        <v>1.9725806451612904</v>
      </c>
      <c r="C5">
        <f>1004/483</f>
        <v>2.0786749482401654</v>
      </c>
      <c r="D5" s="2" t="s">
        <v>14</v>
      </c>
    </row>
    <row r="6" spans="1:4" ht="29" x14ac:dyDescent="0.35">
      <c r="A6" t="s">
        <v>1</v>
      </c>
      <c r="B6">
        <f>(1223-289)/620</f>
        <v>1.5064516129032257</v>
      </c>
      <c r="C6">
        <f>(1004-300)/483</f>
        <v>1.4575569358178053</v>
      </c>
      <c r="D6" s="2" t="s">
        <v>15</v>
      </c>
    </row>
    <row r="7" spans="1:4" ht="43.5" x14ac:dyDescent="0.35">
      <c r="A7" t="s">
        <v>2</v>
      </c>
      <c r="B7">
        <f>1643/3597</f>
        <v>0.45676953016402555</v>
      </c>
      <c r="C7">
        <f>1450/3270</f>
        <v>0.44342507645259938</v>
      </c>
      <c r="D7" s="2" t="s">
        <v>22</v>
      </c>
    </row>
    <row r="8" spans="1:4" ht="29" x14ac:dyDescent="0.35">
      <c r="A8" t="s">
        <v>3</v>
      </c>
      <c r="B8">
        <f>1643/1954</f>
        <v>0.84083930399181162</v>
      </c>
      <c r="C8">
        <f>1450/1820</f>
        <v>0.79670329670329665</v>
      </c>
      <c r="D8" s="2" t="s">
        <v>16</v>
      </c>
    </row>
    <row r="9" spans="1:4" x14ac:dyDescent="0.35">
      <c r="A9" t="s">
        <v>4</v>
      </c>
      <c r="B9">
        <f>3597/1954</f>
        <v>1.8408393039918116</v>
      </c>
      <c r="C9">
        <f>3270/1820</f>
        <v>1.7967032967032968</v>
      </c>
      <c r="D9" s="2" t="s">
        <v>27</v>
      </c>
    </row>
    <row r="10" spans="1:4" ht="43.5" customHeight="1" x14ac:dyDescent="0.35">
      <c r="A10" t="s">
        <v>5</v>
      </c>
      <c r="B10">
        <f>2088/((292+289)/2)</f>
        <v>7.1876075731497417</v>
      </c>
      <c r="C10">
        <f>1711/((289+300)/2)</f>
        <v>5.8098471986417657</v>
      </c>
      <c r="D10" s="2" t="s">
        <v>17</v>
      </c>
    </row>
    <row r="11" spans="1:4" ht="29" x14ac:dyDescent="0.35">
      <c r="A11" t="s">
        <v>6</v>
      </c>
      <c r="B11">
        <f>365/B10</f>
        <v>50.781848659003835</v>
      </c>
      <c r="C11">
        <f>365/C10</f>
        <v>62.824371712448858</v>
      </c>
      <c r="D11" s="2" t="s">
        <v>25</v>
      </c>
    </row>
    <row r="12" spans="1:4" ht="29" x14ac:dyDescent="0.35">
      <c r="A12" t="s">
        <v>7</v>
      </c>
      <c r="B12">
        <f>3074/((276+503)/2)</f>
        <v>7.8921694480102698</v>
      </c>
      <c r="C12">
        <f>2567/((503+365)/2)</f>
        <v>5.9147465437788016</v>
      </c>
      <c r="D12" s="2" t="s">
        <v>26</v>
      </c>
    </row>
    <row r="13" spans="1:4" ht="43.5" x14ac:dyDescent="0.35">
      <c r="A13" t="s">
        <v>8</v>
      </c>
      <c r="B13">
        <f>365/B12</f>
        <v>46.24837345478204</v>
      </c>
      <c r="C13">
        <f>365/C12</f>
        <v>61.7101675107129</v>
      </c>
      <c r="D13" s="2" t="s">
        <v>18</v>
      </c>
    </row>
    <row r="14" spans="1:4" ht="29" x14ac:dyDescent="0.35">
      <c r="A14" t="s">
        <v>9</v>
      </c>
      <c r="B14">
        <f>3074/(3597-1223)</f>
        <v>1.2948609941027802</v>
      </c>
      <c r="C14">
        <f>2567/(3270-1004)</f>
        <v>1.1328331862312444</v>
      </c>
      <c r="D14" s="2" t="s">
        <v>24</v>
      </c>
    </row>
    <row r="15" spans="1:4" ht="43.5" x14ac:dyDescent="0.35">
      <c r="A15" t="s">
        <v>10</v>
      </c>
      <c r="B15">
        <f>3074/(3597)</f>
        <v>0.85460105643591877</v>
      </c>
      <c r="C15">
        <f>2567/(3270)</f>
        <v>0.78501529051987773</v>
      </c>
      <c r="D15" s="2" t="s">
        <v>23</v>
      </c>
    </row>
    <row r="16" spans="1:4" ht="58" x14ac:dyDescent="0.35">
      <c r="A16" t="s">
        <v>11</v>
      </c>
      <c r="B16">
        <f>244/3074</f>
        <v>7.9375406636304491E-2</v>
      </c>
      <c r="C16">
        <f>159/2567</f>
        <v>6.1940007791195947E-2</v>
      </c>
      <c r="D16" s="2" t="s">
        <v>21</v>
      </c>
    </row>
    <row r="17" spans="1:4" ht="44" customHeight="1" x14ac:dyDescent="0.35">
      <c r="A17" t="s">
        <v>12</v>
      </c>
      <c r="B17">
        <f>244/3597</f>
        <v>6.7834306366416464E-2</v>
      </c>
      <c r="C17">
        <f>159/3270</f>
        <v>4.8623853211009177E-2</v>
      </c>
      <c r="D17" s="2" t="s">
        <v>19</v>
      </c>
    </row>
    <row r="18" spans="1:4" ht="51.5" customHeight="1" x14ac:dyDescent="0.35">
      <c r="A18" t="s">
        <v>13</v>
      </c>
      <c r="B18">
        <f>244/1954</f>
        <v>0.12487205731832139</v>
      </c>
      <c r="C18">
        <f>159/1820</f>
        <v>8.7362637362637358E-2</v>
      </c>
      <c r="D18" s="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</dc:creator>
  <cp:lastModifiedBy>fabri</cp:lastModifiedBy>
  <dcterms:created xsi:type="dcterms:W3CDTF">2020-04-29T16:06:53Z</dcterms:created>
  <dcterms:modified xsi:type="dcterms:W3CDTF">2020-04-29T19:02:51Z</dcterms:modified>
</cp:coreProperties>
</file>