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Labs\"/>
    </mc:Choice>
  </mc:AlternateContent>
  <xr:revisionPtr revIDLastSave="0" documentId="13_ncr:1_{DB08BBC3-E295-4767-A173-8959D40D0AC5}" xr6:coauthVersionLast="45" xr6:coauthVersionMax="45" xr10:uidLastSave="{00000000-0000-0000-0000-000000000000}"/>
  <bookViews>
    <workbookView xWindow="8025" yWindow="4080" windowWidth="21600" windowHeight="11385" xr2:uid="{00000000-000D-0000-FFFF-FFFF00000000}"/>
  </bookViews>
  <sheets>
    <sheet name="Presupue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35" i="1"/>
  <c r="B28" i="1"/>
  <c r="B50" i="1"/>
  <c r="B43" i="1"/>
  <c r="C29" i="1"/>
  <c r="D29" i="1"/>
  <c r="B29" i="1"/>
  <c r="D27" i="1"/>
  <c r="C27" i="1"/>
  <c r="B27" i="1"/>
  <c r="C58" i="1"/>
  <c r="C53" i="1"/>
  <c r="D53" i="1"/>
  <c r="B53" i="1"/>
  <c r="B52" i="1"/>
  <c r="C44" i="1"/>
  <c r="D44" i="1"/>
  <c r="B44" i="1"/>
  <c r="C35" i="1"/>
  <c r="D35" i="1"/>
  <c r="B37" i="1"/>
  <c r="D26" i="1"/>
  <c r="C26" i="1"/>
  <c r="B26" i="1"/>
  <c r="D28" i="1"/>
  <c r="C28" i="1"/>
  <c r="C23" i="1"/>
  <c r="C16" i="1"/>
  <c r="C18" i="1"/>
  <c r="D17" i="1"/>
  <c r="D15" i="1"/>
  <c r="D16" i="1"/>
  <c r="B15" i="1"/>
  <c r="C15" i="1"/>
  <c r="D18" i="1"/>
  <c r="B16" i="1"/>
  <c r="C17" i="1" l="1"/>
  <c r="C19" i="1" s="1"/>
  <c r="B17" i="1"/>
  <c r="D19" i="1" l="1"/>
  <c r="B11" i="1" l="1"/>
  <c r="B87" i="1" s="1"/>
  <c r="B92" i="1" s="1"/>
  <c r="B19" i="1"/>
  <c r="C11" i="1"/>
  <c r="C87" i="1" s="1"/>
  <c r="C92" i="1" s="1"/>
  <c r="D43" i="1"/>
  <c r="D45" i="1" s="1"/>
  <c r="D23" i="1"/>
  <c r="D63" i="1"/>
  <c r="D58" i="1" l="1"/>
  <c r="D60" i="1" s="1"/>
  <c r="C63" i="1"/>
  <c r="D25" i="1"/>
  <c r="D73" i="1"/>
  <c r="D37" i="1"/>
  <c r="D39" i="1" s="1"/>
  <c r="D50" i="1"/>
  <c r="D52" i="1" s="1"/>
  <c r="D54" i="1" s="1"/>
  <c r="D71" i="1" s="1"/>
  <c r="D47" i="1"/>
  <c r="D70" i="1" s="1"/>
  <c r="C43" i="1"/>
  <c r="B23" i="1"/>
  <c r="D31" i="1" l="1"/>
  <c r="D61" i="1" s="1"/>
  <c r="D62" i="1" s="1"/>
  <c r="D65" i="1" s="1"/>
  <c r="D69" i="1" s="1"/>
  <c r="B73" i="1"/>
  <c r="B39" i="1"/>
  <c r="C73" i="1"/>
  <c r="C37" i="1"/>
  <c r="C39" i="1" s="1"/>
  <c r="B25" i="1"/>
  <c r="B63" i="1"/>
  <c r="C25" i="1"/>
  <c r="C60" i="1"/>
  <c r="B47" i="1"/>
  <c r="B70" i="1" s="1"/>
  <c r="B54" i="1"/>
  <c r="B71" i="1" s="1"/>
  <c r="B31" i="1" l="1"/>
  <c r="B61" i="1" s="1"/>
  <c r="C31" i="1"/>
  <c r="C61" i="1" s="1"/>
  <c r="C62" i="1" s="1"/>
  <c r="C65" i="1" s="1"/>
  <c r="C69" i="1" s="1"/>
  <c r="B58" i="1"/>
  <c r="B60" i="1" s="1"/>
  <c r="B62" i="1" l="1"/>
  <c r="B65" i="1" s="1"/>
  <c r="D11" i="1"/>
  <c r="D87" i="1" s="1"/>
  <c r="D92" i="1" s="1"/>
  <c r="B69" i="1" l="1"/>
  <c r="B72" i="1" s="1"/>
  <c r="B74" i="1" l="1"/>
  <c r="B97" i="1" l="1"/>
  <c r="D72" i="1"/>
  <c r="B88" i="1" l="1"/>
  <c r="B89" i="1" s="1"/>
  <c r="B93" i="1" s="1"/>
  <c r="B94" i="1" s="1"/>
  <c r="B95" i="1" s="1"/>
  <c r="D74" i="1"/>
  <c r="D97" i="1" s="1"/>
  <c r="C45" i="1"/>
  <c r="C47" i="1" s="1"/>
  <c r="C70" i="1" s="1"/>
  <c r="C50" i="1" l="1"/>
  <c r="C52" i="1" s="1"/>
  <c r="C54" i="1" s="1"/>
  <c r="C71" i="1" s="1"/>
  <c r="C72" i="1" s="1"/>
  <c r="C74" i="1" l="1"/>
  <c r="C97" i="1" l="1"/>
  <c r="C88" i="1" l="1"/>
  <c r="C89" i="1" s="1"/>
  <c r="C93" i="1" s="1"/>
  <c r="C94" i="1" s="1"/>
  <c r="D88" i="1"/>
  <c r="D89" i="1" s="1"/>
  <c r="D93" i="1" s="1"/>
  <c r="C95" i="1" l="1"/>
  <c r="D94" i="1"/>
  <c r="D9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8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8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sharedStrings.xml><?xml version="1.0" encoding="utf-8"?>
<sst xmlns="http://schemas.openxmlformats.org/spreadsheetml/2006/main" count="100" uniqueCount="58">
  <si>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</si>
  <si>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</si>
  <si>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</si>
  <si>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</si>
  <si>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</si>
  <si>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</si>
  <si>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</si>
  <si>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</si>
  <si>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</si>
  <si>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</si>
  <si>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</si>
  <si>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</si>
  <si>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</si>
  <si>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</si>
  <si>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</si>
  <si>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</si>
  <si>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</si>
  <si>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</si>
  <si>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</si>
  <si>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</si>
  <si>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</si>
  <si>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</si>
  <si>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</si>
  <si>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</si>
  <si>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</si>
  <si>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</si>
  <si>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</si>
  <si>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</si>
  <si>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</si>
  <si>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</si>
  <si>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</si>
  <si>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</si>
  <si>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</si>
  <si>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</si>
  <si>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</si>
  <si>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</si>
  <si>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</si>
  <si>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</si>
  <si>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</si>
  <si>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</si>
  <si>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</si>
  <si>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</si>
  <si>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</si>
  <si>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</si>
  <si>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</si>
  <si>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</si>
  <si>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</si>
  <si>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</si>
  <si>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</si>
  <si>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</si>
  <si>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</si>
  <si>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Total de costos y gastos variables</t>
  </si>
  <si>
    <t>Costos por HH de costos y gastos variables</t>
  </si>
  <si>
    <t>*** por que del inventario inicial</t>
  </si>
  <si>
    <t>Precio de compra de ese inventario</t>
  </si>
  <si>
    <t>Octubre</t>
  </si>
  <si>
    <t>Diciembre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</si>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</sst>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3" xfId="0" applyFont="1" applyFill="1" applyBorder="1"/>
    <xf numFmtId="0" fontId="0" fillId="0" borderId="7" xfId="0" applyBorder="1"/>
    <xf numFmtId="0" fontId="3" fillId="2" borderId="1" xfId="0" applyFont="1" applyFill="1" applyBorder="1"/>
    <xf numFmtId="0" fontId="4" fillId="2" borderId="2" xfId="0" applyFont="1" applyFill="1" applyBorder="1"/>
    <xf numFmtId="0" fontId="1" fillId="0" borderId="5" xfId="0" applyFont="1" applyBorder="1"/>
    <xf numFmtId="164" fontId="1" fillId="0" borderId="6" xfId="0" applyNumberFormat="1" applyFont="1" applyBorder="1"/>
    <xf numFmtId="164" fontId="0" fillId="0" borderId="4" xfId="0" applyNumberFormat="1" applyBorder="1"/>
    <xf numFmtId="0" fontId="3" fillId="2" borderId="2" xfId="0" applyFont="1" applyFill="1" applyBorder="1"/>
    <xf numFmtId="0" fontId="0" fillId="0" borderId="3" xfId="0" applyFill="1" applyBorder="1"/>
    <xf numFmtId="0" fontId="0" fillId="0" borderId="7" xfId="0" applyFill="1" applyBorder="1"/>
    <xf numFmtId="0" fontId="1" fillId="0" borderId="5" xfId="0" applyFont="1" applyFill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3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ont="1" applyBorder="1"/>
    <xf numFmtId="0" fontId="3" fillId="2" borderId="9" xfId="0" applyFont="1" applyFill="1" applyBorder="1"/>
    <xf numFmtId="0" fontId="0" fillId="0" borderId="11" xfId="0" applyBorder="1"/>
    <xf numFmtId="0" fontId="0" fillId="0" borderId="0" xfId="0" applyFont="1" applyBorder="1"/>
    <xf numFmtId="3" fontId="0" fillId="0" borderId="0" xfId="0" applyNumberFormat="1"/>
    <xf numFmtId="3" fontId="0" fillId="0" borderId="0" xfId="0" applyNumberFormat="1" applyBorder="1"/>
    <xf numFmtId="3" fontId="0" fillId="0" borderId="4" xfId="0" applyNumberFormat="1" applyBorder="1"/>
    <xf numFmtId="164" fontId="1" fillId="0" borderId="10" xfId="0" applyNumberFormat="1" applyFont="1" applyBorder="1"/>
    <xf numFmtId="3" fontId="0" fillId="0" borderId="11" xfId="0" applyNumberFormat="1" applyBorder="1"/>
    <xf numFmtId="3" fontId="1" fillId="0" borderId="10" xfId="0" applyNumberFormat="1" applyFont="1" applyBorder="1"/>
    <xf numFmtId="3" fontId="1" fillId="0" borderId="6" xfId="0" applyNumberFormat="1" applyFont="1" applyBorder="1"/>
    <xf numFmtId="164" fontId="0" fillId="0" borderId="0" xfId="0" applyNumberFormat="1" applyFill="1" applyBorder="1"/>
    <xf numFmtId="164" fontId="1" fillId="0" borderId="10" xfId="0" applyNumberFormat="1" applyFont="1" applyFill="1" applyBorder="1"/>
    <xf numFmtId="164" fontId="0" fillId="0" borderId="11" xfId="0" applyNumberFormat="1" applyBorder="1"/>
    <xf numFmtId="164" fontId="1" fillId="0" borderId="0" xfId="0" applyNumberFormat="1" applyFont="1"/>
    <xf numFmtId="0" fontId="0" fillId="0" borderId="4" xfId="0" applyFont="1" applyBorder="1"/>
    <xf numFmtId="0" fontId="7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3" fontId="0" fillId="0" borderId="8" xfId="0" applyNumberFormat="1" applyBorder="1"/>
    <xf numFmtId="0" fontId="0" fillId="0" borderId="0" xfId="0" applyNumberFormat="1" applyBorder="1"/>
    <xf numFmtId="3" fontId="0" fillId="0" borderId="0" xfId="0" applyNumberFormat="1" applyFont="1" applyBorder="1"/>
    <xf numFmtId="3" fontId="0" fillId="0" borderId="0" xfId="0" applyNumberFormat="1" applyFill="1" applyBorder="1"/>
    <xf numFmtId="2" fontId="0" fillId="0" borderId="0" xfId="0" applyNumberFormat="1" applyBorder="1"/>
    <xf numFmtId="3" fontId="0" fillId="0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7"/>
  <sheetViews>
    <sheetView tabSelected="1" topLeftCell="A63" zoomScaleNormal="100" workbookViewId="0">
      <selection activeCell="A74" sqref="A74"/>
    </sheetView>
  </sheetViews>
  <sheetFormatPr baseColWidth="10" defaultColWidth="9.140625" defaultRowHeight="15" x14ac:dyDescent="0.25"/>
  <cols>
    <col min="1" max="1" width="46.7109375" customWidth="1"/>
    <col min="2" max="2" width="19.7109375" customWidth="1"/>
    <col min="3" max="3" width="18.5703125" customWidth="1"/>
    <col min="4" max="4" width="24.42578125" customWidth="1"/>
    <col min="12" max="12" width="11.85546875" bestFit="1" customWidth="1"/>
  </cols>
  <sheetData>
    <row r="6" spans="1:12" ht="15.75" thickBot="1" x14ac:dyDescent="0.3"/>
    <row r="7" spans="1:12" ht="18.75" x14ac:dyDescent="0.3">
      <c r="A7" s="5" t="s">
        <v>0</v>
      </c>
      <c r="B7" s="20"/>
      <c r="C7" s="20"/>
      <c r="D7" s="6"/>
    </row>
    <row r="8" spans="1:12" x14ac:dyDescent="0.25">
      <c r="A8" s="1"/>
      <c r="B8" s="17" t="s">
        <v>55</v>
      </c>
      <c r="C8" s="17" t="s">
        <v>57</v>
      </c>
      <c r="D8" s="2" t="s">
        <v>56</v>
      </c>
      <c r="G8" s="23"/>
      <c r="H8" s="23"/>
      <c r="I8" s="23"/>
      <c r="J8" s="23"/>
      <c r="K8" s="23"/>
      <c r="L8" s="23"/>
    </row>
    <row r="9" spans="1:12" x14ac:dyDescent="0.25">
      <c r="A9" s="1" t="s">
        <v>0</v>
      </c>
      <c r="B9" s="40">
        <v>86300</v>
      </c>
      <c r="C9" s="24">
        <v>90250</v>
      </c>
      <c r="D9" s="25">
        <v>102460</v>
      </c>
      <c r="G9" s="23"/>
      <c r="H9" s="23"/>
      <c r="I9" s="23"/>
      <c r="J9" s="23"/>
      <c r="K9" s="23"/>
      <c r="L9" s="23"/>
    </row>
    <row r="10" spans="1:12" ht="15.75" thickBot="1" x14ac:dyDescent="0.3">
      <c r="A10" s="1" t="s">
        <v>1</v>
      </c>
      <c r="B10" s="14">
        <v>45</v>
      </c>
      <c r="C10" s="14">
        <v>45</v>
      </c>
      <c r="D10" s="9">
        <v>45</v>
      </c>
      <c r="G10" s="23"/>
      <c r="H10" s="23"/>
      <c r="I10" s="23"/>
      <c r="J10" s="23"/>
      <c r="K10" s="23"/>
      <c r="L10" s="23"/>
    </row>
    <row r="11" spans="1:12" ht="16.5" thickTop="1" thickBot="1" x14ac:dyDescent="0.3">
      <c r="A11" s="7" t="s">
        <v>2</v>
      </c>
      <c r="B11" s="8">
        <f>B9*B10</f>
        <v>3883500</v>
      </c>
      <c r="C11" s="8">
        <f>C9*C10</f>
        <v>4061250</v>
      </c>
      <c r="D11" s="8">
        <f>D9*D10</f>
        <v>4610700</v>
      </c>
    </row>
    <row r="12" spans="1:12" ht="15.75" thickBot="1" x14ac:dyDescent="0.3"/>
    <row r="13" spans="1:12" ht="18.75" x14ac:dyDescent="0.3">
      <c r="A13" s="5" t="s">
        <v>3</v>
      </c>
      <c r="B13" s="20"/>
      <c r="C13" s="20"/>
      <c r="D13" s="6"/>
    </row>
    <row r="14" spans="1:12" x14ac:dyDescent="0.25">
      <c r="A14" s="3" t="s">
        <v>3</v>
      </c>
      <c r="B14" s="22" t="s">
        <v>55</v>
      </c>
      <c r="C14" s="22" t="s">
        <v>57</v>
      </c>
      <c r="D14" s="34" t="s">
        <v>56</v>
      </c>
    </row>
    <row r="15" spans="1:12" x14ac:dyDescent="0.25">
      <c r="A15" s="1" t="s">
        <v>4</v>
      </c>
      <c r="B15" s="24">
        <f>B9</f>
        <v>86300</v>
      </c>
      <c r="C15" s="24">
        <f>C9</f>
        <v>90250</v>
      </c>
      <c r="D15" s="25">
        <f>D9</f>
        <v>102460</v>
      </c>
    </row>
    <row r="16" spans="1:12" ht="15.75" thickBot="1" x14ac:dyDescent="0.3">
      <c r="A16" s="1" t="s">
        <v>5</v>
      </c>
      <c r="B16" s="39">
        <f>C9*0.6</f>
        <v>54150</v>
      </c>
      <c r="C16" s="39">
        <f>D9*0.6</f>
        <v>61476</v>
      </c>
      <c r="D16" s="25">
        <f>98750*0.6</f>
        <v>59250</v>
      </c>
    </row>
    <row r="17" spans="1:4" ht="15.75" thickTop="1" x14ac:dyDescent="0.25">
      <c r="A17" s="4" t="s">
        <v>6</v>
      </c>
      <c r="B17" s="27">
        <f>B15+B16</f>
        <v>140450</v>
      </c>
      <c r="C17" s="27">
        <f>C15+C16</f>
        <v>151726</v>
      </c>
      <c r="D17" s="38">
        <f>D15+D16</f>
        <v>161710</v>
      </c>
    </row>
    <row r="18" spans="1:4" ht="15.75" thickBot="1" x14ac:dyDescent="0.3">
      <c r="A18" s="1" t="s">
        <v>7</v>
      </c>
      <c r="B18" s="17">
        <v>51800</v>
      </c>
      <c r="C18" s="17">
        <f>B16</f>
        <v>54150</v>
      </c>
      <c r="D18" s="2">
        <f>C16</f>
        <v>61476</v>
      </c>
    </row>
    <row r="19" spans="1:4" ht="16.5" thickTop="1" thickBot="1" x14ac:dyDescent="0.3">
      <c r="A19" s="7" t="s">
        <v>8</v>
      </c>
      <c r="B19" s="28">
        <f>B17-B18</f>
        <v>88650</v>
      </c>
      <c r="C19" s="28">
        <f>C17-C18</f>
        <v>97576</v>
      </c>
      <c r="D19" s="29">
        <f>D17-D18</f>
        <v>100234</v>
      </c>
    </row>
    <row r="20" spans="1:4" ht="15.75" thickBot="1" x14ac:dyDescent="0.3"/>
    <row r="21" spans="1:4" ht="18.75" x14ac:dyDescent="0.3">
      <c r="A21" s="5" t="s">
        <v>9</v>
      </c>
      <c r="B21" s="20"/>
      <c r="C21" s="20"/>
      <c r="D21" s="10"/>
    </row>
    <row r="22" spans="1:4" x14ac:dyDescent="0.25">
      <c r="A22" s="1"/>
      <c r="B22" s="22" t="s">
        <v>55</v>
      </c>
      <c r="C22" s="22" t="s">
        <v>57</v>
      </c>
      <c r="D22" s="34" t="s">
        <v>56</v>
      </c>
    </row>
    <row r="23" spans="1:4" x14ac:dyDescent="0.25">
      <c r="A23" s="1" t="s">
        <v>8</v>
      </c>
      <c r="B23" s="24">
        <f>B19</f>
        <v>88650</v>
      </c>
      <c r="C23" s="24">
        <f t="shared" ref="C23:D23" si="0">C19</f>
        <v>97576</v>
      </c>
      <c r="D23" s="24">
        <f t="shared" si="0"/>
        <v>100234</v>
      </c>
    </row>
    <row r="24" spans="1:4" ht="15.75" thickBot="1" x14ac:dyDescent="0.3">
      <c r="A24" s="1" t="s">
        <v>12</v>
      </c>
      <c r="B24" s="17">
        <v>2</v>
      </c>
      <c r="C24" s="17">
        <v>2</v>
      </c>
      <c r="D24" s="2">
        <v>2</v>
      </c>
    </row>
    <row r="25" spans="1:4" ht="15.75" thickTop="1" x14ac:dyDescent="0.25">
      <c r="A25" s="4" t="s">
        <v>11</v>
      </c>
      <c r="B25" s="21">
        <f>B23*B24</f>
        <v>177300</v>
      </c>
      <c r="C25" s="21">
        <f t="shared" ref="C25:D25" si="1">C23*C24</f>
        <v>195152</v>
      </c>
      <c r="D25" s="21">
        <f t="shared" si="1"/>
        <v>200468</v>
      </c>
    </row>
    <row r="26" spans="1:4" ht="15.75" thickBot="1" x14ac:dyDescent="0.3">
      <c r="A26" s="11" t="s">
        <v>5</v>
      </c>
      <c r="B26" s="41">
        <f>C25*0.7</f>
        <v>136606.39999999999</v>
      </c>
      <c r="C26" s="41">
        <f t="shared" ref="C26:D26" si="2">D25*0.7</f>
        <v>140327.59999999998</v>
      </c>
      <c r="D26" s="41">
        <f>97175*2*0.7</f>
        <v>136045</v>
      </c>
    </row>
    <row r="27" spans="1:4" ht="15.75" thickTop="1" x14ac:dyDescent="0.25">
      <c r="A27" s="12" t="s">
        <v>6</v>
      </c>
      <c r="B27" s="43">
        <f>B25+B26</f>
        <v>313906.40000000002</v>
      </c>
      <c r="C27" s="43">
        <f>C25+C26</f>
        <v>335479.59999999998</v>
      </c>
      <c r="D27" s="43">
        <f>ROUNDUP(D25+D26,0)</f>
        <v>336513</v>
      </c>
    </row>
    <row r="28" spans="1:4" ht="15.75" thickBot="1" x14ac:dyDescent="0.3">
      <c r="A28" s="11" t="s">
        <v>7</v>
      </c>
      <c r="B28" s="18">
        <f>ROUNDUP(C19*0.7,0)</f>
        <v>68304</v>
      </c>
      <c r="C28" s="41">
        <f>B26</f>
        <v>136606.39999999999</v>
      </c>
      <c r="D28" s="18">
        <f>C26</f>
        <v>140327.59999999998</v>
      </c>
    </row>
    <row r="29" spans="1:4" ht="15.75" thickTop="1" x14ac:dyDescent="0.25">
      <c r="A29" s="12" t="s">
        <v>13</v>
      </c>
      <c r="B29" s="43">
        <f>ROUNDUP(B27-B28,0)</f>
        <v>245603</v>
      </c>
      <c r="C29" s="43">
        <f t="shared" ref="C29:D29" si="3">ROUNDUP(C27-C28,0)</f>
        <v>198874</v>
      </c>
      <c r="D29" s="43">
        <f t="shared" si="3"/>
        <v>196186</v>
      </c>
    </row>
    <row r="30" spans="1:4" ht="15.75" thickBot="1" x14ac:dyDescent="0.3">
      <c r="A30" s="11" t="s">
        <v>14</v>
      </c>
      <c r="B30" s="30">
        <v>16.5</v>
      </c>
      <c r="C30" s="30">
        <v>16.5</v>
      </c>
      <c r="D30" s="9">
        <v>16.5</v>
      </c>
    </row>
    <row r="31" spans="1:4" ht="16.5" thickTop="1" thickBot="1" x14ac:dyDescent="0.3">
      <c r="A31" s="13" t="s">
        <v>15</v>
      </c>
      <c r="B31" s="31">
        <f>B29*B30</f>
        <v>4052449.5</v>
      </c>
      <c r="C31" s="31">
        <f t="shared" ref="C31:D31" si="4">C29*C30</f>
        <v>3281421</v>
      </c>
      <c r="D31" s="31">
        <f t="shared" si="4"/>
        <v>3237069</v>
      </c>
    </row>
    <row r="32" spans="1:4" ht="15.75" thickBot="1" x14ac:dyDescent="0.3"/>
    <row r="33" spans="1:4" ht="18.75" x14ac:dyDescent="0.3">
      <c r="A33" s="5" t="s">
        <v>16</v>
      </c>
      <c r="B33" s="20"/>
      <c r="C33" s="20"/>
      <c r="D33" s="6"/>
    </row>
    <row r="34" spans="1:4" x14ac:dyDescent="0.25">
      <c r="A34" s="1"/>
      <c r="B34" s="22" t="s">
        <v>55</v>
      </c>
      <c r="C34" s="22" t="s">
        <v>57</v>
      </c>
      <c r="D34" s="34" t="s">
        <v>56</v>
      </c>
    </row>
    <row r="35" spans="1:4" x14ac:dyDescent="0.25">
      <c r="A35" s="1" t="s">
        <v>4</v>
      </c>
      <c r="B35" s="24">
        <f>B19</f>
        <v>88650</v>
      </c>
      <c r="C35" s="24">
        <f t="shared" ref="C35:D35" si="5">C19</f>
        <v>97576</v>
      </c>
      <c r="D35" s="24">
        <f t="shared" si="5"/>
        <v>100234</v>
      </c>
    </row>
    <row r="36" spans="1:4" ht="15.75" thickBot="1" x14ac:dyDescent="0.3">
      <c r="A36" s="1" t="s">
        <v>10</v>
      </c>
      <c r="B36" s="17">
        <v>2</v>
      </c>
      <c r="C36" s="17">
        <v>2</v>
      </c>
      <c r="D36" s="2">
        <v>2</v>
      </c>
    </row>
    <row r="37" spans="1:4" ht="15.75" thickTop="1" x14ac:dyDescent="0.25">
      <c r="A37" s="4" t="s">
        <v>11</v>
      </c>
      <c r="B37" s="21">
        <f>B35*B36</f>
        <v>177300</v>
      </c>
      <c r="C37" s="21">
        <f t="shared" ref="C37:D37" si="6">C35*C36</f>
        <v>195152</v>
      </c>
      <c r="D37" s="21">
        <f t="shared" si="6"/>
        <v>200468</v>
      </c>
    </row>
    <row r="38" spans="1:4" ht="15.75" thickBot="1" x14ac:dyDescent="0.3">
      <c r="A38" s="1" t="s">
        <v>14</v>
      </c>
      <c r="B38" s="14">
        <v>16.5</v>
      </c>
      <c r="C38" s="14">
        <v>16.5</v>
      </c>
      <c r="D38" s="14">
        <v>16.5</v>
      </c>
    </row>
    <row r="39" spans="1:4" ht="16.5" thickTop="1" thickBot="1" x14ac:dyDescent="0.3">
      <c r="A39" s="7" t="s">
        <v>16</v>
      </c>
      <c r="B39" s="26">
        <f>B37*B38</f>
        <v>2925450</v>
      </c>
      <c r="C39" s="26">
        <f>C37*C38</f>
        <v>3220008</v>
      </c>
      <c r="D39" s="26">
        <f t="shared" ref="D39" si="7">D37*D38</f>
        <v>3307722</v>
      </c>
    </row>
    <row r="40" spans="1:4" ht="15.75" thickBot="1" x14ac:dyDescent="0.3"/>
    <row r="41" spans="1:4" ht="18.75" x14ac:dyDescent="0.3">
      <c r="A41" s="5" t="s">
        <v>17</v>
      </c>
      <c r="B41" s="20"/>
      <c r="C41" s="20"/>
      <c r="D41" s="10"/>
    </row>
    <row r="42" spans="1:4" x14ac:dyDescent="0.25">
      <c r="A42" s="1"/>
      <c r="B42" s="22" t="s">
        <v>55</v>
      </c>
      <c r="C42" s="22" t="s">
        <v>57</v>
      </c>
      <c r="D42" s="34" t="s">
        <v>56</v>
      </c>
    </row>
    <row r="43" spans="1:4" x14ac:dyDescent="0.25">
      <c r="A43" s="1" t="s">
        <v>4</v>
      </c>
      <c r="B43" s="24">
        <f>B19</f>
        <v>88650</v>
      </c>
      <c r="C43" s="24">
        <f t="shared" ref="C43:D43" si="8">C19</f>
        <v>97576</v>
      </c>
      <c r="D43" s="24">
        <f t="shared" si="8"/>
        <v>100234</v>
      </c>
    </row>
    <row r="44" spans="1:4" ht="15.75" thickBot="1" x14ac:dyDescent="0.3">
      <c r="A44" s="1" t="s">
        <v>18</v>
      </c>
      <c r="B44" s="42">
        <f>1/2</f>
        <v>0.5</v>
      </c>
      <c r="C44" s="42">
        <f t="shared" ref="C44:D44" si="9">1/2</f>
        <v>0.5</v>
      </c>
      <c r="D44" s="42">
        <f t="shared" si="9"/>
        <v>0.5</v>
      </c>
    </row>
    <row r="45" spans="1:4" ht="15.75" thickTop="1" x14ac:dyDescent="0.25">
      <c r="A45" s="4" t="s">
        <v>19</v>
      </c>
      <c r="B45" s="21">
        <f>B43*B44</f>
        <v>44325</v>
      </c>
      <c r="C45" s="21">
        <f t="shared" ref="C45:D45" si="10">C43*C44</f>
        <v>48788</v>
      </c>
      <c r="D45" s="21">
        <f t="shared" si="10"/>
        <v>50117</v>
      </c>
    </row>
    <row r="46" spans="1:4" ht="15.75" thickBot="1" x14ac:dyDescent="0.3">
      <c r="A46" s="1" t="s">
        <v>20</v>
      </c>
      <c r="B46" s="14">
        <v>8.5</v>
      </c>
      <c r="C46" s="14">
        <v>8.5</v>
      </c>
      <c r="D46" s="14">
        <v>8.5</v>
      </c>
    </row>
    <row r="47" spans="1:4" ht="16.5" thickTop="1" thickBot="1" x14ac:dyDescent="0.3">
      <c r="A47" s="7" t="s">
        <v>21</v>
      </c>
      <c r="B47" s="26">
        <f>ROUNDUP(B45*B46,0)</f>
        <v>376763</v>
      </c>
      <c r="C47" s="26">
        <f t="shared" ref="C47:D47" si="11">ROUNDUP(C45*C46,0)</f>
        <v>414698</v>
      </c>
      <c r="D47" s="26">
        <f t="shared" si="11"/>
        <v>425995</v>
      </c>
    </row>
    <row r="48" spans="1:4" ht="15.75" thickBot="1" x14ac:dyDescent="0.3"/>
    <row r="49" spans="1:5" ht="18.75" x14ac:dyDescent="0.3">
      <c r="A49" s="5" t="s">
        <v>22</v>
      </c>
      <c r="B49" s="20"/>
      <c r="C49" s="20"/>
      <c r="D49" s="10"/>
    </row>
    <row r="50" spans="1:5" x14ac:dyDescent="0.25">
      <c r="A50" s="1" t="s">
        <v>18</v>
      </c>
      <c r="B50" s="24">
        <f>B45</f>
        <v>44325</v>
      </c>
      <c r="C50" s="24">
        <f t="shared" ref="C50:D50" si="12">C45</f>
        <v>48788</v>
      </c>
      <c r="D50" s="24">
        <f t="shared" si="12"/>
        <v>50117</v>
      </c>
    </row>
    <row r="51" spans="1:5" ht="15.75" thickBot="1" x14ac:dyDescent="0.3">
      <c r="A51" s="1" t="s">
        <v>52</v>
      </c>
      <c r="B51" s="17">
        <v>0.75</v>
      </c>
      <c r="C51" s="17">
        <v>0.75</v>
      </c>
      <c r="D51" s="17">
        <v>0.75</v>
      </c>
    </row>
    <row r="52" spans="1:5" ht="15.75" thickTop="1" x14ac:dyDescent="0.25">
      <c r="A52" s="4" t="s">
        <v>51</v>
      </c>
      <c r="B52" s="21">
        <f>B50*B51</f>
        <v>33243.75</v>
      </c>
      <c r="C52" s="21">
        <f t="shared" ref="C52:D52" si="13">C50*C51</f>
        <v>36591</v>
      </c>
      <c r="D52" s="21">
        <f t="shared" si="13"/>
        <v>37587.75</v>
      </c>
    </row>
    <row r="53" spans="1:5" ht="15.75" thickBot="1" x14ac:dyDescent="0.3">
      <c r="A53" s="11" t="s">
        <v>29</v>
      </c>
      <c r="B53" s="30">
        <f>85000</f>
        <v>85000</v>
      </c>
      <c r="C53" s="30">
        <f t="shared" ref="C53:D53" si="14">85000</f>
        <v>85000</v>
      </c>
      <c r="D53" s="30">
        <f t="shared" si="14"/>
        <v>85000</v>
      </c>
    </row>
    <row r="54" spans="1:5" ht="16.5" thickTop="1" thickBot="1" x14ac:dyDescent="0.3">
      <c r="A54" s="13" t="s">
        <v>22</v>
      </c>
      <c r="B54" s="31">
        <f>ROUNDUP(B52+B53,0)</f>
        <v>118244</v>
      </c>
      <c r="C54" s="31">
        <f t="shared" ref="C54:D54" si="15">ROUNDUP(C52+C53,0)</f>
        <v>121591</v>
      </c>
      <c r="D54" s="31">
        <f t="shared" si="15"/>
        <v>122588</v>
      </c>
    </row>
    <row r="55" spans="1:5" ht="15.75" thickBot="1" x14ac:dyDescent="0.3"/>
    <row r="56" spans="1:5" ht="18.75" x14ac:dyDescent="0.3">
      <c r="A56" s="5" t="s">
        <v>28</v>
      </c>
      <c r="B56" s="20"/>
      <c r="C56" s="20"/>
      <c r="D56" s="10"/>
    </row>
    <row r="57" spans="1:5" x14ac:dyDescent="0.25">
      <c r="A57" s="1"/>
      <c r="B57" s="22" t="s">
        <v>55</v>
      </c>
      <c r="C57" s="22" t="s">
        <v>57</v>
      </c>
      <c r="D57" s="34" t="s">
        <v>56</v>
      </c>
    </row>
    <row r="58" spans="1:5" x14ac:dyDescent="0.25">
      <c r="A58" s="1" t="s">
        <v>30</v>
      </c>
      <c r="B58" s="17">
        <f>B28</f>
        <v>68304</v>
      </c>
      <c r="C58" s="24">
        <f>C28</f>
        <v>136606.39999999999</v>
      </c>
      <c r="D58" s="17">
        <f t="shared" ref="C58:D58" si="16">D28</f>
        <v>140327.59999999998</v>
      </c>
      <c r="E58" t="s">
        <v>53</v>
      </c>
    </row>
    <row r="59" spans="1:5" ht="15.75" thickBot="1" x14ac:dyDescent="0.3">
      <c r="A59" s="1" t="s">
        <v>25</v>
      </c>
      <c r="B59" s="14">
        <v>16.5</v>
      </c>
      <c r="C59" s="14">
        <v>16.5</v>
      </c>
      <c r="D59" s="9">
        <v>16.5</v>
      </c>
    </row>
    <row r="60" spans="1:5" ht="15.75" thickTop="1" x14ac:dyDescent="0.25">
      <c r="A60" s="4" t="s">
        <v>23</v>
      </c>
      <c r="B60" s="32">
        <f>B58*B59</f>
        <v>1127016</v>
      </c>
      <c r="C60" s="32">
        <f t="shared" ref="C60:D60" si="17">C58*C59</f>
        <v>2254005.6</v>
      </c>
      <c r="D60" s="32">
        <f t="shared" si="17"/>
        <v>2315405.3999999994</v>
      </c>
    </row>
    <row r="61" spans="1:5" ht="15.75" thickBot="1" x14ac:dyDescent="0.3">
      <c r="A61" s="1" t="s">
        <v>24</v>
      </c>
      <c r="B61" s="14">
        <f>B31</f>
        <v>4052449.5</v>
      </c>
      <c r="C61" s="14">
        <f t="shared" ref="C61:D61" si="18">C31</f>
        <v>3281421</v>
      </c>
      <c r="D61" s="14">
        <f t="shared" si="18"/>
        <v>3237069</v>
      </c>
    </row>
    <row r="62" spans="1:5" ht="15.75" thickTop="1" x14ac:dyDescent="0.25">
      <c r="A62" s="4" t="s">
        <v>26</v>
      </c>
      <c r="B62" s="32">
        <f>B60+B61</f>
        <v>5179465.5</v>
      </c>
      <c r="C62" s="32">
        <f t="shared" ref="C62:D62" si="19">C60+C61</f>
        <v>5535426.5999999996</v>
      </c>
      <c r="D62" s="32">
        <f t="shared" si="19"/>
        <v>5552474.3999999994</v>
      </c>
    </row>
    <row r="63" spans="1:5" x14ac:dyDescent="0.25">
      <c r="A63" s="1" t="s">
        <v>27</v>
      </c>
      <c r="B63" s="17">
        <f>B26</f>
        <v>136606.39999999999</v>
      </c>
      <c r="C63" s="17">
        <f t="shared" ref="C63:D63" si="20">C26</f>
        <v>140327.59999999998</v>
      </c>
      <c r="D63" s="17">
        <f t="shared" si="20"/>
        <v>136045</v>
      </c>
    </row>
    <row r="64" spans="1:5" ht="15.75" thickBot="1" x14ac:dyDescent="0.3">
      <c r="A64" s="1" t="s">
        <v>54</v>
      </c>
      <c r="B64" s="17">
        <v>16</v>
      </c>
      <c r="C64" s="17">
        <v>16</v>
      </c>
      <c r="D64" s="17">
        <v>16</v>
      </c>
    </row>
    <row r="65" spans="1:4" ht="16.5" thickTop="1" thickBot="1" x14ac:dyDescent="0.3">
      <c r="A65" s="7" t="s">
        <v>28</v>
      </c>
      <c r="B65" s="26">
        <f>B62-B63*B64</f>
        <v>2993763.1</v>
      </c>
      <c r="C65" s="26">
        <f t="shared" ref="C65:D65" si="21">C62-C63*C64</f>
        <v>3290185</v>
      </c>
      <c r="D65" s="26">
        <f t="shared" si="21"/>
        <v>3375754.3999999994</v>
      </c>
    </row>
    <row r="66" spans="1:4" ht="15.75" thickBot="1" x14ac:dyDescent="0.3"/>
    <row r="67" spans="1:4" ht="18.75" x14ac:dyDescent="0.3">
      <c r="A67" s="5" t="s">
        <v>31</v>
      </c>
      <c r="B67" s="20"/>
      <c r="C67" s="20"/>
      <c r="D67" s="10"/>
    </row>
    <row r="68" spans="1:4" x14ac:dyDescent="0.25">
      <c r="A68" s="1"/>
      <c r="B68" s="22" t="s">
        <v>55</v>
      </c>
      <c r="C68" s="22" t="s">
        <v>57</v>
      </c>
      <c r="D68" s="34" t="s">
        <v>56</v>
      </c>
    </row>
    <row r="69" spans="1:4" x14ac:dyDescent="0.25">
      <c r="A69" s="1" t="s">
        <v>32</v>
      </c>
      <c r="B69" s="14">
        <f>B65</f>
        <v>2993763.1</v>
      </c>
      <c r="C69" s="14">
        <f t="shared" ref="C69:D69" si="22">C65</f>
        <v>3290185</v>
      </c>
      <c r="D69" s="14">
        <f t="shared" si="22"/>
        <v>3375754.3999999994</v>
      </c>
    </row>
    <row r="70" spans="1:4" x14ac:dyDescent="0.25">
      <c r="A70" s="1" t="s">
        <v>33</v>
      </c>
      <c r="B70" s="14">
        <f>B47</f>
        <v>376763</v>
      </c>
      <c r="C70" s="14">
        <f t="shared" ref="C70:D70" si="23">C47</f>
        <v>414698</v>
      </c>
      <c r="D70" s="14">
        <f t="shared" si="23"/>
        <v>425995</v>
      </c>
    </row>
    <row r="71" spans="1:4" ht="15.75" thickBot="1" x14ac:dyDescent="0.3">
      <c r="A71" s="1" t="s">
        <v>22</v>
      </c>
      <c r="B71" s="14">
        <f>B54</f>
        <v>118244</v>
      </c>
      <c r="C71" s="14">
        <f t="shared" ref="C71:D71" si="24">C54</f>
        <v>121591</v>
      </c>
      <c r="D71" s="14">
        <f t="shared" si="24"/>
        <v>122588</v>
      </c>
    </row>
    <row r="72" spans="1:4" ht="15.75" thickTop="1" x14ac:dyDescent="0.25">
      <c r="A72" s="4" t="s">
        <v>34</v>
      </c>
      <c r="B72" s="32">
        <f>SUM(B69:B71)</f>
        <v>3488770.1</v>
      </c>
      <c r="C72" s="32">
        <f>SUM(C69:C71)</f>
        <v>3826474</v>
      </c>
      <c r="D72" s="15">
        <f>SUM(D69:D71)</f>
        <v>3924337.3999999994</v>
      </c>
    </row>
    <row r="73" spans="1:4" ht="15.75" thickBot="1" x14ac:dyDescent="0.3">
      <c r="A73" s="1" t="s">
        <v>4</v>
      </c>
      <c r="B73" s="24">
        <f>B35</f>
        <v>88650</v>
      </c>
      <c r="C73" s="24">
        <f t="shared" ref="C73:D73" si="25">C35</f>
        <v>97576</v>
      </c>
      <c r="D73" s="24">
        <f t="shared" si="25"/>
        <v>100234</v>
      </c>
    </row>
    <row r="74" spans="1:4" ht="16.5" thickTop="1" thickBot="1" x14ac:dyDescent="0.3">
      <c r="A74" s="7" t="s">
        <v>35</v>
      </c>
      <c r="B74" s="26">
        <f>B72/B73</f>
        <v>39.354428652002255</v>
      </c>
      <c r="C74" s="26">
        <f t="shared" ref="C74:D74" si="26">C72/C73</f>
        <v>39.215319340821516</v>
      </c>
      <c r="D74" s="26">
        <f t="shared" si="26"/>
        <v>39.151758884210942</v>
      </c>
    </row>
    <row r="75" spans="1:4" ht="15.75" thickBot="1" x14ac:dyDescent="0.3"/>
    <row r="76" spans="1:4" ht="18.75" x14ac:dyDescent="0.3">
      <c r="A76" s="5" t="s">
        <v>36</v>
      </c>
      <c r="B76" s="20"/>
      <c r="C76" s="20"/>
      <c r="D76" s="10"/>
    </row>
    <row r="77" spans="1:4" x14ac:dyDescent="0.25">
      <c r="B77" s="22" t="s">
        <v>55</v>
      </c>
      <c r="C77" s="22" t="s">
        <v>57</v>
      </c>
      <c r="D77" s="34" t="s">
        <v>56</v>
      </c>
    </row>
    <row r="78" spans="1:4" x14ac:dyDescent="0.25">
      <c r="A78" s="1" t="s">
        <v>37</v>
      </c>
      <c r="B78" s="14"/>
      <c r="C78" s="14"/>
      <c r="D78" s="14"/>
    </row>
    <row r="79" spans="1:4" ht="15.75" thickBot="1" x14ac:dyDescent="0.3">
      <c r="A79" s="1" t="s">
        <v>31</v>
      </c>
      <c r="B79" s="14"/>
      <c r="C79" s="14"/>
      <c r="D79" s="14"/>
    </row>
    <row r="80" spans="1:4" ht="15.75" thickTop="1" x14ac:dyDescent="0.25">
      <c r="A80" s="4" t="s">
        <v>38</v>
      </c>
      <c r="B80" s="32"/>
      <c r="C80" s="32"/>
      <c r="D80" s="32"/>
    </row>
    <row r="81" spans="1:4" ht="15.75" thickBot="1" x14ac:dyDescent="0.3">
      <c r="A81" s="1" t="s">
        <v>39</v>
      </c>
      <c r="B81" s="14"/>
      <c r="C81" s="14"/>
      <c r="D81" s="14"/>
    </row>
    <row r="82" spans="1:4" ht="16.5" thickTop="1" thickBot="1" x14ac:dyDescent="0.3">
      <c r="A82" s="7" t="s">
        <v>36</v>
      </c>
      <c r="B82" s="26"/>
      <c r="C82" s="26"/>
      <c r="D82" s="26"/>
    </row>
    <row r="84" spans="1:4" ht="15.75" thickBot="1" x14ac:dyDescent="0.3"/>
    <row r="85" spans="1:4" ht="21" x14ac:dyDescent="0.35">
      <c r="A85" s="35" t="s">
        <v>40</v>
      </c>
      <c r="B85" s="36"/>
      <c r="C85" s="36"/>
      <c r="D85" s="37"/>
    </row>
    <row r="86" spans="1:4" x14ac:dyDescent="0.25">
      <c r="A86" s="1"/>
      <c r="B86" s="22" t="s">
        <v>55</v>
      </c>
      <c r="C86" s="22" t="s">
        <v>57</v>
      </c>
      <c r="D86" s="34" t="s">
        <v>56</v>
      </c>
    </row>
    <row r="87" spans="1:4" x14ac:dyDescent="0.25">
      <c r="A87" s="1" t="s">
        <v>41</v>
      </c>
      <c r="B87" s="14">
        <f>B11</f>
        <v>3883500</v>
      </c>
      <c r="C87" s="14">
        <f t="shared" ref="C87:D87" si="27">C11</f>
        <v>4061250</v>
      </c>
      <c r="D87" s="14">
        <f t="shared" si="27"/>
        <v>4610700</v>
      </c>
    </row>
    <row r="88" spans="1:4" ht="15.75" thickBot="1" x14ac:dyDescent="0.3">
      <c r="A88" s="16" t="s">
        <v>42</v>
      </c>
      <c r="B88" s="9">
        <f t="shared" ref="B88:D88" si="28">B82</f>
        <v>0</v>
      </c>
      <c r="C88" s="9">
        <f t="shared" si="28"/>
        <v>0</v>
      </c>
      <c r="D88" s="9">
        <f t="shared" si="28"/>
        <v>0</v>
      </c>
    </row>
    <row r="89" spans="1:4" ht="15.75" thickTop="1" x14ac:dyDescent="0.25">
      <c r="A89" s="4" t="s">
        <v>43</v>
      </c>
      <c r="B89" s="15">
        <f t="shared" ref="B89:C89" si="29">B87-B88</f>
        <v>3883500</v>
      </c>
      <c r="C89" s="15">
        <f t="shared" si="29"/>
        <v>4061250</v>
      </c>
      <c r="D89" s="15">
        <f>D87-D88</f>
        <v>4610700</v>
      </c>
    </row>
    <row r="90" spans="1:4" x14ac:dyDescent="0.25">
      <c r="A90" s="1" t="s">
        <v>44</v>
      </c>
      <c r="B90" s="17">
        <v>0</v>
      </c>
      <c r="C90" s="17">
        <v>0</v>
      </c>
      <c r="D90" s="9">
        <v>0</v>
      </c>
    </row>
    <row r="91" spans="1:4" x14ac:dyDescent="0.25">
      <c r="A91" s="1" t="s">
        <v>45</v>
      </c>
      <c r="B91" s="14"/>
      <c r="C91" s="14"/>
      <c r="D91" s="19"/>
    </row>
    <row r="92" spans="1:4" ht="15.75" thickBot="1" x14ac:dyDescent="0.3">
      <c r="A92" s="1" t="s">
        <v>46</v>
      </c>
      <c r="B92" s="14">
        <f>B87*0.04+B87*0.02+B87*0.03+B87*0.01</f>
        <v>388350</v>
      </c>
      <c r="C92" s="14">
        <f t="shared" ref="C92:D92" si="30">C87*0.04+C87*0.02+C87*0.03+C87*0.01</f>
        <v>406125</v>
      </c>
      <c r="D92" s="14">
        <f t="shared" si="30"/>
        <v>461070</v>
      </c>
    </row>
    <row r="93" spans="1:4" ht="15.75" thickTop="1" x14ac:dyDescent="0.25">
      <c r="A93" s="4" t="s">
        <v>47</v>
      </c>
      <c r="B93" s="32">
        <f>B89-SUM(B90:B92)</f>
        <v>3495150</v>
      </c>
      <c r="C93" s="32">
        <f t="shared" ref="C93" si="31">C89-SUM(C90:C92)</f>
        <v>3655125</v>
      </c>
      <c r="D93" s="32">
        <f>D89-SUM(D90:D92)</f>
        <v>4149630</v>
      </c>
    </row>
    <row r="94" spans="1:4" ht="15.75" thickBot="1" x14ac:dyDescent="0.3">
      <c r="A94" s="1" t="s">
        <v>48</v>
      </c>
      <c r="B94" s="14">
        <f>B93*0.25</f>
        <v>873787.5</v>
      </c>
      <c r="C94" s="14">
        <f t="shared" ref="C94:D94" si="32">C93*0.25</f>
        <v>913781.25</v>
      </c>
      <c r="D94" s="14">
        <f t="shared" si="32"/>
        <v>1037407.5</v>
      </c>
    </row>
    <row r="95" spans="1:4" ht="16.5" thickTop="1" thickBot="1" x14ac:dyDescent="0.3">
      <c r="A95" s="7" t="s">
        <v>49</v>
      </c>
      <c r="B95" s="26">
        <f>B93-B94</f>
        <v>2621362.5</v>
      </c>
      <c r="C95" s="26">
        <f t="shared" ref="C95:D95" si="33">C93-C94</f>
        <v>2741343.75</v>
      </c>
      <c r="D95" s="26">
        <f t="shared" si="33"/>
        <v>3112222.5</v>
      </c>
    </row>
    <row r="97" spans="1:4" x14ac:dyDescent="0.25">
      <c r="A97" t="s">
        <v>50</v>
      </c>
      <c r="B97" s="33">
        <f>ROUNDUP(B81,0)</f>
        <v>0</v>
      </c>
      <c r="C97" s="33">
        <f t="shared" ref="C97:D97" si="34">ROUNDUP(C81,0)</f>
        <v>0</v>
      </c>
      <c r="D97" s="33">
        <f t="shared" si="34"/>
        <v>0</v>
      </c>
    </row>
  </sheetData>
  <mergeCells count="1">
    <mergeCell ref="A85:D85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2020-04-13T17:16:32Z</dcterms:modified>
</cp:coreProperties>
</file>