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03_Semestre_Enero_Mayo_Dos_Mil_Veinte\____2.1____\___Estadistica_1-Notas___\__Entregables__\Tarea#5\"/>
    </mc:Choice>
  </mc:AlternateContent>
  <xr:revisionPtr revIDLastSave="0" documentId="13_ncr:1_{97E5A24C-0749-418C-9B81-22A24AB270FE}" xr6:coauthVersionLast="45" xr6:coauthVersionMax="45" xr10:uidLastSave="{00000000-0000-0000-0000-000000000000}"/>
  <bookViews>
    <workbookView xWindow="3120" yWindow="3120" windowWidth="21600" windowHeight="11385" activeTab="2" xr2:uid="{00000000-000D-0000-FFFF-FFFF00000000}"/>
  </bookViews>
  <sheets>
    <sheet name="#27,#28,#29,#32" sheetId="3" r:id="rId1"/>
    <sheet name="163,#33" sheetId="1" r:id="rId2"/>
    <sheet name="170, #34, #35, #3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2" l="1"/>
  <c r="C74" i="2" l="1"/>
  <c r="C71" i="2"/>
  <c r="C62" i="2"/>
  <c r="C61" i="2"/>
  <c r="B18" i="2"/>
  <c r="C78" i="2"/>
  <c r="C82" i="2"/>
  <c r="B12" i="2"/>
  <c r="B16" i="2"/>
  <c r="B14" i="2"/>
  <c r="B51" i="3"/>
  <c r="B48" i="3"/>
  <c r="D39" i="3"/>
  <c r="C39" i="3"/>
  <c r="B54" i="3" s="1"/>
  <c r="D38" i="3"/>
  <c r="C38" i="3"/>
  <c r="B38" i="3"/>
  <c r="B39" i="3" s="1"/>
  <c r="D37" i="3"/>
  <c r="C37" i="3"/>
  <c r="B37" i="3"/>
  <c r="C32" i="3"/>
  <c r="B31" i="3"/>
  <c r="B30" i="3"/>
  <c r="C27" i="3"/>
  <c r="C22" i="3"/>
  <c r="C21" i="3"/>
  <c r="C20" i="3"/>
  <c r="B13" i="3"/>
  <c r="B16" i="3" s="1"/>
  <c r="B6" i="3"/>
  <c r="B9" i="3" s="1"/>
  <c r="B3" i="3"/>
  <c r="C56" i="2"/>
  <c r="C53" i="2"/>
  <c r="C68" i="2" l="1"/>
  <c r="C39" i="1"/>
  <c r="C40" i="1"/>
  <c r="C42" i="1"/>
  <c r="C41" i="1"/>
  <c r="C30" i="1"/>
  <c r="C25" i="1"/>
  <c r="F44" i="2"/>
  <c r="F45" i="2"/>
  <c r="F46" i="2"/>
  <c r="F47" i="2"/>
  <c r="F48" i="2"/>
  <c r="F49" i="2"/>
  <c r="F50" i="2"/>
  <c r="E50" i="2"/>
  <c r="D50" i="2"/>
  <c r="E36" i="2"/>
  <c r="E37" i="2"/>
  <c r="E38" i="2"/>
  <c r="E39" i="2"/>
  <c r="E40" i="2"/>
  <c r="E35" i="2"/>
  <c r="D36" i="2"/>
  <c r="D37" i="2"/>
  <c r="D38" i="2"/>
  <c r="D39" i="2"/>
  <c r="D40" i="2"/>
  <c r="D35" i="2"/>
  <c r="F29" i="2"/>
  <c r="F12" i="1"/>
  <c r="F24" i="2"/>
  <c r="F25" i="2"/>
  <c r="F26" i="2"/>
  <c r="F27" i="2"/>
  <c r="F28" i="2"/>
  <c r="F23" i="2"/>
  <c r="E29" i="2"/>
  <c r="D29" i="2"/>
  <c r="B8" i="2" l="1"/>
  <c r="G4" i="2"/>
  <c r="B10" i="2" s="1"/>
  <c r="G3" i="2"/>
  <c r="G5" i="2" s="1"/>
  <c r="D5" i="2"/>
  <c r="E5" i="2"/>
  <c r="F5" i="2"/>
  <c r="C5" i="2"/>
  <c r="C11" i="1" l="1"/>
  <c r="D11" i="1"/>
  <c r="E11" i="1"/>
  <c r="C12" i="1"/>
  <c r="D12" i="1"/>
  <c r="E12" i="1"/>
  <c r="F11" i="1"/>
  <c r="F10" i="1"/>
  <c r="D10" i="1"/>
  <c r="E10" i="1"/>
  <c r="C10" i="1"/>
</calcChain>
</file>

<file path=xl/sharedStrings.xml><?xml version="1.0" encoding="utf-8"?>
<sst xmlns="http://schemas.openxmlformats.org/spreadsheetml/2006/main" count="159" uniqueCount="99">
  <si>
    <t>33)</t>
  </si>
  <si>
    <t>A) Tabla de probabilidad conjunta</t>
  </si>
  <si>
    <t>Calidad de la escuela</t>
  </si>
  <si>
    <t>Costo de la escuela</t>
  </si>
  <si>
    <t>Otras</t>
  </si>
  <si>
    <t>Totales</t>
  </si>
  <si>
    <t>Tiempo completo</t>
  </si>
  <si>
    <t>Medio tiempo</t>
  </si>
  <si>
    <t>Tabla de probabilidad conjunta</t>
  </si>
  <si>
    <t>D) Estudiante de medio tiempo, probabilidad de que la proncipal razón sea calidad de la escuela</t>
  </si>
  <si>
    <t>34)</t>
  </si>
  <si>
    <t>A</t>
  </si>
  <si>
    <t>B</t>
  </si>
  <si>
    <t>AB</t>
  </si>
  <si>
    <t>O</t>
  </si>
  <si>
    <t>Rh+</t>
  </si>
  <si>
    <t>Rh-</t>
  </si>
  <si>
    <t>A) Probabilidad que tenga sangre tipo O:</t>
  </si>
  <si>
    <t>B) Tenga sangre tipo Rh-:</t>
  </si>
  <si>
    <t>C) P(Rh-|O)=</t>
  </si>
  <si>
    <t>D) P(B|Rh+)=</t>
  </si>
  <si>
    <t>E) Probabilidad de un matrimonio los dos sean Rh-</t>
  </si>
  <si>
    <t>35)</t>
  </si>
  <si>
    <t>Ocupación</t>
  </si>
  <si>
    <t>Tabla de probabilidad</t>
  </si>
  <si>
    <t>Hombres</t>
  </si>
  <si>
    <t>Mujeres</t>
  </si>
  <si>
    <t>Directivo/Profesional</t>
  </si>
  <si>
    <t>Enseñanza/Ventas/Administrativo</t>
  </si>
  <si>
    <t>Servicio</t>
  </si>
  <si>
    <t>Producción con precisión</t>
  </si>
  <si>
    <t>Operadores/Obreros</t>
  </si>
  <si>
    <t>Agricultura/Ganadería/Silvicultura/Pesca</t>
  </si>
  <si>
    <t>B) Trabajador mujer que sea directivo o profesional</t>
  </si>
  <si>
    <t>C) Trabajador hombre que esté en producción con precisión.</t>
  </si>
  <si>
    <t>D) ¿Es la ocupación independiente del género?</t>
  </si>
  <si>
    <r>
      <t>P(D_P</t>
    </r>
    <r>
      <rPr>
        <sz val="11"/>
        <color theme="1"/>
        <rFont val="Calibri"/>
        <family val="2"/>
      </rPr>
      <t>∩ Mujer</t>
    </r>
    <r>
      <rPr>
        <sz val="11"/>
        <color theme="1"/>
        <rFont val="Calibri"/>
        <family val="2"/>
        <scheme val="minor"/>
      </rPr>
      <t>)=</t>
    </r>
  </si>
  <si>
    <r>
      <t>P(P_P</t>
    </r>
    <r>
      <rPr>
        <sz val="11"/>
        <color theme="1"/>
        <rFont val="Calibri"/>
        <family val="2"/>
      </rPr>
      <t>∩ Hombre</t>
    </r>
    <r>
      <rPr>
        <sz val="11"/>
        <color theme="1"/>
        <rFont val="Calibri"/>
        <family val="2"/>
        <scheme val="minor"/>
      </rPr>
      <t>)=</t>
    </r>
  </si>
  <si>
    <t>B)Use las probabilidades marginales: calidad de la escuela, costo de la escuela y otras para comentar ¿cuál es la principal razón por la que eligen una escuela?</t>
  </si>
  <si>
    <t xml:space="preserve">P(calidad | Tiempo completo) = </t>
  </si>
  <si>
    <t xml:space="preserve">P(Calidad | medio tiempo) = </t>
  </si>
  <si>
    <t>A = evento estudiante de tiempo completo</t>
  </si>
  <si>
    <t>B = evento que calidad sea su principal razón.</t>
  </si>
  <si>
    <r>
      <t>P(A</t>
    </r>
    <r>
      <rPr>
        <sz val="11"/>
        <color theme="1"/>
        <rFont val="Calibri"/>
        <family val="2"/>
      </rPr>
      <t xml:space="preserve">∩B) = </t>
    </r>
  </si>
  <si>
    <t>P(A) =</t>
  </si>
  <si>
    <t xml:space="preserve">P(B) = </t>
  </si>
  <si>
    <t>P(A)P(B)=P(A∩B)</t>
  </si>
  <si>
    <t>P(A)XP(B)=</t>
  </si>
  <si>
    <r>
      <t xml:space="preserve">Como P(A∩B)  no es igual a P(A)XP(B) los eventos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son independientes.</t>
    </r>
  </si>
  <si>
    <t>E) A denota el evento estudiante de tiempo completo y B es evento que la calidad sea su razón principal. Dado a que la calidad sea la razón prinipal cual es la probabilidad que sean de tiempo completo.</t>
  </si>
  <si>
    <t>C) Tiempo completo, probabilidad de la principal razón de su elección sea calidad de la escuela</t>
  </si>
  <si>
    <t>La principal razón de la elección es por el costo, dado a que es el que tiene mayor índice con un 0.51 a comparación de las demás que son mucho menores al índice de costo.</t>
  </si>
  <si>
    <t>36)</t>
  </si>
  <si>
    <t>A) Probabilidad que acerte a los dos tiros:</t>
  </si>
  <si>
    <t>B) Acierte por lo menos uno de los dos tiros:</t>
  </si>
  <si>
    <t>C) No acierte ninguno de los dos tiros:</t>
  </si>
  <si>
    <t>D) Calcular las probabilidades en incisos a,b,c ¿es mejor tener a los indiana parcers o a Reggie Miller?</t>
  </si>
  <si>
    <t xml:space="preserve">P(Acertar 2/3) = </t>
  </si>
  <si>
    <t xml:space="preserve">P(Acertar 1/3) = </t>
  </si>
  <si>
    <t>#27</t>
  </si>
  <si>
    <t>a)</t>
  </si>
  <si>
    <t>R)</t>
  </si>
  <si>
    <t>b)</t>
  </si>
  <si>
    <t>c)</t>
  </si>
  <si>
    <t>#28</t>
  </si>
  <si>
    <t>#29</t>
  </si>
  <si>
    <t>P(E)</t>
  </si>
  <si>
    <t>P(R)</t>
  </si>
  <si>
    <t>P(D)</t>
  </si>
  <si>
    <r>
      <t>P(E∩</t>
    </r>
    <r>
      <rPr>
        <sz val="11"/>
        <color theme="1"/>
        <rFont val="Calibri"/>
        <family val="2"/>
        <scheme val="minor"/>
      </rPr>
      <t>D)</t>
    </r>
  </si>
  <si>
    <t>SI</t>
  </si>
  <si>
    <t>R) 0</t>
  </si>
  <si>
    <t>d)</t>
  </si>
  <si>
    <t>Total</t>
  </si>
  <si>
    <t>P(admitido</t>
  </si>
  <si>
    <t>#32</t>
  </si>
  <si>
    <t>Seguro medico</t>
  </si>
  <si>
    <t>Edad</t>
  </si>
  <si>
    <t>Si</t>
  </si>
  <si>
    <t>No</t>
  </si>
  <si>
    <t>18-34</t>
  </si>
  <si>
    <t>35 o mayor</t>
  </si>
  <si>
    <t>Que el 46% esta entre los 18 y los 34 y el resto de los 35 en adelante</t>
  </si>
  <si>
    <t>La probabilidad de que una persona no tenga seguro médico es del 15%</t>
  </si>
  <si>
    <t>e)</t>
  </si>
  <si>
    <t>f)</t>
  </si>
  <si>
    <t>g)</t>
  </si>
  <si>
    <t>De que es un sistema eficiente puesto que la mayoría posee seguro sin embargo no perfecto porque el 15% de las personas no poseen seguro médico</t>
  </si>
  <si>
    <t>A = Evento servicio</t>
  </si>
  <si>
    <t>B = mujer</t>
  </si>
  <si>
    <t xml:space="preserve">P(A|B) = </t>
  </si>
  <si>
    <t xml:space="preserve">p(A) = </t>
  </si>
  <si>
    <t>Los eventos son independiente de la ocupación.</t>
  </si>
  <si>
    <t>Acertar dos tiros:</t>
  </si>
  <si>
    <t>Acertar en los dos tiros:</t>
  </si>
  <si>
    <t>No acierte ninguno:</t>
  </si>
  <si>
    <t># La multiplicación de las dos posibilidades</t>
  </si>
  <si>
    <t>F) Probabilidad que en un matrimonio, los dos tendan sangre AB</t>
  </si>
  <si>
    <r>
      <t xml:space="preserve">R// Es </t>
    </r>
    <r>
      <rPr>
        <b/>
        <sz val="11"/>
        <color theme="1"/>
        <rFont val="Calibri"/>
        <family val="2"/>
        <scheme val="minor"/>
      </rPr>
      <t xml:space="preserve">menos </t>
    </r>
    <r>
      <rPr>
        <sz val="11"/>
        <color theme="1"/>
        <rFont val="Calibri"/>
        <family val="2"/>
        <scheme val="minor"/>
      </rPr>
      <t>probable que acerte. Mejor hacer la falta.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</si>
</sst>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4" borderId="1" xfId="0" applyFill="1" applyBorder="1"/>
    <xf numFmtId="3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Fill="1" applyBorder="1" applyAlignment="1">
      <alignment horizontal="left"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5" borderId="0" xfId="0" applyFill="1" applyBorder="1" applyAlignment="1"/>
    <xf numFmtId="0" fontId="0" fillId="5" borderId="0" xfId="0" applyFill="1" applyBorder="1" applyAlignment="1">
      <alignment wrapText="1"/>
    </xf>
    <xf numFmtId="0" fontId="0" fillId="5" borderId="0" xfId="0" applyFill="1"/>
    <xf numFmtId="0" fontId="0" fillId="0" borderId="0" xfId="0" applyFill="1" applyAlignme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9" fontId="3" fillId="0" borderId="0" xfId="1" applyAlignme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/>
    <xf numFmtId="0" fontId="1" fillId="6" borderId="11" xfId="0" applyFont="1" applyFill="1" applyBorder="1"/>
    <xf numFmtId="0" fontId="1" fillId="6" borderId="12" xfId="0" applyFont="1" applyFill="1" applyBorder="1"/>
    <xf numFmtId="3" fontId="0" fillId="0" borderId="14" xfId="0" applyNumberFormat="1" applyBorder="1"/>
    <xf numFmtId="0" fontId="1" fillId="6" borderId="15" xfId="0" applyFont="1" applyFill="1" applyBorder="1"/>
    <xf numFmtId="0" fontId="1" fillId="6" borderId="16" xfId="0" applyFont="1" applyFill="1" applyBorder="1"/>
    <xf numFmtId="3" fontId="0" fillId="0" borderId="16" xfId="0" applyNumberFormat="1" applyBorder="1"/>
    <xf numFmtId="3" fontId="0" fillId="0" borderId="17" xfId="0" applyNumberFormat="1" applyBorder="1"/>
    <xf numFmtId="164" fontId="0" fillId="0" borderId="1" xfId="0" applyNumberFormat="1" applyBorder="1"/>
    <xf numFmtId="0" fontId="0" fillId="0" borderId="14" xfId="0" applyBorder="1"/>
    <xf numFmtId="164" fontId="0" fillId="0" borderId="16" xfId="0" applyNumberFormat="1" applyBorder="1"/>
    <xf numFmtId="0" fontId="0" fillId="0" borderId="17" xfId="0" applyBorder="1"/>
    <xf numFmtId="0" fontId="0" fillId="0" borderId="16" xfId="0" applyBorder="1"/>
    <xf numFmtId="0" fontId="0" fillId="6" borderId="1" xfId="0" applyFill="1" applyBorder="1"/>
    <xf numFmtId="0" fontId="0" fillId="6" borderId="14" xfId="0" applyFill="1" applyBorder="1"/>
    <xf numFmtId="0" fontId="1" fillId="5" borderId="0" xfId="0" applyFont="1" applyFill="1" applyAlignment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6" borderId="19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164" fontId="0" fillId="0" borderId="22" xfId="0" applyNumberFormat="1" applyBorder="1" applyAlignment="1">
      <alignment horizontal="center" wrapText="1"/>
    </xf>
    <xf numFmtId="164" fontId="0" fillId="0" borderId="23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24" xfId="0" applyNumberFormat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1" xfId="0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0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" fillId="6" borderId="12" xfId="0" applyFont="1" applyFill="1" applyBorder="1" applyAlignment="1">
      <alignment horizontal="left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B40A-5EBC-419F-AE80-796F178FC0F3}">
  <dimension ref="A1:I61"/>
  <sheetViews>
    <sheetView topLeftCell="A22" workbookViewId="0">
      <selection activeCell="N15" sqref="N15"/>
    </sheetView>
  </sheetViews>
  <sheetFormatPr baseColWidth="10" defaultRowHeight="15"/>
  <sheetData>
    <row r="1" spans="1:9">
      <c r="A1" s="29" t="s">
        <v>59</v>
      </c>
      <c r="B1" s="29"/>
      <c r="C1" s="29"/>
      <c r="D1" s="29"/>
      <c r="E1" s="29"/>
      <c r="F1" s="29"/>
      <c r="G1" s="29"/>
      <c r="H1" s="29"/>
      <c r="I1" s="29"/>
    </row>
    <row r="2" spans="1:9">
      <c r="A2" s="30" t="s">
        <v>60</v>
      </c>
      <c r="B2" s="30"/>
      <c r="C2" s="30"/>
      <c r="D2" s="30"/>
      <c r="E2" s="30"/>
      <c r="F2" s="30"/>
      <c r="G2" s="30"/>
      <c r="H2" s="30"/>
      <c r="I2" s="30"/>
    </row>
    <row r="3" spans="1:9">
      <c r="A3" s="30" t="s">
        <v>61</v>
      </c>
      <c r="B3" s="31">
        <f>6823/13429</f>
        <v>0.50807952937672207</v>
      </c>
      <c r="C3" s="30"/>
      <c r="D3" s="30"/>
      <c r="E3" s="30"/>
      <c r="F3" s="30"/>
      <c r="G3" s="30"/>
      <c r="H3" s="30"/>
      <c r="I3" s="30"/>
    </row>
    <row r="4" spans="1:9">
      <c r="A4" s="30"/>
      <c r="B4" s="30"/>
      <c r="C4" s="30"/>
      <c r="D4" s="30"/>
      <c r="E4" s="30"/>
      <c r="F4" s="30"/>
      <c r="G4" s="30"/>
      <c r="H4" s="30"/>
      <c r="I4" s="30"/>
    </row>
    <row r="5" spans="1:9">
      <c r="A5" s="30" t="s">
        <v>62</v>
      </c>
      <c r="B5" s="30"/>
      <c r="C5" s="30"/>
      <c r="D5" s="30"/>
      <c r="E5" s="30"/>
      <c r="F5" s="30"/>
      <c r="G5" s="30"/>
      <c r="H5" s="30"/>
      <c r="I5" s="30"/>
    </row>
    <row r="6" spans="1:9">
      <c r="A6" s="30" t="s">
        <v>61</v>
      </c>
      <c r="B6" s="31">
        <f>(4494+2961-6823)/13429</f>
        <v>4.7062327798048996E-2</v>
      </c>
      <c r="C6" s="30"/>
      <c r="D6" s="30"/>
      <c r="E6" s="30"/>
      <c r="F6" s="30"/>
      <c r="G6" s="30"/>
      <c r="H6" s="30"/>
      <c r="I6" s="30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>
      <c r="A8" s="30" t="s">
        <v>63</v>
      </c>
      <c r="B8" s="30"/>
      <c r="C8" s="30"/>
      <c r="D8" s="30"/>
      <c r="E8" s="30"/>
      <c r="F8" s="30"/>
      <c r="G8" s="30"/>
      <c r="H8" s="30"/>
      <c r="I8" s="30"/>
    </row>
    <row r="9" spans="1:9">
      <c r="A9" s="30" t="s">
        <v>61</v>
      </c>
      <c r="B9" s="31">
        <f>B6</f>
        <v>4.7062327798048996E-2</v>
      </c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29" t="s">
        <v>64</v>
      </c>
      <c r="B11" s="29"/>
      <c r="C11" s="29"/>
      <c r="D11" s="29"/>
      <c r="E11" s="29"/>
      <c r="F11" s="29"/>
      <c r="G11" s="29"/>
      <c r="H11" s="29"/>
      <c r="I11" s="29"/>
    </row>
    <row r="12" spans="1:9">
      <c r="A12" s="30" t="s">
        <v>60</v>
      </c>
      <c r="B12" s="30"/>
      <c r="C12" s="30"/>
      <c r="D12" s="30"/>
      <c r="E12" s="30"/>
      <c r="F12" s="30"/>
      <c r="G12" s="30"/>
      <c r="H12" s="30"/>
      <c r="I12" s="30"/>
    </row>
    <row r="13" spans="1:9">
      <c r="A13" s="30" t="s">
        <v>61</v>
      </c>
      <c r="B13" s="31">
        <f>0.458+0.54-0.3</f>
        <v>0.69799999999999995</v>
      </c>
      <c r="C13" s="30"/>
      <c r="D13" s="30"/>
      <c r="E13" s="30"/>
      <c r="F13" s="30"/>
      <c r="G13" s="30"/>
      <c r="H13" s="30"/>
      <c r="I13" s="30"/>
    </row>
    <row r="14" spans="1:9">
      <c r="A14" s="30"/>
      <c r="B14" s="30"/>
      <c r="C14" s="30"/>
      <c r="D14" s="30"/>
      <c r="E14" s="30"/>
      <c r="F14" s="30"/>
      <c r="G14" s="30"/>
      <c r="H14" s="30"/>
      <c r="I14" s="30"/>
    </row>
    <row r="15" spans="1:9">
      <c r="A15" s="30" t="s">
        <v>62</v>
      </c>
      <c r="B15" s="30"/>
      <c r="C15" s="30"/>
      <c r="D15" s="30"/>
      <c r="E15" s="30"/>
      <c r="F15" s="30"/>
      <c r="G15" s="30"/>
      <c r="H15" s="30"/>
      <c r="I15" s="30"/>
    </row>
    <row r="16" spans="1:9">
      <c r="A16" s="30" t="s">
        <v>61</v>
      </c>
      <c r="B16" s="31">
        <f>1-B13</f>
        <v>0.30200000000000005</v>
      </c>
      <c r="C16" s="30"/>
      <c r="D16" s="30"/>
      <c r="E16" s="30"/>
      <c r="F16" s="30"/>
      <c r="G16" s="30"/>
      <c r="H16" s="30"/>
      <c r="I16" s="30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29" t="s">
        <v>65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30" t="s">
        <v>60</v>
      </c>
      <c r="B19" s="30"/>
      <c r="C19" s="30"/>
      <c r="D19" s="30"/>
      <c r="E19" s="30"/>
      <c r="F19" s="30"/>
      <c r="G19" s="30"/>
      <c r="H19" s="30"/>
      <c r="I19" s="30"/>
    </row>
    <row r="20" spans="1:9">
      <c r="A20" s="30" t="s">
        <v>61</v>
      </c>
      <c r="B20" s="30" t="s">
        <v>66</v>
      </c>
      <c r="C20" s="30">
        <f>1033/2851</f>
        <v>0.36232900736583656</v>
      </c>
      <c r="D20" s="30"/>
      <c r="E20" s="30"/>
      <c r="F20" s="30"/>
      <c r="G20" s="30"/>
      <c r="H20" s="30"/>
      <c r="I20" s="30"/>
    </row>
    <row r="21" spans="1:9">
      <c r="A21" s="30"/>
      <c r="B21" s="30" t="s">
        <v>67</v>
      </c>
      <c r="C21" s="30">
        <f>854/2851</f>
        <v>0.29954401964223082</v>
      </c>
      <c r="D21" s="30"/>
      <c r="E21" s="30"/>
      <c r="F21" s="30"/>
      <c r="G21" s="30"/>
      <c r="H21" s="30"/>
      <c r="I21" s="30"/>
    </row>
    <row r="22" spans="1:9">
      <c r="A22" s="30"/>
      <c r="B22" s="30" t="s">
        <v>68</v>
      </c>
      <c r="C22" s="30">
        <f>964/2851</f>
        <v>0.33812697299193267</v>
      </c>
      <c r="D22" s="30"/>
      <c r="E22" s="30"/>
      <c r="F22" s="30"/>
      <c r="G22" s="30"/>
      <c r="H22" s="30"/>
      <c r="I22" s="30"/>
    </row>
    <row r="23" spans="1:9">
      <c r="A23" s="30"/>
      <c r="B23" s="30"/>
      <c r="C23" s="30"/>
      <c r="D23" s="30"/>
      <c r="E23" s="30"/>
      <c r="F23" s="30"/>
      <c r="G23" s="30"/>
      <c r="H23" s="30"/>
      <c r="I23" s="30"/>
    </row>
    <row r="24" spans="1:9">
      <c r="A24" s="30" t="s">
        <v>62</v>
      </c>
      <c r="B24" s="30"/>
      <c r="C24" s="30"/>
      <c r="D24" s="30"/>
      <c r="E24" s="30"/>
      <c r="F24" s="30"/>
      <c r="G24" s="30"/>
      <c r="H24" s="30"/>
      <c r="I24" s="30"/>
    </row>
    <row r="25" spans="1:9">
      <c r="A25" s="32" t="s">
        <v>69</v>
      </c>
      <c r="B25" s="30" t="s">
        <v>70</v>
      </c>
      <c r="C25" s="30" t="s">
        <v>71</v>
      </c>
      <c r="D25" s="30"/>
      <c r="E25" s="30"/>
      <c r="F25" s="30"/>
      <c r="G25" s="30"/>
      <c r="H25" s="30"/>
      <c r="I25" s="30"/>
    </row>
    <row r="26" spans="1:9">
      <c r="A26" s="30"/>
      <c r="B26" s="30"/>
      <c r="C26" s="30"/>
      <c r="D26" s="30"/>
      <c r="E26" s="30"/>
      <c r="F26" s="30"/>
      <c r="G26" s="30"/>
      <c r="H26" s="30"/>
      <c r="I26" s="30"/>
    </row>
    <row r="27" spans="1:9">
      <c r="A27" s="30" t="s">
        <v>63</v>
      </c>
      <c r="B27" s="30" t="s">
        <v>61</v>
      </c>
      <c r="C27" s="31">
        <f>1033/2375</f>
        <v>0.43494736842105264</v>
      </c>
      <c r="D27" s="30"/>
      <c r="E27" s="30"/>
      <c r="F27" s="30"/>
      <c r="G27" s="30"/>
      <c r="H27" s="30"/>
      <c r="I27" s="30"/>
    </row>
    <row r="28" spans="1:9">
      <c r="A28" s="30"/>
      <c r="B28" s="30"/>
      <c r="C28" s="30"/>
      <c r="D28" s="30"/>
      <c r="E28" s="30"/>
      <c r="F28" s="30"/>
      <c r="G28" s="30"/>
      <c r="H28" s="30"/>
      <c r="I28" s="30"/>
    </row>
    <row r="29" spans="1:9">
      <c r="A29" s="30" t="s">
        <v>72</v>
      </c>
      <c r="B29" s="30"/>
      <c r="C29" s="30"/>
      <c r="D29" s="30"/>
      <c r="E29" s="30"/>
      <c r="F29" s="30"/>
      <c r="G29" s="30"/>
      <c r="H29" s="30"/>
      <c r="I29" s="30"/>
    </row>
    <row r="30" spans="1:9">
      <c r="A30" s="30"/>
      <c r="B30" s="33">
        <f>964*0.18</f>
        <v>173.51999999999998</v>
      </c>
      <c r="C30" s="30"/>
      <c r="D30" s="30"/>
      <c r="E30" s="30"/>
      <c r="F30" s="30"/>
      <c r="G30" s="30"/>
      <c r="H30" s="30"/>
      <c r="I30" s="30"/>
    </row>
    <row r="31" spans="1:9">
      <c r="A31" s="30" t="s">
        <v>73</v>
      </c>
      <c r="B31" s="30">
        <f>1033+174</f>
        <v>1207</v>
      </c>
      <c r="C31" s="30"/>
      <c r="D31" s="30"/>
      <c r="E31" s="30"/>
      <c r="F31" s="30"/>
      <c r="G31" s="30"/>
      <c r="H31" s="30"/>
      <c r="I31" s="30"/>
    </row>
    <row r="32" spans="1:9">
      <c r="A32" s="30" t="s">
        <v>74</v>
      </c>
      <c r="B32" s="30" t="s">
        <v>61</v>
      </c>
      <c r="C32" s="31">
        <f>1207/2851</f>
        <v>0.42336022448263766</v>
      </c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  <row r="34" spans="1:9">
      <c r="A34" s="29" t="s">
        <v>75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34" t="s">
        <v>60</v>
      </c>
      <c r="B35" s="34" t="s">
        <v>76</v>
      </c>
      <c r="C35" s="34"/>
      <c r="D35" s="34"/>
      <c r="E35" s="30"/>
      <c r="F35" s="30"/>
      <c r="G35" s="30"/>
      <c r="H35" s="30"/>
      <c r="I35" s="30"/>
    </row>
    <row r="36" spans="1:9">
      <c r="A36" s="34" t="s">
        <v>77</v>
      </c>
      <c r="B36" s="34" t="s">
        <v>78</v>
      </c>
      <c r="C36" s="34" t="s">
        <v>79</v>
      </c>
      <c r="D36" s="34" t="s">
        <v>73</v>
      </c>
      <c r="E36" s="30"/>
      <c r="F36" s="30"/>
      <c r="G36" s="30"/>
      <c r="H36" s="30"/>
      <c r="I36" s="30"/>
    </row>
    <row r="37" spans="1:9">
      <c r="A37" s="34" t="s">
        <v>80</v>
      </c>
      <c r="B37" s="34">
        <f>750/2000</f>
        <v>0.375</v>
      </c>
      <c r="C37" s="34">
        <f>170/2000</f>
        <v>8.5000000000000006E-2</v>
      </c>
      <c r="D37" s="34">
        <f>920/2000</f>
        <v>0.46</v>
      </c>
      <c r="E37" s="30"/>
      <c r="F37" s="30"/>
      <c r="G37" s="30"/>
      <c r="H37" s="30"/>
      <c r="I37" s="30"/>
    </row>
    <row r="38" spans="1:9">
      <c r="A38" s="34" t="s">
        <v>81</v>
      </c>
      <c r="B38" s="34">
        <f>950/2000</f>
        <v>0.47499999999999998</v>
      </c>
      <c r="C38" s="34">
        <f>130/2000</f>
        <v>6.5000000000000002E-2</v>
      </c>
      <c r="D38" s="34">
        <f>1080/2000</f>
        <v>0.54</v>
      </c>
      <c r="E38" s="30"/>
      <c r="F38" s="30"/>
      <c r="G38" s="30"/>
      <c r="H38" s="30"/>
      <c r="I38" s="30"/>
    </row>
    <row r="39" spans="1:9">
      <c r="A39" s="34" t="s">
        <v>73</v>
      </c>
      <c r="B39" s="34">
        <f>B38+B37</f>
        <v>0.85</v>
      </c>
      <c r="C39" s="34">
        <f>C38+C37</f>
        <v>0.15000000000000002</v>
      </c>
      <c r="D39" s="34">
        <f>D38+D37</f>
        <v>1</v>
      </c>
      <c r="E39" s="30"/>
      <c r="F39" s="30"/>
      <c r="G39" s="30"/>
      <c r="H39" s="30"/>
      <c r="I39" s="30"/>
    </row>
    <row r="40" spans="1:9">
      <c r="A40" s="30"/>
      <c r="B40" s="30"/>
      <c r="C40" s="30"/>
      <c r="D40" s="30"/>
      <c r="E40" s="30"/>
      <c r="F40" s="30"/>
      <c r="G40" s="30"/>
      <c r="H40" s="30"/>
      <c r="I40" s="30"/>
    </row>
    <row r="41" spans="1:9">
      <c r="A41" s="30" t="s">
        <v>62</v>
      </c>
      <c r="B41" s="30"/>
      <c r="C41" s="30"/>
      <c r="D41" s="30"/>
      <c r="E41" s="30"/>
      <c r="F41" s="30"/>
      <c r="G41" s="30"/>
      <c r="H41" s="30"/>
      <c r="I41" s="30"/>
    </row>
    <row r="42" spans="1:9">
      <c r="A42" s="30" t="s">
        <v>82</v>
      </c>
      <c r="B42" s="30"/>
      <c r="C42" s="30"/>
      <c r="D42" s="30"/>
      <c r="E42" s="30"/>
      <c r="F42" s="30"/>
      <c r="G42" s="30"/>
      <c r="H42" s="30"/>
      <c r="I42" s="30"/>
    </row>
    <row r="43" spans="1:9">
      <c r="A43" s="30"/>
      <c r="B43" s="30"/>
      <c r="C43" s="30"/>
      <c r="D43" s="30"/>
      <c r="E43" s="30"/>
      <c r="F43" s="30"/>
      <c r="G43" s="30"/>
      <c r="H43" s="30"/>
      <c r="I43" s="30"/>
    </row>
    <row r="44" spans="1:9">
      <c r="A44" s="30" t="s">
        <v>63</v>
      </c>
      <c r="B44" s="30"/>
      <c r="C44" s="30"/>
      <c r="D44" s="30"/>
      <c r="E44" s="30"/>
      <c r="F44" s="30"/>
      <c r="G44" s="30"/>
      <c r="H44" s="30"/>
      <c r="I44" s="30"/>
    </row>
    <row r="45" spans="1:9">
      <c r="A45" s="30" t="s">
        <v>83</v>
      </c>
      <c r="B45" s="30"/>
      <c r="C45" s="30"/>
      <c r="D45" s="30"/>
      <c r="E45" s="30"/>
      <c r="F45" s="30"/>
      <c r="G45" s="30"/>
      <c r="H45" s="30"/>
      <c r="I45" s="30"/>
    </row>
    <row r="46" spans="1:9">
      <c r="A46" s="30"/>
      <c r="B46" s="30"/>
      <c r="C46" s="30"/>
      <c r="D46" s="30"/>
      <c r="E46" s="30"/>
      <c r="F46" s="30"/>
      <c r="G46" s="30"/>
      <c r="H46" s="30"/>
      <c r="I46" s="30"/>
    </row>
    <row r="47" spans="1:9">
      <c r="A47" s="30" t="s">
        <v>72</v>
      </c>
      <c r="B47" s="30"/>
      <c r="C47" s="30"/>
      <c r="D47" s="30"/>
      <c r="E47" s="30"/>
      <c r="F47" s="30"/>
      <c r="G47" s="30"/>
      <c r="H47" s="30"/>
      <c r="I47" s="30"/>
    </row>
    <row r="48" spans="1:9">
      <c r="A48" s="30" t="s">
        <v>61</v>
      </c>
      <c r="B48" s="31">
        <f>C37/D37</f>
        <v>0.18478260869565219</v>
      </c>
      <c r="C48" s="30"/>
      <c r="D48" s="30"/>
      <c r="E48" s="30"/>
      <c r="F48" s="30"/>
      <c r="G48" s="30"/>
      <c r="H48" s="30"/>
      <c r="I48" s="30"/>
    </row>
    <row r="49" spans="1:9">
      <c r="A49" s="30"/>
      <c r="B49" s="30"/>
      <c r="C49" s="30"/>
      <c r="D49" s="30"/>
      <c r="E49" s="30"/>
      <c r="F49" s="30"/>
      <c r="G49" s="30"/>
      <c r="H49" s="30"/>
      <c r="I49" s="30"/>
    </row>
    <row r="50" spans="1:9">
      <c r="A50" s="30" t="s">
        <v>84</v>
      </c>
      <c r="B50" s="30"/>
      <c r="C50" s="30"/>
      <c r="D50" s="30"/>
      <c r="E50" s="30"/>
      <c r="F50" s="30"/>
      <c r="G50" s="30"/>
      <c r="H50" s="30"/>
      <c r="I50" s="30"/>
    </row>
    <row r="51" spans="1:9">
      <c r="A51" s="30" t="s">
        <v>61</v>
      </c>
      <c r="B51" s="31">
        <f>C38/D38</f>
        <v>0.12037037037037036</v>
      </c>
      <c r="C51" s="30"/>
      <c r="D51" s="30"/>
      <c r="E51" s="30"/>
      <c r="F51" s="30"/>
      <c r="G51" s="30"/>
      <c r="H51" s="30"/>
      <c r="I51" s="30"/>
    </row>
    <row r="52" spans="1:9">
      <c r="A52" s="30"/>
      <c r="B52" s="30"/>
      <c r="C52" s="30"/>
      <c r="D52" s="30"/>
      <c r="E52" s="30"/>
      <c r="F52" s="30"/>
      <c r="G52" s="30"/>
      <c r="H52" s="30"/>
      <c r="I52" s="30"/>
    </row>
    <row r="53" spans="1:9">
      <c r="A53" s="30" t="s">
        <v>85</v>
      </c>
      <c r="B53" s="30"/>
      <c r="C53" s="30"/>
      <c r="D53" s="30"/>
      <c r="E53" s="30"/>
      <c r="F53" s="30"/>
      <c r="G53" s="30"/>
      <c r="H53" s="30"/>
      <c r="I53" s="30"/>
    </row>
    <row r="54" spans="1:9">
      <c r="A54" s="30" t="s">
        <v>61</v>
      </c>
      <c r="B54" s="31">
        <f>C37/C39</f>
        <v>0.56666666666666665</v>
      </c>
      <c r="C54" s="30"/>
      <c r="D54" s="30"/>
      <c r="E54" s="30"/>
      <c r="F54" s="30"/>
      <c r="G54" s="30"/>
      <c r="H54" s="30"/>
      <c r="I54" s="30"/>
    </row>
    <row r="55" spans="1:9">
      <c r="A55" s="30"/>
      <c r="B55" s="30"/>
      <c r="C55" s="30"/>
      <c r="D55" s="30"/>
      <c r="E55" s="30"/>
      <c r="F55" s="30"/>
      <c r="G55" s="30"/>
      <c r="H55" s="30"/>
      <c r="I55" s="30"/>
    </row>
    <row r="56" spans="1:9">
      <c r="A56" s="30" t="s">
        <v>86</v>
      </c>
      <c r="B56" s="30"/>
      <c r="C56" s="30"/>
      <c r="D56" s="30"/>
      <c r="E56" s="30"/>
      <c r="F56" s="30"/>
      <c r="G56" s="30"/>
      <c r="H56" s="30"/>
      <c r="I56" s="30"/>
    </row>
    <row r="57" spans="1:9">
      <c r="A57" s="30" t="s">
        <v>61</v>
      </c>
      <c r="B57" s="30" t="s">
        <v>87</v>
      </c>
      <c r="C57" s="30"/>
      <c r="D57" s="30"/>
      <c r="E57" s="30"/>
      <c r="F57" s="30"/>
      <c r="G57" s="30"/>
      <c r="H57" s="30"/>
      <c r="I57" s="30"/>
    </row>
    <row r="58" spans="1:9">
      <c r="A58" s="30"/>
      <c r="B58" s="30"/>
      <c r="C58" s="30"/>
      <c r="D58" s="30"/>
      <c r="E58" s="30"/>
      <c r="F58" s="30"/>
      <c r="G58" s="30"/>
      <c r="H58" s="30"/>
      <c r="I58" s="30"/>
    </row>
    <row r="59" spans="1:9">
      <c r="A59" s="30"/>
      <c r="B59" s="30"/>
      <c r="C59" s="30"/>
      <c r="D59" s="30"/>
      <c r="E59" s="30"/>
      <c r="F59" s="30"/>
      <c r="G59" s="30"/>
      <c r="H59" s="30"/>
      <c r="I59" s="30"/>
    </row>
    <row r="60" spans="1:9">
      <c r="A60" s="30"/>
      <c r="B60" s="30"/>
      <c r="C60" s="30"/>
      <c r="D60" s="30"/>
      <c r="E60" s="30"/>
      <c r="F60" s="30"/>
      <c r="G60" s="30"/>
      <c r="H60" s="30"/>
      <c r="I60" s="30"/>
    </row>
    <row r="61" spans="1:9">
      <c r="A61" s="30"/>
      <c r="B61" s="30"/>
      <c r="C61" s="30"/>
      <c r="D61" s="30"/>
      <c r="E61" s="30"/>
      <c r="F61" s="30"/>
      <c r="G61" s="30"/>
      <c r="H61" s="30"/>
      <c r="I6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C30" sqref="C30"/>
    </sheetView>
  </sheetViews>
  <sheetFormatPr baseColWidth="10" defaultColWidth="9.140625" defaultRowHeight="15"/>
  <cols>
    <col min="1" max="1" width="3.7109375" bestFit="1" customWidth="1"/>
    <col min="2" max="2" width="29.28515625" customWidth="1"/>
    <col min="3" max="3" width="19.5703125" bestFit="1" customWidth="1"/>
    <col min="4" max="4" width="18" bestFit="1" customWidth="1"/>
    <col min="5" max="6" width="12" bestFit="1" customWidth="1"/>
  </cols>
  <sheetData>
    <row r="1" spans="1:6">
      <c r="A1" t="s">
        <v>0</v>
      </c>
      <c r="B1" s="53" t="s">
        <v>1</v>
      </c>
      <c r="C1" s="53"/>
      <c r="D1" s="53"/>
      <c r="E1" s="53"/>
      <c r="F1" s="53"/>
    </row>
    <row r="3" spans="1:6">
      <c r="C3" t="s">
        <v>2</v>
      </c>
      <c r="D3" t="s">
        <v>3</v>
      </c>
      <c r="E3" t="s">
        <v>4</v>
      </c>
      <c r="F3" t="s">
        <v>5</v>
      </c>
    </row>
    <row r="4" spans="1:6">
      <c r="B4" t="s">
        <v>6</v>
      </c>
      <c r="C4">
        <v>421</v>
      </c>
      <c r="D4">
        <v>393</v>
      </c>
      <c r="E4">
        <v>76</v>
      </c>
      <c r="F4">
        <v>890</v>
      </c>
    </row>
    <row r="5" spans="1:6">
      <c r="B5" t="s">
        <v>7</v>
      </c>
      <c r="C5">
        <v>400</v>
      </c>
      <c r="D5">
        <v>593</v>
      </c>
      <c r="E5">
        <v>46</v>
      </c>
      <c r="F5">
        <v>1039</v>
      </c>
    </row>
    <row r="6" spans="1:6">
      <c r="B6" t="s">
        <v>5</v>
      </c>
      <c r="C6">
        <v>821</v>
      </c>
      <c r="D6">
        <v>986</v>
      </c>
      <c r="E6">
        <v>122</v>
      </c>
      <c r="F6">
        <v>1929</v>
      </c>
    </row>
    <row r="8" spans="1:6">
      <c r="B8" s="52" t="s">
        <v>24</v>
      </c>
      <c r="C8" s="52"/>
      <c r="D8" s="52"/>
      <c r="E8" s="52"/>
      <c r="F8" s="52"/>
    </row>
    <row r="9" spans="1:6" ht="15.75" thickBot="1">
      <c r="C9" s="2" t="s">
        <v>2</v>
      </c>
      <c r="D9" s="2" t="s">
        <v>3</v>
      </c>
      <c r="E9" s="2" t="s">
        <v>4</v>
      </c>
      <c r="F9" s="6" t="s">
        <v>5</v>
      </c>
    </row>
    <row r="10" spans="1:6">
      <c r="B10" s="2" t="s">
        <v>6</v>
      </c>
      <c r="C10" s="3">
        <f t="shared" ref="C10:F12" si="0">C4/$F$6</f>
        <v>0.21824779678589942</v>
      </c>
      <c r="D10" s="3">
        <f t="shared" si="0"/>
        <v>0.20373250388802489</v>
      </c>
      <c r="E10" s="4">
        <f t="shared" si="0"/>
        <v>3.9398652151373767E-2</v>
      </c>
      <c r="F10" s="12">
        <f t="shared" si="0"/>
        <v>0.46137895282529806</v>
      </c>
    </row>
    <row r="11" spans="1:6" ht="15.75" thickBot="1">
      <c r="B11" s="2" t="s">
        <v>7</v>
      </c>
      <c r="C11" s="7">
        <f t="shared" si="0"/>
        <v>0.20736132711249353</v>
      </c>
      <c r="D11" s="7">
        <f t="shared" si="0"/>
        <v>0.30741316744427166</v>
      </c>
      <c r="E11" s="8">
        <f t="shared" si="0"/>
        <v>2.3846552617936754E-2</v>
      </c>
      <c r="F11" s="13">
        <f t="shared" si="0"/>
        <v>0.53862104717470194</v>
      </c>
    </row>
    <row r="12" spans="1:6" ht="15.75" thickBot="1">
      <c r="B12" s="5" t="s">
        <v>5</v>
      </c>
      <c r="C12" s="10">
        <f t="shared" si="0"/>
        <v>0.42560912389839295</v>
      </c>
      <c r="D12" s="11">
        <f t="shared" si="0"/>
        <v>0.51114567133229649</v>
      </c>
      <c r="E12" s="11">
        <f t="shared" si="0"/>
        <v>6.3245204769310517E-2</v>
      </c>
      <c r="F12" s="9">
        <f>F6/$F$6</f>
        <v>1</v>
      </c>
    </row>
    <row r="14" spans="1:6">
      <c r="B14" s="52" t="s">
        <v>8</v>
      </c>
      <c r="C14" s="52"/>
      <c r="D14" s="52"/>
      <c r="E14" s="52"/>
      <c r="F14" s="52"/>
    </row>
    <row r="15" spans="1:6">
      <c r="C15" s="2" t="s">
        <v>2</v>
      </c>
      <c r="D15" s="2" t="s">
        <v>3</v>
      </c>
      <c r="E15" s="2" t="s">
        <v>4</v>
      </c>
      <c r="F15" s="2" t="s">
        <v>5</v>
      </c>
    </row>
    <row r="16" spans="1:6">
      <c r="B16" s="2" t="s">
        <v>6</v>
      </c>
      <c r="C16" s="3">
        <v>0.21824779678589942</v>
      </c>
      <c r="D16" s="3">
        <v>0.20373250388802489</v>
      </c>
      <c r="E16" s="3">
        <v>3.9398652151373767E-2</v>
      </c>
      <c r="F16" s="3">
        <v>0.46137895282529806</v>
      </c>
    </row>
    <row r="17" spans="2:10">
      <c r="B17" s="2" t="s">
        <v>7</v>
      </c>
      <c r="C17" s="3">
        <v>0.20736132711249353</v>
      </c>
      <c r="D17" s="3">
        <v>0.30741316744427166</v>
      </c>
      <c r="E17" s="3">
        <v>2.3846552617936754E-2</v>
      </c>
      <c r="F17" s="3">
        <v>0.53862104717470194</v>
      </c>
    </row>
    <row r="19" spans="2:10">
      <c r="B19" s="55" t="s">
        <v>38</v>
      </c>
      <c r="C19" s="55"/>
      <c r="D19" s="55"/>
      <c r="E19" s="55"/>
      <c r="F19" s="55"/>
      <c r="G19" s="55"/>
    </row>
    <row r="20" spans="2:10" ht="15" customHeight="1">
      <c r="B20" s="55"/>
      <c r="C20" s="55"/>
      <c r="D20" s="55"/>
      <c r="E20" s="55"/>
      <c r="F20" s="55"/>
      <c r="G20" s="55"/>
      <c r="H20" s="24"/>
      <c r="I20" s="24"/>
      <c r="J20" s="24"/>
    </row>
    <row r="21" spans="2:10">
      <c r="B21" s="56" t="s">
        <v>51</v>
      </c>
      <c r="C21" s="56"/>
      <c r="D21" s="56"/>
      <c r="E21" s="56"/>
      <c r="F21" s="56"/>
      <c r="G21" s="56"/>
      <c r="H21" s="24"/>
      <c r="I21" s="24"/>
      <c r="J21" s="24"/>
    </row>
    <row r="22" spans="2:10" ht="18" customHeight="1">
      <c r="B22" s="56"/>
      <c r="C22" s="56"/>
      <c r="D22" s="56"/>
      <c r="E22" s="56"/>
      <c r="F22" s="56"/>
      <c r="G22" s="56"/>
      <c r="H22" s="16"/>
      <c r="I22" s="16"/>
      <c r="J22" s="16"/>
    </row>
    <row r="23" spans="2:10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5" customFormat="1">
      <c r="B24" s="54" t="s">
        <v>50</v>
      </c>
      <c r="C24" s="54"/>
      <c r="D24" s="54"/>
      <c r="E24" s="54"/>
      <c r="F24" s="54"/>
      <c r="G24" s="54"/>
      <c r="H24" s="54"/>
      <c r="I24" s="54"/>
    </row>
    <row r="25" spans="2:10">
      <c r="B25" s="25" t="s">
        <v>39</v>
      </c>
      <c r="C25" s="25">
        <f>C10/F10</f>
        <v>0.47303370786516857</v>
      </c>
      <c r="D25" s="24"/>
      <c r="E25" s="24"/>
      <c r="F25" s="24"/>
      <c r="G25" s="24"/>
      <c r="H25" s="24"/>
      <c r="I25" s="24"/>
      <c r="J25" s="24"/>
    </row>
    <row r="26" spans="2:10">
      <c r="B26" s="24"/>
      <c r="C26" s="24"/>
      <c r="D26" s="24"/>
      <c r="E26" s="24"/>
      <c r="F26" s="24"/>
      <c r="G26" s="24"/>
      <c r="H26" s="24"/>
      <c r="I26" s="24"/>
      <c r="J26" s="24"/>
    </row>
    <row r="27" spans="2:10">
      <c r="B27" s="21"/>
      <c r="C27" s="21"/>
      <c r="D27" s="16"/>
      <c r="E27" s="16"/>
      <c r="F27" s="16"/>
      <c r="G27" s="16"/>
      <c r="H27" s="16"/>
      <c r="I27" s="16"/>
      <c r="J27" s="16"/>
    </row>
    <row r="29" spans="2:10">
      <c r="B29" s="57" t="s">
        <v>9</v>
      </c>
      <c r="C29" s="57"/>
      <c r="D29" s="57"/>
      <c r="E29" s="57"/>
      <c r="F29" s="57"/>
      <c r="G29" s="57"/>
      <c r="H29" s="57"/>
      <c r="I29" s="57"/>
      <c r="J29" s="57"/>
    </row>
    <row r="30" spans="2:10">
      <c r="B30" s="26" t="s">
        <v>40</v>
      </c>
      <c r="C30" s="26">
        <f>C11/F11</f>
        <v>0.38498556304138593</v>
      </c>
      <c r="D30" s="23"/>
      <c r="E30" s="23"/>
      <c r="F30" s="23"/>
      <c r="G30" s="23"/>
      <c r="H30" s="23"/>
      <c r="I30" s="23"/>
      <c r="J30" s="23"/>
    </row>
    <row r="31" spans="2:10">
      <c r="B31" s="23"/>
      <c r="C31" s="23"/>
      <c r="D31" s="23"/>
      <c r="E31" s="23"/>
      <c r="F31" s="23"/>
      <c r="G31" s="23"/>
      <c r="H31" s="23"/>
      <c r="I31" s="23"/>
      <c r="J31" s="23"/>
    </row>
    <row r="32" spans="2:10">
      <c r="B32" s="21"/>
      <c r="C32" s="21"/>
      <c r="D32" s="16"/>
      <c r="E32" s="16"/>
      <c r="F32" s="16"/>
      <c r="G32" s="16"/>
      <c r="H32" s="16"/>
      <c r="I32" s="16"/>
      <c r="J32" s="16"/>
    </row>
    <row r="34" spans="2:10" ht="15" customHeight="1">
      <c r="B34" s="57" t="s">
        <v>49</v>
      </c>
      <c r="C34" s="57"/>
      <c r="D34" s="57"/>
      <c r="E34" s="57"/>
      <c r="F34" s="57"/>
      <c r="G34" s="57"/>
      <c r="H34" s="57"/>
      <c r="I34" s="57"/>
      <c r="J34" s="57"/>
    </row>
    <row r="35" spans="2:10" ht="18.75" customHeight="1">
      <c r="B35" s="57"/>
      <c r="C35" s="57"/>
      <c r="D35" s="57"/>
      <c r="E35" s="57"/>
      <c r="F35" s="57"/>
      <c r="G35" s="57"/>
      <c r="H35" s="57"/>
      <c r="I35" s="57"/>
      <c r="J35" s="57"/>
    </row>
    <row r="36" spans="2:10">
      <c r="B36" s="22" t="s">
        <v>41</v>
      </c>
      <c r="C36" s="22"/>
    </row>
    <row r="37" spans="2:10">
      <c r="B37" t="s">
        <v>42</v>
      </c>
    </row>
    <row r="38" spans="2:10">
      <c r="B38" t="s">
        <v>46</v>
      </c>
    </row>
    <row r="39" spans="2:10">
      <c r="B39" t="s">
        <v>43</v>
      </c>
      <c r="C39">
        <f>C16</f>
        <v>0.21824779678589942</v>
      </c>
    </row>
    <row r="40" spans="2:10">
      <c r="B40" t="s">
        <v>44</v>
      </c>
      <c r="C40">
        <f>F16</f>
        <v>0.46137895282529806</v>
      </c>
    </row>
    <row r="41" spans="2:10">
      <c r="B41" t="s">
        <v>45</v>
      </c>
      <c r="C41">
        <f>C12</f>
        <v>0.42560912389839295</v>
      </c>
    </row>
    <row r="42" spans="2:10">
      <c r="B42" t="s">
        <v>47</v>
      </c>
      <c r="C42">
        <f>C40*C41</f>
        <v>0.19636709189713308</v>
      </c>
    </row>
    <row r="43" spans="2:10">
      <c r="B43" s="51" t="s">
        <v>48</v>
      </c>
      <c r="C43" s="51"/>
      <c r="D43" s="51"/>
    </row>
  </sheetData>
  <mergeCells count="9">
    <mergeCell ref="B43:D43"/>
    <mergeCell ref="B14:F14"/>
    <mergeCell ref="B8:F8"/>
    <mergeCell ref="B1:F1"/>
    <mergeCell ref="B24:I24"/>
    <mergeCell ref="B19:G20"/>
    <mergeCell ref="B21:G22"/>
    <mergeCell ref="B29:J29"/>
    <mergeCell ref="B34:J3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99C-13BA-408A-A1D6-3FC2F6BB3454}">
  <dimension ref="A1:H82"/>
  <sheetViews>
    <sheetView tabSelected="1" topLeftCell="A58" workbookViewId="0">
      <selection activeCell="E80" sqref="E80:H82"/>
    </sheetView>
  </sheetViews>
  <sheetFormatPr baseColWidth="10" defaultRowHeight="15"/>
  <cols>
    <col min="2" max="2" width="18" customWidth="1"/>
    <col min="4" max="4" width="22.28515625" customWidth="1"/>
  </cols>
  <sheetData>
    <row r="1" spans="1:7">
      <c r="A1" t="s">
        <v>10</v>
      </c>
    </row>
    <row r="2" spans="1:7">
      <c r="C2" s="1" t="s">
        <v>11</v>
      </c>
      <c r="D2" s="1" t="s">
        <v>12</v>
      </c>
      <c r="E2" s="1" t="s">
        <v>13</v>
      </c>
      <c r="F2" s="1" t="s">
        <v>14</v>
      </c>
      <c r="G2" s="17" t="s">
        <v>5</v>
      </c>
    </row>
    <row r="3" spans="1:7">
      <c r="B3" s="1" t="s">
        <v>15</v>
      </c>
      <c r="C3" s="3">
        <v>0.34</v>
      </c>
      <c r="D3" s="3">
        <v>0.09</v>
      </c>
      <c r="E3" s="3">
        <v>0.04</v>
      </c>
      <c r="F3" s="4">
        <v>0.38</v>
      </c>
      <c r="G3" s="17">
        <f>SUM(C3:F3)</f>
        <v>0.85000000000000009</v>
      </c>
    </row>
    <row r="4" spans="1:7">
      <c r="B4" s="1" t="s">
        <v>16</v>
      </c>
      <c r="C4" s="7">
        <v>0.06</v>
      </c>
      <c r="D4" s="7">
        <v>0.02</v>
      </c>
      <c r="E4" s="7">
        <v>0.01</v>
      </c>
      <c r="F4" s="8">
        <v>0.06</v>
      </c>
      <c r="G4" s="17">
        <f>SUM(C4:F4)</f>
        <v>0.15</v>
      </c>
    </row>
    <row r="5" spans="1:7">
      <c r="B5" s="17" t="s">
        <v>5</v>
      </c>
      <c r="C5" s="17">
        <f>SUM(C3:C4)</f>
        <v>0.4</v>
      </c>
      <c r="D5" s="17">
        <f t="shared" ref="D5:G5" si="0">SUM(D3:D4)</f>
        <v>0.11</v>
      </c>
      <c r="E5" s="17">
        <f t="shared" si="0"/>
        <v>0.05</v>
      </c>
      <c r="F5" s="17">
        <f t="shared" si="0"/>
        <v>0.44</v>
      </c>
      <c r="G5" s="17">
        <f t="shared" si="0"/>
        <v>1</v>
      </c>
    </row>
    <row r="7" spans="1:7">
      <c r="A7" s="20" t="s">
        <v>17</v>
      </c>
    </row>
    <row r="8" spans="1:7">
      <c r="B8" s="27">
        <f>F5</f>
        <v>0.44</v>
      </c>
    </row>
    <row r="9" spans="1:7">
      <c r="A9" s="20" t="s">
        <v>18</v>
      </c>
    </row>
    <row r="10" spans="1:7">
      <c r="B10" s="27">
        <f>G4</f>
        <v>0.15</v>
      </c>
    </row>
    <row r="11" spans="1:7">
      <c r="A11" s="20" t="s">
        <v>19</v>
      </c>
    </row>
    <row r="12" spans="1:7">
      <c r="B12" s="27">
        <f>F4/F5</f>
        <v>0.13636363636363635</v>
      </c>
    </row>
    <row r="13" spans="1:7">
      <c r="A13" s="20" t="s">
        <v>20</v>
      </c>
    </row>
    <row r="14" spans="1:7">
      <c r="B14" s="27">
        <f>D3/G3</f>
        <v>0.10588235294117646</v>
      </c>
    </row>
    <row r="15" spans="1:7">
      <c r="A15" s="20" t="s">
        <v>21</v>
      </c>
    </row>
    <row r="16" spans="1:7">
      <c r="B16" s="27">
        <f>G4*G4</f>
        <v>2.2499999999999999E-2</v>
      </c>
    </row>
    <row r="17" spans="1:6">
      <c r="A17" s="20" t="s">
        <v>97</v>
      </c>
    </row>
    <row r="18" spans="1:6">
      <c r="B18" s="27">
        <f>E3*E4</f>
        <v>4.0000000000000002E-4</v>
      </c>
      <c r="C18" t="s">
        <v>96</v>
      </c>
    </row>
    <row r="21" spans="1:6" ht="15.75" thickBot="1"/>
    <row r="22" spans="1:6">
      <c r="A22" t="s">
        <v>22</v>
      </c>
      <c r="B22" s="66" t="s">
        <v>23</v>
      </c>
      <c r="C22" s="67"/>
      <c r="D22" s="36" t="s">
        <v>25</v>
      </c>
      <c r="E22" s="36" t="s">
        <v>26</v>
      </c>
      <c r="F22" s="37" t="s">
        <v>5</v>
      </c>
    </row>
    <row r="23" spans="1:6">
      <c r="B23" s="68" t="s">
        <v>27</v>
      </c>
      <c r="C23" s="69"/>
      <c r="D23" s="35">
        <v>19079</v>
      </c>
      <c r="E23" s="35">
        <v>19021</v>
      </c>
      <c r="F23" s="38">
        <f>SUM(D23:E23)</f>
        <v>38100</v>
      </c>
    </row>
    <row r="24" spans="1:6">
      <c r="B24" s="68" t="s">
        <v>28</v>
      </c>
      <c r="C24" s="69"/>
      <c r="D24" s="3">
        <v>11079</v>
      </c>
      <c r="E24" s="35">
        <v>19315</v>
      </c>
      <c r="F24" s="38">
        <f t="shared" ref="F24:F28" si="1">SUM(D24:E24)</f>
        <v>30394</v>
      </c>
    </row>
    <row r="25" spans="1:6">
      <c r="B25" s="68" t="s">
        <v>29</v>
      </c>
      <c r="C25" s="69"/>
      <c r="D25" s="35">
        <v>4977</v>
      </c>
      <c r="E25" s="35">
        <v>7947</v>
      </c>
      <c r="F25" s="38">
        <f t="shared" si="1"/>
        <v>12924</v>
      </c>
    </row>
    <row r="26" spans="1:6">
      <c r="B26" s="68" t="s">
        <v>30</v>
      </c>
      <c r="C26" s="69"/>
      <c r="D26" s="35">
        <v>11682</v>
      </c>
      <c r="E26" s="35">
        <v>1138</v>
      </c>
      <c r="F26" s="38">
        <f t="shared" si="1"/>
        <v>12820</v>
      </c>
    </row>
    <row r="27" spans="1:6">
      <c r="B27" s="68" t="s">
        <v>31</v>
      </c>
      <c r="C27" s="69"/>
      <c r="D27" s="35">
        <v>10576</v>
      </c>
      <c r="E27" s="35">
        <v>3482</v>
      </c>
      <c r="F27" s="38">
        <f t="shared" si="1"/>
        <v>14058</v>
      </c>
    </row>
    <row r="28" spans="1:6">
      <c r="B28" s="68" t="s">
        <v>32</v>
      </c>
      <c r="C28" s="69"/>
      <c r="D28" s="35">
        <v>1838</v>
      </c>
      <c r="E28" s="35">
        <v>514</v>
      </c>
      <c r="F28" s="38">
        <f t="shared" si="1"/>
        <v>2352</v>
      </c>
    </row>
    <row r="29" spans="1:6" ht="15.75" thickBot="1">
      <c r="B29" s="39" t="s">
        <v>5</v>
      </c>
      <c r="C29" s="40"/>
      <c r="D29" s="41">
        <f>SUM(D23:D28)</f>
        <v>59231</v>
      </c>
      <c r="E29" s="41">
        <f>SUM(E23:E28)</f>
        <v>51417</v>
      </c>
      <c r="F29" s="42">
        <f>D29+E29</f>
        <v>110648</v>
      </c>
    </row>
    <row r="30" spans="1:6">
      <c r="F30" s="18"/>
    </row>
    <row r="32" spans="1:6" ht="15" customHeight="1" thickBot="1"/>
    <row r="33" spans="2:6" ht="15" customHeight="1">
      <c r="B33" s="72" t="s">
        <v>1</v>
      </c>
      <c r="C33" s="73"/>
      <c r="D33" s="73"/>
      <c r="E33" s="73"/>
      <c r="F33" s="74"/>
    </row>
    <row r="34" spans="2:6">
      <c r="B34" s="70" t="s">
        <v>23</v>
      </c>
      <c r="C34" s="71"/>
      <c r="D34" s="48" t="s">
        <v>25</v>
      </c>
      <c r="E34" s="77" t="s">
        <v>26</v>
      </c>
      <c r="F34" s="78"/>
    </row>
    <row r="35" spans="2:6" ht="15" customHeight="1">
      <c r="B35" s="70" t="s">
        <v>27</v>
      </c>
      <c r="C35" s="71"/>
      <c r="D35" s="43">
        <f>D23/$F$29</f>
        <v>0.17242968693514568</v>
      </c>
      <c r="E35" s="62">
        <f>E23/$F$29</f>
        <v>0.17190550213288988</v>
      </c>
      <c r="F35" s="63"/>
    </row>
    <row r="36" spans="2:6" ht="15" customHeight="1">
      <c r="B36" s="70" t="s">
        <v>28</v>
      </c>
      <c r="C36" s="71"/>
      <c r="D36" s="43">
        <f t="shared" ref="D36:E40" si="2">D24/$F$29</f>
        <v>0.10012833489986263</v>
      </c>
      <c r="E36" s="62">
        <f t="shared" si="2"/>
        <v>0.17456257682018653</v>
      </c>
      <c r="F36" s="63"/>
    </row>
    <row r="37" spans="2:6" ht="15" customHeight="1">
      <c r="B37" s="70" t="s">
        <v>29</v>
      </c>
      <c r="C37" s="71"/>
      <c r="D37" s="43">
        <f t="shared" si="2"/>
        <v>4.4980478634950471E-2</v>
      </c>
      <c r="E37" s="62">
        <f t="shared" si="2"/>
        <v>7.1822355578049307E-2</v>
      </c>
      <c r="F37" s="63"/>
    </row>
    <row r="38" spans="2:6">
      <c r="B38" s="70" t="s">
        <v>30</v>
      </c>
      <c r="C38" s="71"/>
      <c r="D38" s="43">
        <f t="shared" si="2"/>
        <v>0.10557804930952208</v>
      </c>
      <c r="E38" s="62">
        <f t="shared" si="2"/>
        <v>1.0284867327019016E-2</v>
      </c>
      <c r="F38" s="63"/>
    </row>
    <row r="39" spans="2:6">
      <c r="B39" s="70" t="s">
        <v>31</v>
      </c>
      <c r="C39" s="71"/>
      <c r="D39" s="43">
        <f t="shared" si="2"/>
        <v>9.5582387390644202E-2</v>
      </c>
      <c r="E39" s="62">
        <f t="shared" si="2"/>
        <v>3.1469163473356952E-2</v>
      </c>
      <c r="F39" s="63"/>
    </row>
    <row r="40" spans="2:6" ht="15.75" thickBot="1">
      <c r="B40" s="75" t="s">
        <v>32</v>
      </c>
      <c r="C40" s="76"/>
      <c r="D40" s="45">
        <f t="shared" si="2"/>
        <v>1.6611235630106282E-2</v>
      </c>
      <c r="E40" s="60">
        <f t="shared" si="2"/>
        <v>4.6453618682669364E-3</v>
      </c>
      <c r="F40" s="61"/>
    </row>
    <row r="41" spans="2:6" ht="15.75" thickBot="1"/>
    <row r="42" spans="2:6">
      <c r="B42" s="72" t="s">
        <v>24</v>
      </c>
      <c r="C42" s="73"/>
      <c r="D42" s="73"/>
      <c r="E42" s="73"/>
      <c r="F42" s="74"/>
    </row>
    <row r="43" spans="2:6">
      <c r="B43" s="58" t="s">
        <v>23</v>
      </c>
      <c r="C43" s="59"/>
      <c r="D43" s="48" t="s">
        <v>25</v>
      </c>
      <c r="E43" s="48" t="s">
        <v>26</v>
      </c>
      <c r="F43" s="49"/>
    </row>
    <row r="44" spans="2:6">
      <c r="B44" s="58" t="s">
        <v>27</v>
      </c>
      <c r="C44" s="59"/>
      <c r="D44" s="3">
        <v>0.17242968693514568</v>
      </c>
      <c r="E44" s="3">
        <v>0.17190550213288988</v>
      </c>
      <c r="F44" s="44">
        <f t="shared" ref="F44:F48" si="3">SUM(D44:E44)</f>
        <v>0.34433518906803556</v>
      </c>
    </row>
    <row r="45" spans="2:6">
      <c r="B45" s="58" t="s">
        <v>28</v>
      </c>
      <c r="C45" s="59"/>
      <c r="D45" s="3">
        <v>0.10012833489986263</v>
      </c>
      <c r="E45" s="3">
        <v>0.17456257682018653</v>
      </c>
      <c r="F45" s="44">
        <f t="shared" si="3"/>
        <v>0.27469091172004917</v>
      </c>
    </row>
    <row r="46" spans="2:6">
      <c r="B46" s="58" t="s">
        <v>29</v>
      </c>
      <c r="C46" s="59"/>
      <c r="D46" s="3">
        <v>4.4980478634950471E-2</v>
      </c>
      <c r="E46" s="3">
        <v>7.1822355578049307E-2</v>
      </c>
      <c r="F46" s="44">
        <f t="shared" si="3"/>
        <v>0.11680283421299978</v>
      </c>
    </row>
    <row r="47" spans="2:6">
      <c r="B47" s="58" t="s">
        <v>30</v>
      </c>
      <c r="C47" s="59"/>
      <c r="D47" s="3">
        <v>0.10557804930952208</v>
      </c>
      <c r="E47" s="3">
        <v>1.0284867327019016E-2</v>
      </c>
      <c r="F47" s="44">
        <f t="shared" si="3"/>
        <v>0.11586291663654109</v>
      </c>
    </row>
    <row r="48" spans="2:6">
      <c r="B48" s="58" t="s">
        <v>31</v>
      </c>
      <c r="C48" s="59"/>
      <c r="D48" s="3">
        <v>9.5582387390644202E-2</v>
      </c>
      <c r="E48" s="3">
        <v>3.1469163473356952E-2</v>
      </c>
      <c r="F48" s="44">
        <f t="shared" si="3"/>
        <v>0.12705155086400116</v>
      </c>
    </row>
    <row r="49" spans="2:6">
      <c r="B49" s="58" t="s">
        <v>32</v>
      </c>
      <c r="C49" s="59"/>
      <c r="D49" s="3">
        <v>1.6611235630106282E-2</v>
      </c>
      <c r="E49" s="3">
        <v>4.6453618682669364E-3</v>
      </c>
      <c r="F49" s="44">
        <f>SUM(D49:E49)</f>
        <v>2.125659749837322E-2</v>
      </c>
    </row>
    <row r="50" spans="2:6" ht="15.75" thickBot="1">
      <c r="B50" s="64"/>
      <c r="C50" s="65"/>
      <c r="D50" s="47">
        <f>SUM(D44:D49)</f>
        <v>0.5353101728002313</v>
      </c>
      <c r="E50" s="47">
        <f>SUM(E44:E49)</f>
        <v>0.46468982719976853</v>
      </c>
      <c r="F50" s="46">
        <f>D50+E50</f>
        <v>0.99999999999999978</v>
      </c>
    </row>
    <row r="52" spans="2:6">
      <c r="B52" s="20" t="s">
        <v>33</v>
      </c>
    </row>
    <row r="53" spans="2:6">
      <c r="B53" t="s">
        <v>36</v>
      </c>
      <c r="C53" s="27">
        <f>E44/E50</f>
        <v>0.36993601338078852</v>
      </c>
    </row>
    <row r="55" spans="2:6">
      <c r="B55" s="20" t="s">
        <v>34</v>
      </c>
    </row>
    <row r="56" spans="2:6">
      <c r="B56" t="s">
        <v>37</v>
      </c>
      <c r="C56" s="27">
        <f>D47/D50</f>
        <v>0.19722780300855972</v>
      </c>
    </row>
    <row r="58" spans="2:6">
      <c r="B58" s="20" t="s">
        <v>35</v>
      </c>
    </row>
    <row r="59" spans="2:6">
      <c r="B59" s="28" t="s">
        <v>88</v>
      </c>
      <c r="C59" s="28"/>
      <c r="D59" s="28"/>
      <c r="E59" s="28"/>
      <c r="F59" s="28"/>
    </row>
    <row r="60" spans="2:6">
      <c r="B60" s="28" t="s">
        <v>89</v>
      </c>
      <c r="C60" s="28"/>
      <c r="D60" s="28"/>
      <c r="E60" s="28"/>
      <c r="F60" s="28"/>
    </row>
    <row r="61" spans="2:6">
      <c r="B61" s="28" t="s">
        <v>90</v>
      </c>
      <c r="C61" s="28">
        <f>E46</f>
        <v>7.1822355578049307E-2</v>
      </c>
      <c r="D61" s="28"/>
      <c r="E61" s="28"/>
      <c r="F61" s="28"/>
    </row>
    <row r="62" spans="2:6">
      <c r="B62" s="28" t="s">
        <v>91</v>
      </c>
      <c r="C62">
        <f>E46/E50</f>
        <v>0.1545597759495887</v>
      </c>
      <c r="F62" s="19"/>
    </row>
    <row r="63" spans="2:6">
      <c r="B63" s="50" t="s">
        <v>92</v>
      </c>
      <c r="C63" s="27"/>
      <c r="D63" s="27"/>
    </row>
    <row r="64" spans="2:6">
      <c r="B64" s="28"/>
    </row>
    <row r="65" spans="1:8">
      <c r="B65" s="28"/>
    </row>
    <row r="67" spans="1:8">
      <c r="A67" t="s">
        <v>52</v>
      </c>
      <c r="B67" t="s">
        <v>53</v>
      </c>
    </row>
    <row r="68" spans="1:8">
      <c r="B68" t="s">
        <v>57</v>
      </c>
      <c r="C68" s="27">
        <f>0.85*0.85</f>
        <v>0.72249999999999992</v>
      </c>
    </row>
    <row r="70" spans="1:8">
      <c r="B70" t="s">
        <v>54</v>
      </c>
    </row>
    <row r="71" spans="1:8">
      <c r="B71" t="s">
        <v>58</v>
      </c>
      <c r="C71" s="27">
        <f>C68+(0.85*0.15)</f>
        <v>0.84999999999999987</v>
      </c>
    </row>
    <row r="73" spans="1:8">
      <c r="B73" t="s">
        <v>55</v>
      </c>
    </row>
    <row r="74" spans="1:8">
      <c r="C74" s="27">
        <f>(1-0.85)^2</f>
        <v>2.2500000000000006E-2</v>
      </c>
    </row>
    <row r="75" spans="1:8">
      <c r="B75" t="s">
        <v>56</v>
      </c>
    </row>
    <row r="76" spans="1:8">
      <c r="C76" s="22"/>
    </row>
    <row r="77" spans="1:8">
      <c r="B77" t="s">
        <v>94</v>
      </c>
    </row>
    <row r="78" spans="1:8">
      <c r="C78" s="27">
        <f>0.58*0.58</f>
        <v>0.33639999999999998</v>
      </c>
    </row>
    <row r="79" spans="1:8">
      <c r="B79" t="s">
        <v>93</v>
      </c>
    </row>
    <row r="80" spans="1:8" ht="15" customHeight="1">
      <c r="C80" s="27">
        <f>C78+(C82*0.58)</f>
        <v>0.43871199999999999</v>
      </c>
      <c r="E80" s="51" t="s">
        <v>98</v>
      </c>
      <c r="F80" s="51"/>
      <c r="G80" s="51"/>
      <c r="H80" s="51"/>
    </row>
    <row r="81" spans="2:8">
      <c r="B81" t="s">
        <v>95</v>
      </c>
      <c r="E81" s="51"/>
      <c r="F81" s="51"/>
      <c r="G81" s="51"/>
      <c r="H81" s="51"/>
    </row>
    <row r="82" spans="2:8">
      <c r="C82" s="27">
        <f>(1-0.58)^2</f>
        <v>0.17640000000000003</v>
      </c>
      <c r="E82" s="51"/>
      <c r="F82" s="51"/>
      <c r="G82" s="51"/>
      <c r="H82" s="51"/>
    </row>
  </sheetData>
  <mergeCells count="32">
    <mergeCell ref="B35:C35"/>
    <mergeCell ref="B33:F33"/>
    <mergeCell ref="B42:F42"/>
    <mergeCell ref="B39:C39"/>
    <mergeCell ref="B40:C40"/>
    <mergeCell ref="B38:C38"/>
    <mergeCell ref="B37:C37"/>
    <mergeCell ref="B36:C36"/>
    <mergeCell ref="B34:C34"/>
    <mergeCell ref="E36:F36"/>
    <mergeCell ref="E35:F35"/>
    <mergeCell ref="E34:F34"/>
    <mergeCell ref="B22:C22"/>
    <mergeCell ref="B28:C28"/>
    <mergeCell ref="B27:C27"/>
    <mergeCell ref="B26:C26"/>
    <mergeCell ref="B25:C25"/>
    <mergeCell ref="B24:C24"/>
    <mergeCell ref="B23:C23"/>
    <mergeCell ref="E37:F37"/>
    <mergeCell ref="B50:C50"/>
    <mergeCell ref="B49:C49"/>
    <mergeCell ref="B48:C48"/>
    <mergeCell ref="B47:C47"/>
    <mergeCell ref="B44:C44"/>
    <mergeCell ref="B45:C45"/>
    <mergeCell ref="B46:C46"/>
    <mergeCell ref="E80:H82"/>
    <mergeCell ref="B43:C43"/>
    <mergeCell ref="E40:F40"/>
    <mergeCell ref="E39:F39"/>
    <mergeCell ref="E38:F3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#27,#28,#29,#32</vt:lpstr>
      <vt:lpstr>163,#33</vt:lpstr>
      <vt:lpstr>170, #34, #35, #36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2020-02-10T02:12:49Z</dcterms:modified>
</cp:coreProperties>
</file>