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000\Final\"/>
    </mc:Choice>
  </mc:AlternateContent>
  <xr:revisionPtr revIDLastSave="0" documentId="13_ncr:1_{D1C3B8CC-2FEB-462C-AF47-C8F9A16365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esupuestos" sheetId="1" r:id="rId1"/>
    <sheet name="Variable 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B28" i="1"/>
  <c r="B16" i="1" l="1"/>
  <c r="C50" i="1"/>
  <c r="D50" i="1"/>
  <c r="B50" i="1"/>
  <c r="E51" i="1"/>
  <c r="B49" i="1"/>
  <c r="C18" i="1"/>
  <c r="C90" i="1"/>
  <c r="D90" i="1"/>
  <c r="B90" i="1"/>
  <c r="D16" i="1" l="1"/>
  <c r="E9" i="1"/>
  <c r="C16" i="1"/>
  <c r="B15" i="1"/>
  <c r="D9" i="1"/>
  <c r="C9" i="1"/>
  <c r="B9" i="1"/>
  <c r="B75" i="1" l="1"/>
  <c r="E23" i="1"/>
  <c r="E25" i="1" s="1"/>
  <c r="D26" i="1" s="1"/>
  <c r="E15" i="1"/>
  <c r="D18" i="1"/>
  <c r="C11" i="1" l="1"/>
  <c r="D11" i="1"/>
  <c r="C14" i="1"/>
  <c r="C48" i="1" s="1"/>
  <c r="D14" i="1"/>
  <c r="D48" i="1" s="1"/>
  <c r="C15" i="1"/>
  <c r="D15" i="1"/>
  <c r="D17" i="1" s="1"/>
  <c r="D19" i="1" s="1"/>
  <c r="C17" i="1"/>
  <c r="C19" i="1" s="1"/>
  <c r="C22" i="1"/>
  <c r="C66" i="1" s="1"/>
  <c r="D22" i="1"/>
  <c r="C56" i="1"/>
  <c r="D56" i="1"/>
  <c r="D62" i="1"/>
  <c r="D66" i="1"/>
  <c r="C84" i="1"/>
  <c r="D84" i="1"/>
  <c r="D85" i="1" l="1"/>
  <c r="C85" i="1"/>
  <c r="D34" i="1"/>
  <c r="D36" i="1" s="1"/>
  <c r="D38" i="1" s="1"/>
  <c r="D23" i="1"/>
  <c r="D25" i="1" s="1"/>
  <c r="C26" i="1" s="1"/>
  <c r="D28" i="1" s="1"/>
  <c r="D41" i="1"/>
  <c r="D43" i="1" s="1"/>
  <c r="D71" i="1"/>
  <c r="C23" i="1"/>
  <c r="C25" i="1" s="1"/>
  <c r="B26" i="1" s="1"/>
  <c r="C41" i="1"/>
  <c r="C43" i="1" s="1"/>
  <c r="C71" i="1"/>
  <c r="C34" i="1"/>
  <c r="C36" i="1" s="1"/>
  <c r="C38" i="1" s="1"/>
  <c r="B62" i="1" l="1"/>
  <c r="C28" i="1"/>
  <c r="D27" i="1"/>
  <c r="C27" i="1"/>
  <c r="C57" i="1"/>
  <c r="C59" i="1" s="1"/>
  <c r="D45" i="1"/>
  <c r="D49" i="1"/>
  <c r="D53" i="1" s="1"/>
  <c r="C45" i="1"/>
  <c r="C49" i="1"/>
  <c r="C53" i="1" s="1"/>
  <c r="B84" i="1"/>
  <c r="D69" i="1" l="1"/>
  <c r="D57" i="1"/>
  <c r="D59" i="1" s="1"/>
  <c r="C62" i="1"/>
  <c r="C69" i="1"/>
  <c r="C29" i="1"/>
  <c r="C31" i="1" s="1"/>
  <c r="D68" i="1"/>
  <c r="C68" i="1"/>
  <c r="D29" i="1" l="1"/>
  <c r="D31" i="1" s="1"/>
  <c r="D60" i="1" s="1"/>
  <c r="D61" i="1" s="1"/>
  <c r="D63" i="1" s="1"/>
  <c r="D67" i="1" s="1"/>
  <c r="D70" i="1" s="1"/>
  <c r="C60" i="1"/>
  <c r="C61" i="1" s="1"/>
  <c r="C63" i="1" s="1"/>
  <c r="C67" i="1" s="1"/>
  <c r="C70" i="1" s="1"/>
  <c r="D76" i="1" l="1"/>
  <c r="D72" i="1"/>
  <c r="C76" i="1"/>
  <c r="C72" i="1"/>
  <c r="C78" i="1" s="1"/>
  <c r="A53" i="1"/>
  <c r="B57" i="1"/>
  <c r="B59" i="1" s="1"/>
  <c r="D78" i="1" l="1"/>
  <c r="D95" i="1" s="1"/>
  <c r="D75" i="1"/>
  <c r="D77" i="1" s="1"/>
  <c r="D79" i="1" s="1"/>
  <c r="D86" i="1" s="1"/>
  <c r="D87" i="1" s="1"/>
  <c r="D91" i="1" s="1"/>
  <c r="D92" i="1" s="1"/>
  <c r="D93" i="1" s="1"/>
  <c r="C95" i="1"/>
  <c r="E22" i="1" l="1"/>
  <c r="E14" i="1"/>
  <c r="A79" i="1" l="1"/>
  <c r="A63" i="1"/>
  <c r="B56" i="1"/>
  <c r="A45" i="1"/>
  <c r="A41" i="1"/>
  <c r="A38" i="1"/>
  <c r="A34" i="1"/>
  <c r="A26" i="1"/>
  <c r="B22" i="1"/>
  <c r="B66" i="1" s="1"/>
  <c r="A19" i="1"/>
  <c r="A15" i="1"/>
  <c r="B14" i="1"/>
  <c r="B48" i="1" s="1"/>
  <c r="B11" i="1"/>
  <c r="B85" i="1" l="1"/>
  <c r="B17" i="1" l="1"/>
  <c r="B19" i="1" s="1"/>
  <c r="B71" i="1" l="1"/>
  <c r="B41" i="1"/>
  <c r="B43" i="1" s="1"/>
  <c r="B53" i="1" s="1"/>
  <c r="B34" i="1"/>
  <c r="B36" i="1" s="1"/>
  <c r="B38" i="1" s="1"/>
  <c r="B23" i="1"/>
  <c r="B45" i="1" l="1"/>
  <c r="B25" i="1"/>
  <c r="B27" i="1" s="1"/>
  <c r="B29" i="1" s="1"/>
  <c r="B31" i="1" l="1"/>
  <c r="B69" i="1"/>
  <c r="B68" i="1"/>
  <c r="B60" i="1" l="1"/>
  <c r="B61" i="1" s="1"/>
  <c r="B63" i="1" s="1"/>
  <c r="B67" i="1" s="1"/>
  <c r="B70" i="1" s="1"/>
  <c r="B76" i="1" s="1"/>
  <c r="B77" i="1" l="1"/>
  <c r="B72" i="1"/>
  <c r="B78" i="1" s="1"/>
  <c r="C75" i="1" l="1"/>
  <c r="C77" i="1" s="1"/>
  <c r="C79" i="1" s="1"/>
  <c r="C86" i="1" s="1"/>
  <c r="C87" i="1" s="1"/>
  <c r="C91" i="1" s="1"/>
  <c r="C92" i="1" s="1"/>
  <c r="C93" i="1" s="1"/>
  <c r="B79" i="1"/>
  <c r="B95" i="1" l="1"/>
  <c r="B86" i="1"/>
  <c r="B87" i="1" s="1"/>
  <c r="B91" i="1" s="1"/>
  <c r="B92" i="1" s="1"/>
  <c r="E92" i="1" l="1"/>
  <c r="B93" i="1" l="1"/>
  <c r="E9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16" authorId="0" shapeId="0" xr:uid="{A002DE17-FB01-4723-BF88-A7FA57562BB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producto terminado</t>
        </r>
      </text>
    </comment>
    <comment ref="B16" authorId="0" shapeId="0" xr:uid="{C1F72741-10E6-439B-91C2-0648D9108782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Es el 45% del mes siguiente.</t>
        </r>
      </text>
    </comment>
    <comment ref="A26" authorId="0" shapeId="0" xr:uid="{5068C12B-14CA-4481-BE91-BB50F7E759C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de producto terminado</t>
        </r>
      </text>
    </comment>
    <comment ref="A44" authorId="0" shapeId="0" xr:uid="{A4EE5593-EE7E-4703-8FE9-89CB818F87FB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Costo de MOD 7.5 para oct, nov y 8 para dic</t>
        </r>
      </text>
    </comment>
    <comment ref="A50" authorId="0" shapeId="0" xr:uid="{61C7C439-4509-48B7-8D9D-AE494E8386F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 plantear una ecuación.
Son todos los costos variables especificados en el enunciado.
Plantee una ecuación asumiendo que me dan costos y gastos var y a partir de ahí debo sacar los gastos variables.</t>
        </r>
      </text>
    </comment>
    <comment ref="A52" authorId="0" shapeId="0" xr:uid="{30284CBB-BC75-47EA-905A-C2919BD3105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Todos los costos fijos.</t>
        </r>
      </text>
    </comment>
    <comment ref="A58" authorId="0" shapeId="0" xr:uid="{E69FE55F-4074-4504-86DC-C1E5088922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dan, mirar el balance general e intentar plantear una ecuación.</t>
        </r>
      </text>
    </comment>
  </commentList>
</comments>
</file>

<file path=xl/sharedStrings.xml><?xml version="1.0" encoding="utf-8"?>
<sst xmlns="http://schemas.openxmlformats.org/spreadsheetml/2006/main" count="120" uniqueCount="110">
  <si>
    <t>Presupuesto de Ventas</t>
  </si>
  <si>
    <t>Octubre</t>
  </si>
  <si>
    <t>Noviembre</t>
  </si>
  <si>
    <t>Diciembre</t>
  </si>
  <si>
    <t>Enero</t>
  </si>
  <si>
    <t>Unidades a Producir</t>
  </si>
  <si>
    <t>Precio por Unidad</t>
  </si>
  <si>
    <t>Presupuesto de Produccion en Units</t>
  </si>
  <si>
    <t>(+)Inv. Final Deseado</t>
  </si>
  <si>
    <t>Necesidades en Units</t>
  </si>
  <si>
    <t>(-)Inv. Inicial Deseado</t>
  </si>
  <si>
    <t>Presupuesto de Compra de Materiales Directos</t>
  </si>
  <si>
    <t>Presupuesto de Produccion</t>
  </si>
  <si>
    <t>Unidades de Material Requerido</t>
  </si>
  <si>
    <t>Materiales para la Produccion</t>
  </si>
  <si>
    <t>Presupuesto de Compra en Units</t>
  </si>
  <si>
    <t>Costo por Unidad</t>
  </si>
  <si>
    <t>Presupuesto de Consumo de Materiales Directos</t>
  </si>
  <si>
    <t>Presupuesto de Mano de Obra Directa</t>
  </si>
  <si>
    <t>HH necesarias para producir</t>
  </si>
  <si>
    <t>Total HH para producir</t>
  </si>
  <si>
    <t>Costo por H</t>
  </si>
  <si>
    <t>Presupuesto Costos Indirectos de Fabricacion</t>
  </si>
  <si>
    <t>Horas Hombres Necesarias</t>
  </si>
  <si>
    <t>Costo por HH de Costos y Gastos Variables</t>
  </si>
  <si>
    <t>Total de Costos y Gastos Variables</t>
  </si>
  <si>
    <t>(+) Costos y Gastos Fijos</t>
  </si>
  <si>
    <t>Presupuesto Costo de Materiales Directos</t>
  </si>
  <si>
    <t>Produccion de Materiles Directos</t>
  </si>
  <si>
    <t>Precio de Compra</t>
  </si>
  <si>
    <t>Inventario Inicial de Materiales Directos</t>
  </si>
  <si>
    <t>(+) Compras</t>
  </si>
  <si>
    <t>Materiales Directos Disponibles</t>
  </si>
  <si>
    <t>(-)Inv. Final Deseado</t>
  </si>
  <si>
    <t>Presupuesto Costo de Produccion</t>
  </si>
  <si>
    <t>Presupuesto costo mat. Directo</t>
  </si>
  <si>
    <t>Presupuesto de MOD</t>
  </si>
  <si>
    <t>Presupuesto de Costos Ind. De Fab</t>
  </si>
  <si>
    <t>Costo de Produccion por Unidad</t>
  </si>
  <si>
    <t>Presupuesto de Costo de Ventas</t>
  </si>
  <si>
    <t>Inventario Inicial de Producto Terminado</t>
  </si>
  <si>
    <t>Presupuesto de Costo de Produccion</t>
  </si>
  <si>
    <t>Diponible para la Venta</t>
  </si>
  <si>
    <t>(-) Inv. Final Deseado de Producto Terminado</t>
  </si>
  <si>
    <t>ESTADO DE RESULTADOS PROYECTADO</t>
  </si>
  <si>
    <t>Ventas</t>
  </si>
  <si>
    <t>(-) Costo de ventas</t>
  </si>
  <si>
    <t>Utilidad Bruta en ventas</t>
  </si>
  <si>
    <t>(-) Gastos de Operacion</t>
  </si>
  <si>
    <t>Gastos de Venta</t>
  </si>
  <si>
    <t>Utilidad en Operacion</t>
  </si>
  <si>
    <t>ISR</t>
  </si>
  <si>
    <t>Utilidades Netas</t>
  </si>
  <si>
    <t>Valor del Inventario Final de Productos Terminados</t>
  </si>
  <si>
    <t xml:space="preserve">Gastos de Administracion </t>
  </si>
  <si>
    <t>Cost Materia Prima</t>
  </si>
  <si>
    <t>Cantidad Meses</t>
  </si>
  <si>
    <t>Mes</t>
  </si>
  <si>
    <t>Peten</t>
  </si>
  <si>
    <t>Belice</t>
  </si>
  <si>
    <t>Coban</t>
  </si>
  <si>
    <t>oct</t>
  </si>
  <si>
    <t xml:space="preserve">nov </t>
  </si>
  <si>
    <t>dic</t>
  </si>
  <si>
    <t>ene</t>
  </si>
  <si>
    <t xml:space="preserve">Costo Produccion por Unidad </t>
  </si>
  <si>
    <t>INDIQUE CUÁL ES EL VALOR DEL INVENTARIO FINAL DE PRODUCTOS TERMINADOS</t>
  </si>
  <si>
    <t>PRESUPUESTO DE ESTADO DE RESULTADOS</t>
  </si>
  <si>
    <t>PRESUPUESTO DE COSTO DE VENTAS</t>
  </si>
  <si>
    <t>PRESUPUESTO DE COSTO DE PRODUCCIÓN</t>
  </si>
  <si>
    <t>PRESUPUESTO DE COSTO DE MATERIALES DIRECTOS</t>
  </si>
  <si>
    <t>PRESUPUESTO DE COSTOS INDIRECTOS DE FABRICACIÓN (NO UTILICE DECIMALES EN LOS RESULTADOS)</t>
  </si>
  <si>
    <t>PRESUPUESTO DE MANO DE OBRA DIRECTA (NO UTILICE DECIMALES EN LOS RESULTADOS)</t>
  </si>
  <si>
    <t>PRESUPUESTO DE CONSUMO DE MATERIALES DIRECTOS</t>
  </si>
  <si>
    <t>PRESUPUESTO DE COMPRA DE MATERIALES DIRECTOS</t>
  </si>
  <si>
    <t>PRESUPUESTO DE PRODUCCIÓN</t>
  </si>
  <si>
    <t>PRESUPUESTO DE VENTAS</t>
  </si>
  <si>
    <t>SE LE PIDE:</t>
  </si>
  <si>
    <t>10.- EL IMPUESTO SOBRE LA RENTA ES DEL 25%.</t>
  </si>
  <si>
    <t>9.- LOS GASTOS DE VENTA ASCIENDEN A Q. 100,000 DE GASTOS FIJOS MÁS 10% DE COMISIONES SOBRE VENTAS Y LOS GASTOS DE ADMINISTRACIÓN A Q.250,000 MENSUALES.</t>
  </si>
  <si>
    <t>8.- DURANTE ESE TRIMESTRE, SE ESPERA QUE EL COSTO POR UNDIAD DE MATERIA PRIMA SEA DE Q.7.50 C/U, LA EMPRESA DESEA TENER 40% DE EXISTENCIA DE LA PRODUCCIÓN DEL MES SIGUIENTE EN SU INVENTARIO.</t>
  </si>
  <si>
    <t>7.- EL INVENTARIO INICIAL DE MATERIA PRIMA AL 01/10 ES DE 20,000 LIBRAS Y SU COSTO ES DE Q.7.00 C/U. SE NECESITAN 1.25 LIBRAS DE MP PARA FABRICAR 1 UNIDAD DE PRODUCTO TERMINADO.  SE ESPERA QUE LA PRODUCCIÓN DE ENERO SEA DE 89,000 UNIDADES.</t>
  </si>
  <si>
    <t>6.- LOS GASTOS INDIRECTOS DE FABRICACIÓN FIJOS SERÁN DE Q.140,000 MENSUALES.</t>
  </si>
  <si>
    <t>5.- LOS GASTOS INDIRECTOS DE FABRICACIÓN SE APLICAN CON BASE EN HORAS DE MANO DE OBRA DIRECTA.  LOS GASTOS INDIRECTOS VARIABLES SERÁN DE Q.74,000 PARA OCTUBRE; Q.77,500 PARA NOVIEMBRE Y Q. 81,000 PARA DICIEMBRE.</t>
  </si>
  <si>
    <t>4.- EL COSTO DE LA MANO DE OBRA DIRECTA ES DE Q.7.50 POR HORA PARA OCTUBRE Y NOVIEMBRE Y DE Q.8.00 POR HORA PARA EL MES DE DICIEMBRE.  SE REQUIEREN 4 HORAS PARA ELABORAR EL PRODUCTO TERMINADO.</t>
  </si>
  <si>
    <t>3.- LAS VENTAS PROYECTADAS PARA EL MES DE ENERO SON: 24,150 UNIDADES PARA COBÁN; 28,350 UNIDADES PARA PETÉN Y 34,000 UNIDADES PARA BELICE.</t>
  </si>
  <si>
    <t>2.- EL INVENTARIO DE PROUDCTO TERMINADO AL 30/09 ES DE 28,000 UNIDADES Y SU COSTO ES DE Q.42.50 C/U; SE ESPERA QUE LOS INVENTARIOS DE PRODUCTO TERMINADO SEAN IGUAL AL 45% DE LAS VENTAS DEL MES SIGUIENTE.</t>
  </si>
  <si>
    <t>DICIEMBRE</t>
  </si>
  <si>
    <t>NOVIEMBRE</t>
  </si>
  <si>
    <t>OCTUBRE</t>
  </si>
  <si>
    <t>COBÁN</t>
  </si>
  <si>
    <t>BELICE</t>
  </si>
  <si>
    <t>PETÉN</t>
  </si>
  <si>
    <t>MES</t>
  </si>
  <si>
    <t xml:space="preserve"> </t>
  </si>
  <si>
    <t>1.- LA EMPRESA PRODUCE Y VENDE SÓLO UN PRODUCTO.  EL PRECIO DE VENTA DEL PRODUCTO ES DE Q.65.00 POR UNIDAD PARA OCTUBRE, Y PARA NOVIEMBRE Y  DICIEMBRE ES DE Q.67.00 POR UNIDAD.  EL PRONÓSTICO DE VENTAS PARA EL TRIMESTRE ES:</t>
  </si>
  <si>
    <t>LA EMPRESA VARIABLES, S. A. ESTÁ DISEÑANDO SU PRESUPUESTO DE OPERACIONES PARA EL ÚLTIMO TRIMESTRE DEL AÑO , Y LE PROPORCIONA A USTED LOS SIGUIENTES DATOS:</t>
  </si>
  <si>
    <t>INSTRUCCIONES</t>
  </si>
  <si>
    <t>10 mins</t>
  </si>
  <si>
    <t>Le sugerimos GUARDAR periódicamente su archivo de Excel mientras lo está trabajando, para evitar inconvenientes con el Sistema. El examen no tendrá reposición a causa de errores derivados por problemas en el Sistema.</t>
  </si>
  <si>
    <t>Si durante el examen se observa a algún alumno con un teléfono celular u otro dispositivo diferente a la computadora, se considerará como COPIA, consignando CERO como nota y el caso podrá ser remitido a la Facultad para aplicar los procedimientos establecidos por la UFM.</t>
  </si>
  <si>
    <t xml:space="preserve">Los alumnos deberán dejar sus celulares y no utilizarlos durante el examen. </t>
  </si>
  <si>
    <r>
      <t xml:space="preserve">Crear un con su nombre y guardar allí el examen. El nombre del archivo debe ser  </t>
    </r>
    <r>
      <rPr>
        <b/>
        <sz val="12"/>
        <color rgb="FF808080"/>
        <rFont val="Arial"/>
        <family val="2"/>
      </rPr>
      <t xml:space="preserve">"NÚMERO DE CARNÉ - Nombre Completo" y variable. </t>
    </r>
    <r>
      <rPr>
        <sz val="12"/>
        <color rgb="FF808080"/>
        <rFont val="Arial"/>
        <family val="2"/>
      </rPr>
      <t xml:space="preserve">Ejemplo: </t>
    </r>
    <r>
      <rPr>
        <b/>
        <sz val="12"/>
        <color rgb="FFC00000"/>
        <rFont val="Arial"/>
        <family val="2"/>
      </rPr>
      <t>20200101 - Nombre Nombre Apellido Apellido VARIABLE E.</t>
    </r>
  </si>
  <si>
    <t>INSTRUCCIONES GENERALES</t>
  </si>
  <si>
    <t>EXAMEN FINAL VARIABLE E</t>
  </si>
  <si>
    <t>CARNÉ</t>
  </si>
  <si>
    <t>David Corzo</t>
  </si>
  <si>
    <t>NOMBRE</t>
  </si>
  <si>
    <t>Cost Analysis    2020</t>
  </si>
  <si>
    <t xml:space="preserve">FACULTAD CIENCIAS ECONÓMICAS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</si>
</sst>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808080"/>
      <name val="Arial"/>
      <family val="2"/>
    </font>
    <font>
      <sz val="11"/>
      <color theme="0"/>
      <name val="Arial"/>
      <family val="2"/>
    </font>
    <font>
      <sz val="12"/>
      <color theme="0"/>
      <name val="Arial Black"/>
      <family val="2"/>
    </font>
    <font>
      <sz val="12"/>
      <color rgb="FF000000"/>
      <name val="Arial"/>
      <family val="2"/>
    </font>
    <font>
      <b/>
      <i/>
      <u/>
      <sz val="12"/>
      <color rgb="FF808080"/>
      <name val="Arial"/>
      <family val="2"/>
    </font>
    <font>
      <sz val="12"/>
      <color rgb="FF808080"/>
      <name val="Arial"/>
      <family val="2"/>
    </font>
    <font>
      <b/>
      <sz val="12"/>
      <color rgb="FFC00000"/>
      <name val="Arial"/>
      <family val="2"/>
    </font>
    <font>
      <sz val="14"/>
      <color theme="0" tint="-0.499984740745262"/>
      <name val="Arial Black"/>
      <family val="2"/>
    </font>
    <font>
      <b/>
      <sz val="12"/>
      <color theme="3"/>
      <name val="Arial"/>
      <family val="2"/>
    </font>
    <font>
      <b/>
      <sz val="12"/>
      <color rgb="FFFFFFFF"/>
      <name val="Arial"/>
      <family val="2"/>
    </font>
    <font>
      <sz val="10"/>
      <color rgb="FF808080"/>
      <name val="Arial"/>
      <family val="2"/>
    </font>
    <font>
      <sz val="12"/>
      <color theme="0" tint="-0.499984740745262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/>
    </xf>
    <xf numFmtId="2" fontId="2" fillId="0" borderId="0" xfId="1" applyNumberFormat="1" applyFont="1" applyFill="1"/>
    <xf numFmtId="2" fontId="3" fillId="0" borderId="0" xfId="0" applyNumberFormat="1" applyFont="1"/>
    <xf numFmtId="0" fontId="2" fillId="0" borderId="0" xfId="0" applyFont="1" applyBorder="1"/>
    <xf numFmtId="0" fontId="2" fillId="0" borderId="0" xfId="0" applyFont="1" applyFill="1"/>
    <xf numFmtId="0" fontId="2" fillId="0" borderId="1" xfId="0" applyFont="1" applyFill="1" applyBorder="1"/>
    <xf numFmtId="0" fontId="3" fillId="2" borderId="0" xfId="0" applyFont="1" applyFill="1"/>
    <xf numFmtId="0" fontId="4" fillId="2" borderId="0" xfId="0" applyFont="1" applyFill="1"/>
    <xf numFmtId="2" fontId="2" fillId="0" borderId="0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/>
    <xf numFmtId="2" fontId="3" fillId="2" borderId="0" xfId="0" applyNumberFormat="1" applyFont="1" applyFill="1"/>
    <xf numFmtId="2" fontId="2" fillId="0" borderId="1" xfId="0" applyNumberFormat="1" applyFont="1" applyBorder="1"/>
    <xf numFmtId="2" fontId="2" fillId="0" borderId="1" xfId="0" applyNumberFormat="1" applyFont="1" applyFill="1" applyBorder="1"/>
    <xf numFmtId="0" fontId="2" fillId="0" borderId="0" xfId="0" applyNumberFormat="1" applyFo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right"/>
    </xf>
    <xf numFmtId="2" fontId="3" fillId="3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9" fillId="0" borderId="0" xfId="0" applyNumberFormat="1" applyFont="1"/>
    <xf numFmtId="165" fontId="9" fillId="0" borderId="0" xfId="2" applyNumberFormat="1" applyFo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right"/>
    </xf>
    <xf numFmtId="0" fontId="9" fillId="2" borderId="0" xfId="0" applyFont="1" applyFill="1"/>
    <xf numFmtId="0" fontId="13" fillId="2" borderId="0" xfId="0" applyFont="1" applyFill="1"/>
    <xf numFmtId="0" fontId="14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indent="2"/>
    </xf>
    <xf numFmtId="0" fontId="9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9" fillId="3" borderId="0" xfId="0" applyFont="1" applyFill="1"/>
    <xf numFmtId="0" fontId="16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20" fillId="5" borderId="0" xfId="0" applyFont="1" applyFill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 applyProtection="1">
      <alignment horizontal="left" vertical="center" wrapText="1" indent="1"/>
      <protection locked="0"/>
    </xf>
    <xf numFmtId="0" fontId="19" fillId="4" borderId="4" xfId="0" applyFont="1" applyFill="1" applyBorder="1" applyAlignment="1" applyProtection="1">
      <alignment horizontal="left" vertical="center" wrapText="1" indent="1"/>
      <protection locked="0"/>
    </xf>
    <xf numFmtId="0" fontId="19" fillId="4" borderId="3" xfId="0" applyFont="1" applyFill="1" applyBorder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951140" cy="907473"/>
    <xdr:pic>
      <xdr:nvPicPr>
        <xdr:cNvPr id="2" name="Picture 1">
          <a:extLst>
            <a:ext uri="{FF2B5EF4-FFF2-40B4-BE49-F238E27FC236}">
              <a16:creationId xmlns:a16="http://schemas.microsoft.com/office/drawing/2014/main" id="{202274AF-34BC-4CA8-9C45-9BFDDD4963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951140" cy="90747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A61" zoomScale="85" zoomScaleNormal="85" workbookViewId="0">
      <selection activeCell="G88" sqref="G88"/>
    </sheetView>
  </sheetViews>
  <sheetFormatPr baseColWidth="10" defaultColWidth="12.42578125" defaultRowHeight="15.75" x14ac:dyDescent="0.25"/>
  <cols>
    <col min="1" max="1" width="44.7109375" style="1" customWidth="1"/>
    <col min="2" max="2" width="18.85546875" style="2" customWidth="1"/>
    <col min="3" max="3" width="17.85546875" style="2" customWidth="1"/>
    <col min="4" max="4" width="17.5703125" style="2" customWidth="1"/>
    <col min="5" max="5" width="17.28515625" style="2" customWidth="1"/>
    <col min="6" max="6" width="12.42578125" style="3"/>
    <col min="7" max="16384" width="12.42578125" style="1"/>
  </cols>
  <sheetData>
    <row r="1" spans="1:7" x14ac:dyDescent="0.25">
      <c r="A1" s="1" t="s">
        <v>57</v>
      </c>
      <c r="B1" s="2" t="s">
        <v>58</v>
      </c>
      <c r="C1" s="2" t="s">
        <v>59</v>
      </c>
      <c r="D1" s="2" t="s">
        <v>60</v>
      </c>
    </row>
    <row r="2" spans="1:7" x14ac:dyDescent="0.25">
      <c r="A2" s="1" t="s">
        <v>61</v>
      </c>
      <c r="B2" s="21">
        <v>32000</v>
      </c>
      <c r="C2" s="21">
        <v>9540</v>
      </c>
      <c r="D2" s="21">
        <v>22130</v>
      </c>
    </row>
    <row r="3" spans="1:7" x14ac:dyDescent="0.25">
      <c r="A3" s="1" t="s">
        <v>62</v>
      </c>
      <c r="B3" s="21">
        <v>37050</v>
      </c>
      <c r="C3" s="21">
        <v>11230</v>
      </c>
      <c r="D3" s="21">
        <v>28430</v>
      </c>
      <c r="E3" s="1"/>
    </row>
    <row r="4" spans="1:7" x14ac:dyDescent="0.25">
      <c r="A4" s="1" t="s">
        <v>63</v>
      </c>
      <c r="B4" s="21">
        <v>44120</v>
      </c>
      <c r="C4" s="22">
        <v>14320</v>
      </c>
      <c r="D4" s="23">
        <v>45650</v>
      </c>
    </row>
    <row r="5" spans="1:7" x14ac:dyDescent="0.25">
      <c r="A5" s="1" t="s">
        <v>64</v>
      </c>
      <c r="B5" s="2">
        <v>28350</v>
      </c>
      <c r="C5" s="2">
        <v>34000</v>
      </c>
      <c r="D5" s="2">
        <v>34150</v>
      </c>
    </row>
    <row r="7" spans="1:7" x14ac:dyDescent="0.25">
      <c r="A7" s="11" t="s">
        <v>0</v>
      </c>
      <c r="B7" s="17"/>
      <c r="C7" s="17"/>
      <c r="D7" s="17"/>
    </row>
    <row r="8" spans="1:7" x14ac:dyDescent="0.25">
      <c r="B8" s="7" t="s">
        <v>1</v>
      </c>
      <c r="C8" s="7" t="s">
        <v>2</v>
      </c>
      <c r="D8" s="7" t="s">
        <v>3</v>
      </c>
      <c r="E8" s="7" t="s">
        <v>4</v>
      </c>
      <c r="G8" s="1" t="s">
        <v>56</v>
      </c>
    </row>
    <row r="9" spans="1:7" x14ac:dyDescent="0.25">
      <c r="A9" s="1" t="s">
        <v>5</v>
      </c>
      <c r="B9" s="16">
        <f>B2+C2+D2</f>
        <v>63670</v>
      </c>
      <c r="C9" s="16">
        <f>B3+C3+D3</f>
        <v>76710</v>
      </c>
      <c r="D9" s="16">
        <f>B4+C4+D4</f>
        <v>104090</v>
      </c>
      <c r="E9" s="2">
        <f>B5+C5+D5</f>
        <v>96500</v>
      </c>
      <c r="G9" s="1">
        <v>3</v>
      </c>
    </row>
    <row r="10" spans="1:7" x14ac:dyDescent="0.25">
      <c r="A10" s="4" t="s">
        <v>6</v>
      </c>
      <c r="B10" s="13">
        <v>65</v>
      </c>
      <c r="C10" s="13">
        <v>67</v>
      </c>
      <c r="D10" s="13">
        <v>67</v>
      </c>
    </row>
    <row r="11" spans="1:7" x14ac:dyDescent="0.25">
      <c r="A11" s="3" t="s">
        <v>0</v>
      </c>
      <c r="B11" s="14">
        <f>B10*B9</f>
        <v>4138550</v>
      </c>
      <c r="C11" s="14">
        <f t="shared" ref="C11:D11" si="0">C10*C9</f>
        <v>5139570</v>
      </c>
      <c r="D11" s="14">
        <f t="shared" si="0"/>
        <v>6974030</v>
      </c>
    </row>
    <row r="13" spans="1:7" x14ac:dyDescent="0.25">
      <c r="A13" s="11" t="s">
        <v>7</v>
      </c>
      <c r="B13" s="17"/>
      <c r="C13" s="17"/>
      <c r="D13" s="17"/>
    </row>
    <row r="14" spans="1:7" x14ac:dyDescent="0.25">
      <c r="B14" s="7" t="str">
        <f t="shared" ref="B14" si="1">B8</f>
        <v>Octubre</v>
      </c>
      <c r="C14" s="7" t="str">
        <f t="shared" ref="C14:D14" si="2">C8</f>
        <v>Noviembre</v>
      </c>
      <c r="D14" s="7" t="str">
        <f t="shared" si="2"/>
        <v>Diciembre</v>
      </c>
      <c r="E14" s="7" t="str">
        <f>E8</f>
        <v>Enero</v>
      </c>
    </row>
    <row r="15" spans="1:7" x14ac:dyDescent="0.25">
      <c r="A15" s="1" t="str">
        <f>A9</f>
        <v>Unidades a Producir</v>
      </c>
      <c r="B15" s="2">
        <f>B9</f>
        <v>63670</v>
      </c>
      <c r="C15" s="2">
        <f t="shared" ref="C15:D15" si="3">C9</f>
        <v>76710</v>
      </c>
      <c r="D15" s="2">
        <f t="shared" si="3"/>
        <v>104090</v>
      </c>
      <c r="E15" s="2">
        <f>E9</f>
        <v>96500</v>
      </c>
    </row>
    <row r="16" spans="1:7" x14ac:dyDescent="0.25">
      <c r="A16" s="4" t="s">
        <v>8</v>
      </c>
      <c r="B16" s="13">
        <f>C9*0.45</f>
        <v>34519.5</v>
      </c>
      <c r="C16" s="13">
        <f>D9*0.45</f>
        <v>46840.5</v>
      </c>
      <c r="D16" s="13">
        <f>E9*0.45</f>
        <v>43425</v>
      </c>
    </row>
    <row r="17" spans="1:6" x14ac:dyDescent="0.25">
      <c r="A17" s="1" t="s">
        <v>9</v>
      </c>
      <c r="B17" s="15">
        <f>B15+B16</f>
        <v>98189.5</v>
      </c>
      <c r="C17" s="15">
        <f t="shared" ref="C17:D17" si="4">C15+C16</f>
        <v>123550.5</v>
      </c>
      <c r="D17" s="15">
        <f t="shared" si="4"/>
        <v>147515</v>
      </c>
    </row>
    <row r="18" spans="1:6" x14ac:dyDescent="0.25">
      <c r="A18" s="4" t="s">
        <v>10</v>
      </c>
      <c r="B18" s="13">
        <v>28000</v>
      </c>
      <c r="C18" s="13">
        <f>B16</f>
        <v>34519.5</v>
      </c>
      <c r="D18" s="13">
        <f>C16</f>
        <v>46840.5</v>
      </c>
    </row>
    <row r="19" spans="1:6" x14ac:dyDescent="0.25">
      <c r="A19" s="3" t="str">
        <f>A13</f>
        <v>Presupuesto de Produccion en Units</v>
      </c>
      <c r="B19" s="14">
        <f>B17-B18</f>
        <v>70189.5</v>
      </c>
      <c r="C19" s="14">
        <f t="shared" ref="C19:D19" si="5">C17-C18</f>
        <v>89031</v>
      </c>
      <c r="D19" s="14">
        <f t="shared" si="5"/>
        <v>100674.5</v>
      </c>
      <c r="E19" s="2">
        <v>89000</v>
      </c>
    </row>
    <row r="21" spans="1:6" x14ac:dyDescent="0.25">
      <c r="A21" s="11" t="s">
        <v>11</v>
      </c>
      <c r="B21" s="18"/>
      <c r="C21" s="18"/>
      <c r="D21" s="18"/>
    </row>
    <row r="22" spans="1:6" x14ac:dyDescent="0.25">
      <c r="B22" s="7" t="str">
        <f>B8</f>
        <v>Octubre</v>
      </c>
      <c r="C22" s="7" t="str">
        <f t="shared" ref="C22:D22" si="6">C8</f>
        <v>Noviembre</v>
      </c>
      <c r="D22" s="7" t="str">
        <f t="shared" si="6"/>
        <v>Diciembre</v>
      </c>
      <c r="E22" s="7" t="str">
        <f>E8</f>
        <v>Enero</v>
      </c>
    </row>
    <row r="23" spans="1:6" x14ac:dyDescent="0.25">
      <c r="A23" s="1" t="s">
        <v>12</v>
      </c>
      <c r="B23" s="2">
        <f>B19</f>
        <v>70189.5</v>
      </c>
      <c r="C23" s="2">
        <f t="shared" ref="C23:D23" si="7">C19</f>
        <v>89031</v>
      </c>
      <c r="D23" s="2">
        <f t="shared" si="7"/>
        <v>100674.5</v>
      </c>
      <c r="E23" s="2">
        <f>E19</f>
        <v>89000</v>
      </c>
    </row>
    <row r="24" spans="1:6" x14ac:dyDescent="0.25">
      <c r="A24" s="4" t="s">
        <v>13</v>
      </c>
      <c r="B24" s="19">
        <v>1.25</v>
      </c>
      <c r="C24" s="19">
        <v>1.25</v>
      </c>
      <c r="D24" s="19">
        <v>1.25</v>
      </c>
      <c r="E24" s="19">
        <v>1.25</v>
      </c>
    </row>
    <row r="25" spans="1:6" x14ac:dyDescent="0.25">
      <c r="A25" s="1" t="s">
        <v>14</v>
      </c>
      <c r="B25" s="2">
        <f>B24*B23</f>
        <v>87736.875</v>
      </c>
      <c r="C25" s="2">
        <f t="shared" ref="C25:D25" si="8">C24*C23</f>
        <v>111288.75</v>
      </c>
      <c r="D25" s="2">
        <f t="shared" si="8"/>
        <v>125843.125</v>
      </c>
      <c r="E25" s="13">
        <f>E24*E23</f>
        <v>111250</v>
      </c>
    </row>
    <row r="26" spans="1:6" x14ac:dyDescent="0.25">
      <c r="A26" s="4" t="str">
        <f>A16</f>
        <v>(+)Inv. Final Deseado</v>
      </c>
      <c r="B26" s="13">
        <f>ROUNDUP(C25*0.4,0)</f>
        <v>44516</v>
      </c>
      <c r="C26" s="13">
        <f t="shared" ref="C26:D26" si="9">ROUNDUP(D25*0.4,0)</f>
        <v>50338</v>
      </c>
      <c r="D26" s="13">
        <f t="shared" si="9"/>
        <v>44500</v>
      </c>
    </row>
    <row r="27" spans="1:6" x14ac:dyDescent="0.25">
      <c r="A27" s="1" t="s">
        <v>9</v>
      </c>
      <c r="B27" s="15">
        <f>B25+B26</f>
        <v>132252.875</v>
      </c>
      <c r="C27" s="15">
        <f t="shared" ref="C27:D27" si="10">C25+C26</f>
        <v>161626.75</v>
      </c>
      <c r="D27" s="15">
        <f t="shared" si="10"/>
        <v>170343.125</v>
      </c>
      <c r="F27" s="3" t="s">
        <v>55</v>
      </c>
    </row>
    <row r="28" spans="1:6" x14ac:dyDescent="0.25">
      <c r="A28" s="4" t="s">
        <v>10</v>
      </c>
      <c r="B28" s="13">
        <f>20000</f>
        <v>20000</v>
      </c>
      <c r="C28" s="13">
        <f>B26</f>
        <v>44516</v>
      </c>
      <c r="D28" s="13">
        <f>C26</f>
        <v>50338</v>
      </c>
      <c r="F28" s="3">
        <v>7</v>
      </c>
    </row>
    <row r="29" spans="1:6" x14ac:dyDescent="0.25">
      <c r="A29" s="1" t="s">
        <v>15</v>
      </c>
      <c r="B29" s="15">
        <f>B27-B28</f>
        <v>112252.875</v>
      </c>
      <c r="C29" s="15">
        <f t="shared" ref="C29:D29" si="11">C27-C28</f>
        <v>117110.75</v>
      </c>
      <c r="D29" s="15">
        <f t="shared" si="11"/>
        <v>120005.125</v>
      </c>
    </row>
    <row r="30" spans="1:6" x14ac:dyDescent="0.25">
      <c r="A30" s="4" t="s">
        <v>16</v>
      </c>
      <c r="B30" s="13">
        <v>7.5</v>
      </c>
      <c r="C30" s="13">
        <v>7.5</v>
      </c>
      <c r="D30" s="13">
        <v>7.5</v>
      </c>
    </row>
    <row r="31" spans="1:6" x14ac:dyDescent="0.25">
      <c r="A31" s="3" t="str">
        <f>A21</f>
        <v>Presupuesto de Compra de Materiales Directos</v>
      </c>
      <c r="B31" s="14">
        <f>ROUND(B30*B29, 0)</f>
        <v>841897</v>
      </c>
      <c r="C31" s="14">
        <f t="shared" ref="C31:D31" si="12">ROUND(C30*C29, 0)</f>
        <v>878331</v>
      </c>
      <c r="D31" s="14">
        <f t="shared" si="12"/>
        <v>900038</v>
      </c>
    </row>
    <row r="33" spans="1:4" x14ac:dyDescent="0.25">
      <c r="A33" s="11" t="s">
        <v>17</v>
      </c>
      <c r="B33" s="18"/>
      <c r="C33" s="18"/>
      <c r="D33" s="18"/>
    </row>
    <row r="34" spans="1:4" x14ac:dyDescent="0.25">
      <c r="A34" s="1" t="str">
        <f>A9</f>
        <v>Unidades a Producir</v>
      </c>
      <c r="B34" s="2">
        <f>B19</f>
        <v>70189.5</v>
      </c>
      <c r="C34" s="2">
        <f t="shared" ref="C34:D34" si="13">C19</f>
        <v>89031</v>
      </c>
      <c r="D34" s="2">
        <f t="shared" si="13"/>
        <v>100674.5</v>
      </c>
    </row>
    <row r="35" spans="1:4" x14ac:dyDescent="0.25">
      <c r="A35" s="4" t="s">
        <v>13</v>
      </c>
      <c r="B35" s="13">
        <v>1.25</v>
      </c>
      <c r="C35" s="13">
        <v>1.25</v>
      </c>
      <c r="D35" s="13">
        <v>1.25</v>
      </c>
    </row>
    <row r="36" spans="1:4" x14ac:dyDescent="0.25">
      <c r="A36" s="1" t="s">
        <v>14</v>
      </c>
      <c r="B36" s="15">
        <f>B35*B34</f>
        <v>87736.875</v>
      </c>
      <c r="C36" s="15">
        <f t="shared" ref="C36:D36" si="14">C35*C34</f>
        <v>111288.75</v>
      </c>
      <c r="D36" s="15">
        <f t="shared" si="14"/>
        <v>125843.125</v>
      </c>
    </row>
    <row r="37" spans="1:4" x14ac:dyDescent="0.25">
      <c r="A37" s="4" t="s">
        <v>16</v>
      </c>
      <c r="B37" s="13">
        <v>7.5</v>
      </c>
      <c r="C37" s="13">
        <v>7.5</v>
      </c>
      <c r="D37" s="13">
        <v>7.5</v>
      </c>
    </row>
    <row r="38" spans="1:4" x14ac:dyDescent="0.25">
      <c r="A38" s="3" t="str">
        <f>A33</f>
        <v>Presupuesto de Consumo de Materiales Directos</v>
      </c>
      <c r="B38" s="14">
        <f>ROUND(B37*B36, 0)</f>
        <v>658027</v>
      </c>
      <c r="C38" s="14">
        <f t="shared" ref="C38:D38" si="15">ROUND(C37*C36, 0)</f>
        <v>834666</v>
      </c>
      <c r="D38" s="14">
        <f t="shared" si="15"/>
        <v>943823</v>
      </c>
    </row>
    <row r="40" spans="1:4" x14ac:dyDescent="0.25">
      <c r="A40" s="11" t="s">
        <v>18</v>
      </c>
      <c r="B40" s="18"/>
      <c r="C40" s="18"/>
      <c r="D40" s="18"/>
    </row>
    <row r="41" spans="1:4" x14ac:dyDescent="0.25">
      <c r="A41" s="1" t="str">
        <f>A9</f>
        <v>Unidades a Producir</v>
      </c>
      <c r="B41" s="2">
        <f>B19</f>
        <v>70189.5</v>
      </c>
      <c r="C41" s="2">
        <f t="shared" ref="C41:D41" si="16">C19</f>
        <v>89031</v>
      </c>
      <c r="D41" s="2">
        <f t="shared" si="16"/>
        <v>100674.5</v>
      </c>
    </row>
    <row r="42" spans="1:4" x14ac:dyDescent="0.25">
      <c r="A42" s="4" t="s">
        <v>19</v>
      </c>
      <c r="B42" s="13">
        <v>4</v>
      </c>
      <c r="C42" s="13">
        <v>4</v>
      </c>
      <c r="D42" s="13">
        <v>4</v>
      </c>
    </row>
    <row r="43" spans="1:4" x14ac:dyDescent="0.25">
      <c r="A43" s="1" t="s">
        <v>20</v>
      </c>
      <c r="B43" s="15">
        <f>ROUND(B42*B41,0)</f>
        <v>280758</v>
      </c>
      <c r="C43" s="15">
        <f t="shared" ref="C43:D43" si="17">ROUND(C42*C41,0)</f>
        <v>356124</v>
      </c>
      <c r="D43" s="15">
        <f t="shared" si="17"/>
        <v>402698</v>
      </c>
    </row>
    <row r="44" spans="1:4" x14ac:dyDescent="0.25">
      <c r="A44" s="4" t="s">
        <v>21</v>
      </c>
      <c r="B44" s="13">
        <v>7.5</v>
      </c>
      <c r="C44" s="13">
        <v>7.5</v>
      </c>
      <c r="D44" s="13">
        <v>8</v>
      </c>
    </row>
    <row r="45" spans="1:4" x14ac:dyDescent="0.25">
      <c r="A45" s="3" t="str">
        <f>A40</f>
        <v>Presupuesto de Mano de Obra Directa</v>
      </c>
      <c r="B45" s="14">
        <f>ROUND(B43*B44, 0)</f>
        <v>2105685</v>
      </c>
      <c r="C45" s="14">
        <f t="shared" ref="C45:D45" si="18">ROUND(C43*C44, 0)</f>
        <v>2670930</v>
      </c>
      <c r="D45" s="14">
        <f t="shared" si="18"/>
        <v>3221584</v>
      </c>
    </row>
    <row r="47" spans="1:4" x14ac:dyDescent="0.25">
      <c r="A47" s="11" t="s">
        <v>22</v>
      </c>
      <c r="B47" s="18"/>
      <c r="C47" s="18"/>
      <c r="D47" s="18"/>
    </row>
    <row r="48" spans="1:4" x14ac:dyDescent="0.25">
      <c r="A48" s="8"/>
      <c r="B48" s="7" t="str">
        <f>B14</f>
        <v>Octubre</v>
      </c>
      <c r="C48" s="7" t="str">
        <f t="shared" ref="C48:D48" si="19">C14</f>
        <v>Noviembre</v>
      </c>
      <c r="D48" s="7" t="str">
        <f t="shared" si="19"/>
        <v>Diciembre</v>
      </c>
    </row>
    <row r="49" spans="1:5" x14ac:dyDescent="0.25">
      <c r="A49" s="1" t="s">
        <v>23</v>
      </c>
      <c r="B49" s="2">
        <f>B43</f>
        <v>280758</v>
      </c>
      <c r="C49" s="2">
        <f t="shared" ref="C49:D49" si="20">C43</f>
        <v>356124</v>
      </c>
      <c r="D49" s="2">
        <f t="shared" si="20"/>
        <v>402698</v>
      </c>
    </row>
    <row r="50" spans="1:5" x14ac:dyDescent="0.25">
      <c r="A50" s="4" t="s">
        <v>24</v>
      </c>
      <c r="B50" s="19">
        <f>B51/B49</f>
        <v>0.26357218672308536</v>
      </c>
      <c r="C50" s="19">
        <f>C51/C49</f>
        <v>0.2176208287001157</v>
      </c>
      <c r="D50" s="19">
        <f t="shared" ref="D50" si="21">D51/D49</f>
        <v>0.20114328851893976</v>
      </c>
    </row>
    <row r="51" spans="1:5" x14ac:dyDescent="0.25">
      <c r="A51" s="1" t="s">
        <v>25</v>
      </c>
      <c r="B51" s="2">
        <v>74000</v>
      </c>
      <c r="C51" s="2">
        <v>77500</v>
      </c>
      <c r="D51" s="2">
        <v>81000</v>
      </c>
      <c r="E51" s="2">
        <f t="shared" ref="E51" si="22">E49*E50</f>
        <v>0</v>
      </c>
    </row>
    <row r="52" spans="1:5" x14ac:dyDescent="0.25">
      <c r="A52" s="10" t="s">
        <v>26</v>
      </c>
      <c r="B52" s="20">
        <v>140000</v>
      </c>
      <c r="C52" s="20">
        <v>140000</v>
      </c>
      <c r="D52" s="20">
        <v>140000</v>
      </c>
    </row>
    <row r="53" spans="1:5" x14ac:dyDescent="0.25">
      <c r="A53" s="3" t="str">
        <f>A47</f>
        <v>Presupuesto Costos Indirectos de Fabricacion</v>
      </c>
      <c r="B53" s="7">
        <f>B51+B52</f>
        <v>214000</v>
      </c>
      <c r="C53" s="7">
        <f t="shared" ref="C53:D53" si="23">C51+C52</f>
        <v>217500</v>
      </c>
      <c r="D53" s="7">
        <f t="shared" si="23"/>
        <v>221000</v>
      </c>
      <c r="E53" s="7"/>
    </row>
    <row r="55" spans="1:5" x14ac:dyDescent="0.25">
      <c r="A55" s="11" t="s">
        <v>27</v>
      </c>
      <c r="B55" s="18"/>
      <c r="C55" s="18"/>
      <c r="D55" s="18"/>
    </row>
    <row r="56" spans="1:5" x14ac:dyDescent="0.25">
      <c r="B56" s="7" t="str">
        <f>B8</f>
        <v>Octubre</v>
      </c>
      <c r="C56" s="7" t="str">
        <f t="shared" ref="C56:D56" si="24">C8</f>
        <v>Noviembre</v>
      </c>
      <c r="D56" s="7" t="str">
        <f t="shared" si="24"/>
        <v>Diciembre</v>
      </c>
    </row>
    <row r="57" spans="1:5" x14ac:dyDescent="0.25">
      <c r="A57" s="1" t="s">
        <v>28</v>
      </c>
      <c r="B57" s="2">
        <f>B28</f>
        <v>20000</v>
      </c>
      <c r="C57" s="2">
        <f t="shared" ref="C57:D57" si="25">C28</f>
        <v>44516</v>
      </c>
      <c r="D57" s="2">
        <f t="shared" si="25"/>
        <v>50338</v>
      </c>
    </row>
    <row r="58" spans="1:5" x14ac:dyDescent="0.25">
      <c r="A58" s="4" t="s">
        <v>29</v>
      </c>
      <c r="B58" s="19">
        <v>7</v>
      </c>
      <c r="C58" s="19">
        <v>7.5</v>
      </c>
      <c r="D58" s="19">
        <v>7.5</v>
      </c>
    </row>
    <row r="59" spans="1:5" x14ac:dyDescent="0.25">
      <c r="A59" s="1" t="s">
        <v>30</v>
      </c>
      <c r="B59" s="2">
        <f>ROUND(B58*B57,0)</f>
        <v>140000</v>
      </c>
      <c r="C59" s="2">
        <f t="shared" ref="C59:D59" si="26">ROUND(C58*C57,0)</f>
        <v>333870</v>
      </c>
      <c r="D59" s="2">
        <f t="shared" si="26"/>
        <v>377535</v>
      </c>
    </row>
    <row r="60" spans="1:5" x14ac:dyDescent="0.25">
      <c r="A60" s="4" t="s">
        <v>31</v>
      </c>
      <c r="B60" s="19">
        <f>B31</f>
        <v>841897</v>
      </c>
      <c r="C60" s="19">
        <f t="shared" ref="C60:D60" si="27">C31</f>
        <v>878331</v>
      </c>
      <c r="D60" s="19">
        <f t="shared" si="27"/>
        <v>900038</v>
      </c>
    </row>
    <row r="61" spans="1:5" x14ac:dyDescent="0.25">
      <c r="A61" s="1" t="s">
        <v>32</v>
      </c>
      <c r="B61" s="2">
        <f>B60+B59</f>
        <v>981897</v>
      </c>
      <c r="C61" s="2">
        <f t="shared" ref="C61:D61" si="28">C60+C59</f>
        <v>1212201</v>
      </c>
      <c r="D61" s="2">
        <f t="shared" si="28"/>
        <v>1277573</v>
      </c>
    </row>
    <row r="62" spans="1:5" x14ac:dyDescent="0.25">
      <c r="A62" s="4" t="s">
        <v>33</v>
      </c>
      <c r="B62" s="19">
        <f>ROUND(B26*B30,0)</f>
        <v>333870</v>
      </c>
      <c r="C62" s="19">
        <f t="shared" ref="C62:D62" si="29">ROUND(C26*C30,0)</f>
        <v>377535</v>
      </c>
      <c r="D62" s="19">
        <f t="shared" si="29"/>
        <v>333750</v>
      </c>
    </row>
    <row r="63" spans="1:5" x14ac:dyDescent="0.25">
      <c r="A63" s="3" t="str">
        <f>A55</f>
        <v>Presupuesto Costo de Materiales Directos</v>
      </c>
      <c r="B63" s="7">
        <f>B61-B62</f>
        <v>648027</v>
      </c>
      <c r="C63" s="7">
        <f t="shared" ref="C63:D63" si="30">C61-C62</f>
        <v>834666</v>
      </c>
      <c r="D63" s="7">
        <f t="shared" si="30"/>
        <v>943823</v>
      </c>
    </row>
    <row r="65" spans="1:6" x14ac:dyDescent="0.25">
      <c r="A65" s="11" t="s">
        <v>34</v>
      </c>
      <c r="B65" s="18"/>
      <c r="C65" s="18"/>
      <c r="D65" s="18"/>
    </row>
    <row r="66" spans="1:6" x14ac:dyDescent="0.25">
      <c r="B66" s="7" t="str">
        <f>B22</f>
        <v>Octubre</v>
      </c>
      <c r="C66" s="7" t="str">
        <f t="shared" ref="C66:D66" si="31">C22</f>
        <v>Noviembre</v>
      </c>
      <c r="D66" s="7" t="str">
        <f t="shared" si="31"/>
        <v>Diciembre</v>
      </c>
    </row>
    <row r="67" spans="1:6" x14ac:dyDescent="0.25">
      <c r="A67" s="1" t="s">
        <v>35</v>
      </c>
      <c r="B67" s="2">
        <f>B63</f>
        <v>648027</v>
      </c>
      <c r="C67" s="2">
        <f t="shared" ref="C67:D67" si="32">C63</f>
        <v>834666</v>
      </c>
      <c r="D67" s="2">
        <f t="shared" si="32"/>
        <v>943823</v>
      </c>
    </row>
    <row r="68" spans="1:6" x14ac:dyDescent="0.25">
      <c r="A68" s="1" t="s">
        <v>36</v>
      </c>
      <c r="B68" s="2">
        <f>B45</f>
        <v>2105685</v>
      </c>
      <c r="C68" s="2">
        <f t="shared" ref="C68:D68" si="33">C45</f>
        <v>2670930</v>
      </c>
      <c r="D68" s="2">
        <f t="shared" si="33"/>
        <v>3221584</v>
      </c>
    </row>
    <row r="69" spans="1:6" x14ac:dyDescent="0.25">
      <c r="A69" s="4" t="s">
        <v>37</v>
      </c>
      <c r="B69" s="19">
        <f>B53</f>
        <v>214000</v>
      </c>
      <c r="C69" s="19">
        <f t="shared" ref="C69:D69" si="34">C53</f>
        <v>217500</v>
      </c>
      <c r="D69" s="19">
        <f t="shared" si="34"/>
        <v>221000</v>
      </c>
    </row>
    <row r="70" spans="1:6" x14ac:dyDescent="0.25">
      <c r="A70" s="1" t="s">
        <v>34</v>
      </c>
      <c r="B70" s="2">
        <f>SUM(B67:B69)</f>
        <v>2967712</v>
      </c>
      <c r="C70" s="2">
        <f t="shared" ref="C70:D70" si="35">SUM(C67:C69)</f>
        <v>3723096</v>
      </c>
      <c r="D70" s="2">
        <f t="shared" si="35"/>
        <v>4386407</v>
      </c>
    </row>
    <row r="71" spans="1:6" x14ac:dyDescent="0.25">
      <c r="A71" s="4" t="s">
        <v>5</v>
      </c>
      <c r="B71" s="19">
        <f>B19</f>
        <v>70189.5</v>
      </c>
      <c r="C71" s="19">
        <f t="shared" ref="C71:D71" si="36">C19</f>
        <v>89031</v>
      </c>
      <c r="D71" s="19">
        <f t="shared" si="36"/>
        <v>100674.5</v>
      </c>
    </row>
    <row r="72" spans="1:6" x14ac:dyDescent="0.25">
      <c r="A72" s="3" t="s">
        <v>38</v>
      </c>
      <c r="B72" s="7">
        <f>ROUND(B70/B71,2)</f>
        <v>42.28</v>
      </c>
      <c r="C72" s="7">
        <f t="shared" ref="C72:D72" si="37">ROUND(C70/C71,2)</f>
        <v>41.82</v>
      </c>
      <c r="D72" s="7">
        <f t="shared" si="37"/>
        <v>43.57</v>
      </c>
    </row>
    <row r="74" spans="1:6" x14ac:dyDescent="0.25">
      <c r="A74" s="11" t="s">
        <v>39</v>
      </c>
      <c r="B74" s="18"/>
      <c r="C74" s="18"/>
      <c r="D74" s="18"/>
      <c r="F74" s="3" t="s">
        <v>65</v>
      </c>
    </row>
    <row r="75" spans="1:6" x14ac:dyDescent="0.25">
      <c r="A75" s="5" t="s">
        <v>40</v>
      </c>
      <c r="B75" s="2">
        <f>ROUND(B18*$F$75,0)</f>
        <v>1190000</v>
      </c>
      <c r="C75" s="2">
        <f>ROUND(C18*B72,0)</f>
        <v>1459484</v>
      </c>
      <c r="D75" s="2">
        <f>ROUND(D18*C72,0)</f>
        <v>1958870</v>
      </c>
      <c r="F75" s="3">
        <v>42.5</v>
      </c>
    </row>
    <row r="76" spans="1:6" x14ac:dyDescent="0.25">
      <c r="A76" s="4" t="s">
        <v>41</v>
      </c>
      <c r="B76" s="19">
        <f>B70</f>
        <v>2967712</v>
      </c>
      <c r="C76" s="19">
        <f t="shared" ref="C76:D76" si="38">C70</f>
        <v>3723096</v>
      </c>
      <c r="D76" s="19">
        <f t="shared" si="38"/>
        <v>4386407</v>
      </c>
    </row>
    <row r="77" spans="1:6" x14ac:dyDescent="0.25">
      <c r="A77" s="1" t="s">
        <v>42</v>
      </c>
      <c r="B77" s="2">
        <f>B75+B76</f>
        <v>4157712</v>
      </c>
      <c r="C77" s="2">
        <f t="shared" ref="C77:D77" si="39">C75+C76</f>
        <v>5182580</v>
      </c>
      <c r="D77" s="2">
        <f t="shared" si="39"/>
        <v>6345277</v>
      </c>
    </row>
    <row r="78" spans="1:6" x14ac:dyDescent="0.25">
      <c r="A78" s="4" t="s">
        <v>43</v>
      </c>
      <c r="B78" s="19">
        <f>ROUND(B16*B72,0)</f>
        <v>1459484</v>
      </c>
      <c r="C78" s="19">
        <f>ROUND(C16*C72,0)</f>
        <v>1958870</v>
      </c>
      <c r="D78" s="19">
        <f>ROUND(D16*D72,0)</f>
        <v>1892027</v>
      </c>
    </row>
    <row r="79" spans="1:6" x14ac:dyDescent="0.25">
      <c r="A79" s="3" t="str">
        <f>A74</f>
        <v>Presupuesto de Costo de Ventas</v>
      </c>
      <c r="B79" s="7">
        <f>B77-B78</f>
        <v>2698228</v>
      </c>
      <c r="C79" s="7">
        <f t="shared" ref="C79:D79" si="40">C77-C78</f>
        <v>3223710</v>
      </c>
      <c r="D79" s="7">
        <f t="shared" si="40"/>
        <v>4453250</v>
      </c>
    </row>
    <row r="83" spans="1:6" ht="18.75" x14ac:dyDescent="0.3">
      <c r="A83" s="12" t="s">
        <v>44</v>
      </c>
      <c r="B83" s="17"/>
      <c r="C83" s="17"/>
      <c r="D83" s="17"/>
    </row>
    <row r="84" spans="1:6" x14ac:dyDescent="0.25">
      <c r="B84" s="7" t="str">
        <f>B8</f>
        <v>Octubre</v>
      </c>
      <c r="C84" s="7" t="str">
        <f t="shared" ref="C84:D84" si="41">C8</f>
        <v>Noviembre</v>
      </c>
      <c r="D84" s="7" t="str">
        <f t="shared" si="41"/>
        <v>Diciembre</v>
      </c>
    </row>
    <row r="85" spans="1:6" x14ac:dyDescent="0.25">
      <c r="A85" s="1" t="s">
        <v>45</v>
      </c>
      <c r="B85" s="2">
        <f>B11</f>
        <v>4138550</v>
      </c>
      <c r="C85" s="2">
        <f t="shared" ref="C85:D85" si="42">C11</f>
        <v>5139570</v>
      </c>
      <c r="D85" s="2">
        <f t="shared" si="42"/>
        <v>6974030</v>
      </c>
    </row>
    <row r="86" spans="1:6" x14ac:dyDescent="0.25">
      <c r="A86" s="4" t="s">
        <v>46</v>
      </c>
      <c r="B86" s="19">
        <f>B79</f>
        <v>2698228</v>
      </c>
      <c r="C86" s="19">
        <f t="shared" ref="C86:D86" si="43">C79</f>
        <v>3223710</v>
      </c>
      <c r="D86" s="19">
        <f t="shared" si="43"/>
        <v>4453250</v>
      </c>
    </row>
    <row r="87" spans="1:6" x14ac:dyDescent="0.25">
      <c r="A87" s="1" t="s">
        <v>47</v>
      </c>
      <c r="B87" s="2">
        <f>B85-B86</f>
        <v>1440322</v>
      </c>
      <c r="C87" s="2">
        <f t="shared" ref="C87:D87" si="44">C85-C86</f>
        <v>1915860</v>
      </c>
      <c r="D87" s="2">
        <f t="shared" si="44"/>
        <v>2520780</v>
      </c>
    </row>
    <row r="88" spans="1:6" x14ac:dyDescent="0.25">
      <c r="A88" s="9" t="s">
        <v>48</v>
      </c>
    </row>
    <row r="89" spans="1:6" x14ac:dyDescent="0.25">
      <c r="A89" s="9" t="s">
        <v>54</v>
      </c>
      <c r="B89" s="13">
        <v>250000</v>
      </c>
      <c r="C89" s="13">
        <v>250000</v>
      </c>
      <c r="D89" s="13">
        <v>250000</v>
      </c>
      <c r="F89" s="1"/>
    </row>
    <row r="90" spans="1:6" x14ac:dyDescent="0.25">
      <c r="A90" s="10" t="s">
        <v>49</v>
      </c>
      <c r="B90" s="19">
        <f>100000+(B11*0.1)</f>
        <v>513855</v>
      </c>
      <c r="C90" s="19">
        <f t="shared" ref="C90:D90" si="45">100000+(C11*0.1)</f>
        <v>613957</v>
      </c>
      <c r="D90" s="19">
        <f t="shared" si="45"/>
        <v>797403</v>
      </c>
    </row>
    <row r="91" spans="1:6" x14ac:dyDescent="0.25">
      <c r="A91" s="1" t="s">
        <v>50</v>
      </c>
      <c r="B91" s="6">
        <f>B87-SUM(B89:B90)</f>
        <v>676467</v>
      </c>
      <c r="C91" s="6">
        <f t="shared" ref="C91:D91" si="46">C87-SUM(C89:C90)</f>
        <v>1051903</v>
      </c>
      <c r="D91" s="6">
        <f t="shared" si="46"/>
        <v>1473377</v>
      </c>
    </row>
    <row r="92" spans="1:6" x14ac:dyDescent="0.25">
      <c r="A92" s="4" t="s">
        <v>51</v>
      </c>
      <c r="B92" s="19">
        <f>ROUND(B91*25%,0)</f>
        <v>169117</v>
      </c>
      <c r="C92" s="19">
        <f t="shared" ref="C92:D92" si="47">ROUND(C91*25%,0)</f>
        <v>262976</v>
      </c>
      <c r="D92" s="19">
        <f t="shared" si="47"/>
        <v>368344</v>
      </c>
      <c r="E92" s="7">
        <f>SUM(B92:D92)</f>
        <v>800437</v>
      </c>
    </row>
    <row r="93" spans="1:6" x14ac:dyDescent="0.25">
      <c r="A93" s="3" t="s">
        <v>52</v>
      </c>
      <c r="B93" s="7">
        <f>B91-B92</f>
        <v>507350</v>
      </c>
      <c r="C93" s="7">
        <f t="shared" ref="C93:D93" si="48">C91-C92</f>
        <v>788927</v>
      </c>
      <c r="D93" s="7">
        <f t="shared" si="48"/>
        <v>1105033</v>
      </c>
      <c r="E93" s="7">
        <f>SUM(B93:D93)</f>
        <v>2401310</v>
      </c>
    </row>
    <row r="95" spans="1:6" x14ac:dyDescent="0.25">
      <c r="A95" s="3" t="s">
        <v>53</v>
      </c>
      <c r="B95" s="7">
        <f>B78</f>
        <v>1459484</v>
      </c>
      <c r="C95" s="7">
        <f t="shared" ref="C95:D95" si="49">C78</f>
        <v>1958870</v>
      </c>
      <c r="D95" s="24">
        <f t="shared" si="49"/>
        <v>1892027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7AAC-BDE8-427C-908D-98D866027E5C}">
  <dimension ref="A1:T80"/>
  <sheetViews>
    <sheetView workbookViewId="0">
      <selection activeCell="D71" sqref="D71"/>
    </sheetView>
  </sheetViews>
  <sheetFormatPr baseColWidth="10" defaultRowHeight="15" x14ac:dyDescent="0.25"/>
  <sheetData>
    <row r="1" spans="1:20" ht="15.75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5"/>
      <c r="O1" s="25"/>
      <c r="P1" s="25"/>
      <c r="Q1" s="25"/>
      <c r="R1" s="25"/>
      <c r="S1" s="25"/>
      <c r="T1" s="25"/>
    </row>
    <row r="2" spans="1:20" ht="19.5" x14ac:dyDescent="0.4">
      <c r="A2" s="35"/>
      <c r="B2" s="35"/>
      <c r="C2" s="35"/>
      <c r="D2" s="35"/>
      <c r="E2" s="35"/>
      <c r="F2" s="35"/>
      <c r="G2" s="35"/>
      <c r="H2" s="25"/>
      <c r="I2" s="31"/>
      <c r="J2" s="31"/>
      <c r="K2" s="31"/>
      <c r="L2" s="31"/>
      <c r="M2" s="31"/>
      <c r="N2" s="25"/>
      <c r="O2" s="45" t="s">
        <v>109</v>
      </c>
      <c r="P2" s="25"/>
      <c r="Q2" s="25"/>
      <c r="R2" s="25"/>
      <c r="S2" s="25"/>
      <c r="T2" s="25"/>
    </row>
    <row r="3" spans="1:20" ht="15.75" x14ac:dyDescent="0.25">
      <c r="A3" s="35"/>
      <c r="B3" s="35"/>
      <c r="C3" s="35"/>
      <c r="D3" s="35"/>
      <c r="E3" s="35"/>
      <c r="F3" s="35"/>
      <c r="G3" s="35"/>
      <c r="H3" s="25"/>
      <c r="I3" s="31"/>
      <c r="J3" s="35"/>
      <c r="K3" s="35"/>
      <c r="L3" s="35"/>
      <c r="M3" s="35"/>
      <c r="N3" s="25"/>
      <c r="O3" s="44" t="s">
        <v>108</v>
      </c>
      <c r="P3" s="25"/>
      <c r="Q3" s="25"/>
      <c r="R3" s="25"/>
      <c r="S3" s="25"/>
      <c r="T3" s="25"/>
    </row>
    <row r="4" spans="1:20" ht="15.75" x14ac:dyDescent="0.25">
      <c r="A4" s="35"/>
      <c r="B4" s="35"/>
      <c r="C4" s="35"/>
      <c r="D4" s="35"/>
      <c r="E4" s="35"/>
      <c r="F4" s="35"/>
      <c r="G4" s="35"/>
      <c r="H4" s="25"/>
      <c r="I4" s="43"/>
      <c r="J4" s="35"/>
      <c r="K4" s="35"/>
      <c r="L4" s="35"/>
      <c r="M4" s="35"/>
      <c r="N4" s="25"/>
      <c r="O4" s="25"/>
      <c r="P4" s="25"/>
      <c r="Q4" s="25"/>
      <c r="R4" s="25"/>
      <c r="S4" s="25"/>
      <c r="T4" s="25"/>
    </row>
    <row r="5" spans="1:20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0"/>
      <c r="O5" s="38"/>
      <c r="P5" s="40"/>
      <c r="Q5" s="40"/>
      <c r="R5" s="40"/>
      <c r="S5" s="40"/>
      <c r="T5" s="40"/>
    </row>
    <row r="6" spans="1:20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0"/>
      <c r="O6" s="38"/>
      <c r="P6" s="40"/>
      <c r="Q6" s="40"/>
      <c r="R6" s="40"/>
      <c r="S6" s="40"/>
      <c r="T6" s="40"/>
    </row>
    <row r="7" spans="1:20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1"/>
      <c r="O7" s="38"/>
      <c r="P7" s="40"/>
      <c r="Q7" s="40"/>
      <c r="R7" s="40"/>
      <c r="S7" s="40"/>
      <c r="T7" s="40"/>
    </row>
    <row r="8" spans="1:20" ht="15.75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  <c r="O8" s="38"/>
      <c r="P8" s="25"/>
      <c r="Q8" s="25"/>
      <c r="R8" s="25"/>
      <c r="S8" s="25"/>
      <c r="T8" s="25"/>
    </row>
    <row r="9" spans="1:20" ht="15.75" x14ac:dyDescent="0.25">
      <c r="A9" s="35"/>
      <c r="B9" s="52" t="s">
        <v>107</v>
      </c>
      <c r="C9" s="53"/>
      <c r="D9" s="54" t="s">
        <v>106</v>
      </c>
      <c r="E9" s="55"/>
      <c r="F9" s="55"/>
      <c r="G9" s="55"/>
      <c r="H9" s="55"/>
      <c r="I9" s="55"/>
      <c r="J9" s="55"/>
      <c r="K9" s="55"/>
      <c r="L9" s="55"/>
      <c r="M9" s="56"/>
      <c r="N9" s="25"/>
      <c r="O9" s="52" t="s">
        <v>105</v>
      </c>
      <c r="P9" s="53"/>
      <c r="Q9" s="54">
        <v>20190432</v>
      </c>
      <c r="R9" s="55"/>
      <c r="S9" s="56"/>
      <c r="T9" s="25"/>
    </row>
    <row r="10" spans="1:20" ht="15.75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25"/>
      <c r="O10" s="25"/>
      <c r="P10" s="25"/>
      <c r="Q10" s="25"/>
      <c r="R10" s="25"/>
      <c r="S10" s="25"/>
      <c r="T10" s="25"/>
    </row>
    <row r="11" spans="1:20" ht="15.75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25"/>
      <c r="O11" s="25"/>
      <c r="P11" s="25"/>
      <c r="Q11" s="25"/>
      <c r="R11" s="25"/>
      <c r="S11" s="25"/>
      <c r="T11" s="25"/>
    </row>
    <row r="12" spans="1:20" ht="22.5" x14ac:dyDescent="0.45">
      <c r="A12" s="35"/>
      <c r="B12" s="57" t="s">
        <v>104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25"/>
    </row>
    <row r="13" spans="1:20" ht="15.75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25"/>
      <c r="O13" s="25"/>
      <c r="P13" s="25"/>
      <c r="Q13" s="25"/>
      <c r="R13" s="25"/>
      <c r="S13" s="25"/>
      <c r="T13" s="25"/>
    </row>
    <row r="14" spans="1:20" ht="15.75" x14ac:dyDescent="0.25">
      <c r="A14" s="35"/>
      <c r="B14" s="2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5"/>
      <c r="O14" s="25"/>
      <c r="P14" s="25"/>
      <c r="Q14" s="25"/>
      <c r="R14" s="25"/>
      <c r="S14" s="25"/>
      <c r="T14" s="25"/>
    </row>
    <row r="15" spans="1:20" ht="15.75" x14ac:dyDescent="0.25">
      <c r="A15" s="35"/>
      <c r="B15" s="31" t="s">
        <v>103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5"/>
      <c r="O15" s="25"/>
      <c r="P15" s="25"/>
      <c r="Q15" s="25"/>
      <c r="R15" s="25"/>
      <c r="S15" s="25"/>
      <c r="T15" s="25"/>
    </row>
    <row r="16" spans="1:20" ht="15.75" x14ac:dyDescent="0.25">
      <c r="A16" s="25"/>
      <c r="B16" s="2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25"/>
      <c r="O16" s="25"/>
      <c r="P16" s="25"/>
      <c r="Q16" s="25"/>
      <c r="R16" s="25"/>
      <c r="S16" s="25"/>
      <c r="T16" s="25"/>
    </row>
    <row r="17" spans="1:20" ht="15.75" x14ac:dyDescent="0.25">
      <c r="A17" s="35"/>
      <c r="B17" s="37">
        <v>1</v>
      </c>
      <c r="C17" s="49" t="s">
        <v>102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25"/>
    </row>
    <row r="18" spans="1:20" ht="15.75" x14ac:dyDescent="0.25">
      <c r="A18" s="35"/>
      <c r="B18" s="37">
        <v>2</v>
      </c>
      <c r="C18" s="49" t="s">
        <v>101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25"/>
    </row>
    <row r="19" spans="1:20" ht="15.75" x14ac:dyDescent="0.25">
      <c r="A19" s="35"/>
      <c r="B19" s="37">
        <v>3</v>
      </c>
      <c r="C19" s="50" t="s">
        <v>100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25"/>
    </row>
    <row r="20" spans="1:20" ht="15.75" x14ac:dyDescent="0.25">
      <c r="A20" s="35"/>
      <c r="B20" s="37">
        <v>4</v>
      </c>
      <c r="C20" s="51" t="s">
        <v>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25"/>
    </row>
    <row r="21" spans="1:20" ht="15.75" x14ac:dyDescent="0.25">
      <c r="A21" s="35"/>
      <c r="B21" s="36"/>
      <c r="C21" s="31"/>
      <c r="D21" s="31"/>
      <c r="E21" s="31"/>
      <c r="F21" s="31"/>
      <c r="G21" s="35"/>
      <c r="H21" s="35"/>
      <c r="I21" s="35"/>
      <c r="J21" s="35"/>
      <c r="K21" s="35"/>
      <c r="L21" s="35"/>
      <c r="M21" s="35"/>
      <c r="N21" s="25"/>
      <c r="O21" s="25"/>
      <c r="P21" s="25"/>
      <c r="Q21" s="25"/>
      <c r="R21" s="25"/>
      <c r="S21" s="25"/>
      <c r="T21" s="25"/>
    </row>
    <row r="22" spans="1:20" ht="19.5" x14ac:dyDescent="0.4">
      <c r="A22" s="34"/>
      <c r="B22" s="34" t="s">
        <v>94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2" t="s">
        <v>98</v>
      </c>
      <c r="T22" s="25"/>
    </row>
    <row r="23" spans="1:20" ht="15.75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15.75" x14ac:dyDescent="0.25">
      <c r="A24" s="25"/>
      <c r="B24" s="31" t="s">
        <v>97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15.75" x14ac:dyDescent="0.25">
      <c r="A25" s="25"/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5.75" x14ac:dyDescent="0.25">
      <c r="A26" s="25"/>
      <c r="B26" s="25" t="s">
        <v>96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ht="15.75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ht="15.75" x14ac:dyDescent="0.25">
      <c r="A28" s="25"/>
      <c r="B28" s="46" t="s">
        <v>95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25"/>
      <c r="P28" s="25"/>
      <c r="Q28" s="25"/>
      <c r="R28" s="25"/>
      <c r="S28" s="25"/>
      <c r="T28" s="25"/>
    </row>
    <row r="29" spans="1:20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ht="15.75" x14ac:dyDescent="0.25">
      <c r="A30" s="25"/>
      <c r="B30" s="25"/>
      <c r="C30" s="25" t="s">
        <v>94</v>
      </c>
      <c r="D30" s="25" t="s">
        <v>94</v>
      </c>
      <c r="E30" s="30" t="s">
        <v>93</v>
      </c>
      <c r="F30" s="30" t="s">
        <v>92</v>
      </c>
      <c r="G30" s="30" t="s">
        <v>91</v>
      </c>
      <c r="H30" s="30" t="s">
        <v>90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15.75" x14ac:dyDescent="0.25">
      <c r="A31" s="25"/>
      <c r="B31" s="25"/>
      <c r="C31" s="25"/>
      <c r="D31" s="25"/>
      <c r="E31" s="25" t="s">
        <v>89</v>
      </c>
      <c r="F31" s="29">
        <v>32000</v>
      </c>
      <c r="G31" s="29">
        <v>9540</v>
      </c>
      <c r="H31" s="29">
        <v>22130</v>
      </c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15.75" x14ac:dyDescent="0.25">
      <c r="A32" s="25"/>
      <c r="B32" s="25"/>
      <c r="C32" s="25"/>
      <c r="D32" s="25"/>
      <c r="E32" s="25" t="s">
        <v>88</v>
      </c>
      <c r="F32" s="29">
        <v>37050</v>
      </c>
      <c r="G32" s="29">
        <v>11230</v>
      </c>
      <c r="H32" s="29">
        <v>28430</v>
      </c>
      <c r="I32" s="28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15.75" x14ac:dyDescent="0.25">
      <c r="A33" s="25"/>
      <c r="B33" s="25"/>
      <c r="C33" s="25"/>
      <c r="D33" s="25"/>
      <c r="E33" s="25" t="s">
        <v>87</v>
      </c>
      <c r="F33" s="29">
        <v>44120</v>
      </c>
      <c r="G33" s="29">
        <v>14320</v>
      </c>
      <c r="H33" s="29">
        <v>45650</v>
      </c>
      <c r="I33" s="28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15.7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15.7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ht="15.75" x14ac:dyDescent="0.25">
      <c r="A36" s="25"/>
      <c r="B36" s="46" t="s">
        <v>86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25"/>
      <c r="O36" s="25"/>
      <c r="P36" s="25"/>
      <c r="Q36" s="25"/>
      <c r="R36" s="25"/>
      <c r="S36" s="25"/>
      <c r="T36" s="25"/>
    </row>
    <row r="37" spans="1:20" ht="15.75" x14ac:dyDescent="0.25">
      <c r="A37" s="2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25"/>
      <c r="O37" s="25"/>
      <c r="P37" s="25"/>
      <c r="Q37" s="25"/>
      <c r="R37" s="25"/>
      <c r="S37" s="25"/>
      <c r="T37" s="25"/>
    </row>
    <row r="38" spans="1:20" ht="15.75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5"/>
      <c r="P38" s="25"/>
      <c r="Q38" s="25"/>
      <c r="R38" s="25"/>
      <c r="S38" s="25"/>
      <c r="T38" s="25"/>
    </row>
    <row r="39" spans="1:20" ht="15.75" x14ac:dyDescent="0.25">
      <c r="A39" s="25"/>
      <c r="B39" s="46" t="s">
        <v>85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25"/>
      <c r="O39" s="25"/>
      <c r="P39" s="25"/>
      <c r="Q39" s="25"/>
      <c r="R39" s="25"/>
      <c r="S39" s="25"/>
      <c r="T39" s="25"/>
    </row>
    <row r="40" spans="1:20" ht="15.75" x14ac:dyDescent="0.25">
      <c r="A40" s="2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25"/>
      <c r="O40" s="25"/>
      <c r="P40" s="25"/>
      <c r="Q40" s="25"/>
      <c r="R40" s="25"/>
      <c r="S40" s="25"/>
      <c r="T40" s="25"/>
    </row>
    <row r="41" spans="1:20" ht="15.75" x14ac:dyDescent="0.25">
      <c r="A41" s="25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5"/>
      <c r="O41" s="25"/>
      <c r="P41" s="25"/>
      <c r="Q41" s="25"/>
      <c r="R41" s="25"/>
      <c r="S41" s="25"/>
      <c r="T41" s="25"/>
    </row>
    <row r="42" spans="1:20" ht="15.75" x14ac:dyDescent="0.25">
      <c r="A42" s="25"/>
      <c r="B42" s="46" t="s">
        <v>84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25"/>
      <c r="O42" s="25"/>
      <c r="P42" s="25"/>
      <c r="Q42" s="25"/>
      <c r="R42" s="25"/>
      <c r="S42" s="25"/>
      <c r="T42" s="25"/>
    </row>
    <row r="43" spans="1:20" ht="15.75" x14ac:dyDescent="0.25">
      <c r="A43" s="2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25"/>
      <c r="O43" s="25"/>
      <c r="P43" s="25"/>
      <c r="Q43" s="25"/>
      <c r="R43" s="25"/>
      <c r="S43" s="25"/>
      <c r="T43" s="25"/>
    </row>
    <row r="44" spans="1:20" ht="15.75" x14ac:dyDescent="0.25">
      <c r="A44" s="25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5"/>
      <c r="O44" s="25"/>
      <c r="P44" s="25"/>
      <c r="Q44" s="25"/>
      <c r="R44" s="25"/>
      <c r="S44" s="25"/>
      <c r="T44" s="25"/>
    </row>
    <row r="45" spans="1:20" ht="15.75" x14ac:dyDescent="0.25">
      <c r="A45" s="25"/>
      <c r="B45" s="46" t="s">
        <v>83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25"/>
      <c r="O45" s="25"/>
      <c r="P45" s="25"/>
      <c r="Q45" s="25"/>
      <c r="R45" s="25"/>
      <c r="S45" s="25"/>
      <c r="T45" s="25"/>
    </row>
    <row r="46" spans="1:20" ht="15.75" x14ac:dyDescent="0.25">
      <c r="A46" s="2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25"/>
      <c r="O46" s="25"/>
      <c r="P46" s="25"/>
      <c r="Q46" s="25"/>
      <c r="R46" s="25"/>
      <c r="S46" s="25"/>
      <c r="T46" s="25"/>
    </row>
    <row r="47" spans="1:20" ht="15.75" x14ac:dyDescent="0.25">
      <c r="A47" s="2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5"/>
      <c r="O47" s="25"/>
      <c r="P47" s="25"/>
      <c r="Q47" s="25"/>
      <c r="R47" s="25"/>
      <c r="S47" s="25"/>
      <c r="T47" s="25"/>
    </row>
    <row r="48" spans="1:20" ht="15.75" x14ac:dyDescent="0.25">
      <c r="A48" s="25"/>
      <c r="B48" s="47" t="s">
        <v>82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25"/>
      <c r="O48" s="25"/>
      <c r="P48" s="25"/>
      <c r="Q48" s="25"/>
      <c r="R48" s="25"/>
      <c r="S48" s="25"/>
      <c r="T48" s="25"/>
    </row>
    <row r="49" spans="1:20" ht="15.75" x14ac:dyDescent="0.25">
      <c r="A49" s="2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5"/>
      <c r="O49" s="25"/>
      <c r="P49" s="25"/>
      <c r="Q49" s="25"/>
      <c r="R49" s="25"/>
      <c r="S49" s="25"/>
      <c r="T49" s="25"/>
    </row>
    <row r="50" spans="1:20" ht="15.75" x14ac:dyDescent="0.25">
      <c r="A50" s="25"/>
      <c r="B50" s="46" t="s">
        <v>81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25"/>
      <c r="O50" s="25"/>
      <c r="P50" s="25"/>
      <c r="Q50" s="25"/>
      <c r="R50" s="25"/>
      <c r="S50" s="25"/>
      <c r="T50" s="25"/>
    </row>
    <row r="51" spans="1:20" ht="15.75" x14ac:dyDescent="0.25">
      <c r="A51" s="2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25"/>
      <c r="O51" s="25"/>
      <c r="P51" s="25"/>
      <c r="Q51" s="25"/>
      <c r="R51" s="25"/>
      <c r="S51" s="25"/>
      <c r="T51" s="25"/>
    </row>
    <row r="52" spans="1:20" ht="15.75" x14ac:dyDescent="0.2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5"/>
      <c r="P52" s="25"/>
      <c r="Q52" s="25"/>
      <c r="R52" s="25"/>
      <c r="S52" s="25"/>
      <c r="T52" s="25"/>
    </row>
    <row r="53" spans="1:20" ht="15.75" x14ac:dyDescent="0.25">
      <c r="A53" s="25"/>
      <c r="B53" s="46" t="s">
        <v>80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25"/>
      <c r="O53" s="25"/>
      <c r="P53" s="25"/>
      <c r="Q53" s="25"/>
      <c r="R53" s="25"/>
      <c r="S53" s="25"/>
      <c r="T53" s="25"/>
    </row>
    <row r="54" spans="1:20" ht="15.75" x14ac:dyDescent="0.25">
      <c r="A54" s="2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25"/>
      <c r="O54" s="25"/>
      <c r="P54" s="25"/>
      <c r="Q54" s="25"/>
      <c r="R54" s="25"/>
      <c r="S54" s="25"/>
      <c r="T54" s="25"/>
    </row>
    <row r="55" spans="1:20" ht="15.75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5"/>
      <c r="P55" s="25"/>
      <c r="Q55" s="25"/>
      <c r="R55" s="25"/>
      <c r="S55" s="25"/>
      <c r="T55" s="25"/>
    </row>
    <row r="56" spans="1:20" ht="15.75" x14ac:dyDescent="0.25">
      <c r="A56" s="25"/>
      <c r="B56" s="46" t="s">
        <v>79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5"/>
      <c r="O56" s="25"/>
      <c r="P56" s="25"/>
      <c r="Q56" s="25"/>
      <c r="R56" s="25"/>
      <c r="S56" s="25"/>
      <c r="T56" s="25"/>
    </row>
    <row r="57" spans="1:20" ht="15.75" x14ac:dyDescent="0.25">
      <c r="A57" s="2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5"/>
      <c r="O57" s="25"/>
      <c r="P57" s="25"/>
      <c r="Q57" s="25"/>
      <c r="R57" s="25"/>
      <c r="S57" s="25"/>
      <c r="T57" s="25"/>
    </row>
    <row r="58" spans="1:20" ht="15.75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5"/>
      <c r="P58" s="25"/>
      <c r="Q58" s="25"/>
      <c r="R58" s="25"/>
      <c r="S58" s="25"/>
      <c r="T58" s="25"/>
    </row>
    <row r="59" spans="1:20" ht="15.75" x14ac:dyDescent="0.25">
      <c r="A59" s="25"/>
      <c r="B59" s="48" t="s">
        <v>78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25"/>
      <c r="O59" s="25"/>
      <c r="P59" s="25"/>
      <c r="Q59" s="25"/>
      <c r="R59" s="25"/>
      <c r="S59" s="25"/>
      <c r="T59" s="25"/>
    </row>
    <row r="60" spans="1:20" ht="15.7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ht="15.7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ht="15.75" x14ac:dyDescent="0.25">
      <c r="A62" s="25"/>
      <c r="B62" s="25" t="s">
        <v>77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ht="15.75" x14ac:dyDescent="0.25">
      <c r="A63" s="25"/>
      <c r="B63" s="25"/>
      <c r="C63" s="25" t="s">
        <v>76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0" ht="15.75" x14ac:dyDescent="0.25">
      <c r="A64" s="25"/>
      <c r="B64" s="25"/>
      <c r="C64" s="25" t="s">
        <v>75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 ht="15.75" x14ac:dyDescent="0.25">
      <c r="A65" s="25"/>
      <c r="B65" s="25"/>
      <c r="C65" s="25" t="s">
        <v>74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ht="15.75" x14ac:dyDescent="0.25">
      <c r="A66" s="25"/>
      <c r="B66" s="25"/>
      <c r="C66" s="25" t="s">
        <v>73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ht="15.75" x14ac:dyDescent="0.25">
      <c r="A67" s="25"/>
      <c r="B67" s="25"/>
      <c r="C67" s="25" t="s">
        <v>72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 ht="15.75" x14ac:dyDescent="0.25">
      <c r="A68" s="25"/>
      <c r="B68" s="25"/>
      <c r="C68" s="25" t="s">
        <v>71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ht="15.75" x14ac:dyDescent="0.25">
      <c r="A69" s="25"/>
      <c r="B69" s="25"/>
      <c r="C69" s="25" t="s">
        <v>70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ht="15.75" x14ac:dyDescent="0.25">
      <c r="A70" s="25"/>
      <c r="B70" s="25"/>
      <c r="C70" s="25" t="s">
        <v>69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ht="15.75" x14ac:dyDescent="0.25">
      <c r="A71" s="25"/>
      <c r="B71" s="25"/>
      <c r="C71" s="25" t="s">
        <v>68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ht="15.75" x14ac:dyDescent="0.25">
      <c r="A72" s="25"/>
      <c r="B72" s="25"/>
      <c r="C72" s="25" t="s">
        <v>67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ht="15.75" x14ac:dyDescent="0.25">
      <c r="A73" s="25"/>
      <c r="B73" s="25"/>
      <c r="C73" s="25" t="s">
        <v>66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 ht="15.7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 ht="15.7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ht="15.7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ht="15.7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ht="15.7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15.7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 ht="15.7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</sheetData>
  <mergeCells count="19">
    <mergeCell ref="C17:S17"/>
    <mergeCell ref="C18:S18"/>
    <mergeCell ref="C19:S19"/>
    <mergeCell ref="C20:S20"/>
    <mergeCell ref="B9:C9"/>
    <mergeCell ref="D9:M9"/>
    <mergeCell ref="O9:P9"/>
    <mergeCell ref="Q9:S9"/>
    <mergeCell ref="B12:S12"/>
    <mergeCell ref="B53:M54"/>
    <mergeCell ref="B56:M57"/>
    <mergeCell ref="B48:M48"/>
    <mergeCell ref="B59:M59"/>
    <mergeCell ref="B28:N28"/>
    <mergeCell ref="B36:M37"/>
    <mergeCell ref="B39:M40"/>
    <mergeCell ref="B42:M43"/>
    <mergeCell ref="B45:M46"/>
    <mergeCell ref="B50:M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Presupuestos</vt:lpstr>
      <vt:lpstr>Variable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J</dc:creator>
  <cp:keywords/>
  <dc:description/>
  <cp:lastModifiedBy>DAVID CORZO</cp:lastModifiedBy>
  <cp:revision/>
  <cp:lastPrinted>2020-05-10T23:08:03Z</cp:lastPrinted>
  <dcterms:created xsi:type="dcterms:W3CDTF">2020-04-20T23:48:27Z</dcterms:created>
  <dcterms:modified xsi:type="dcterms:W3CDTF">2020-05-11T17:21:14Z</dcterms:modified>
  <cp:category/>
  <cp:contentStatus/>
</cp:coreProperties>
</file>