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Parcial_02\"/>
    </mc:Choice>
  </mc:AlternateContent>
  <xr:revisionPtr revIDLastSave="0" documentId="13_ncr:1_{9BB10FDD-7859-4191-920F-4F2BD19BA3C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esupuestos" sheetId="1" r:id="rId1"/>
    <sheet name="Caja,CxC,CxP" sheetId="2" r:id="rId2"/>
    <sheet name="Balance gene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5" i="2"/>
  <c r="C16" i="2"/>
  <c r="B43" i="1"/>
  <c r="B28" i="1"/>
  <c r="B63" i="1"/>
  <c r="B15" i="1"/>
  <c r="D18" i="3"/>
  <c r="B19" i="3"/>
  <c r="D8" i="3"/>
  <c r="F19" i="3"/>
  <c r="B90" i="1"/>
  <c r="B53" i="1"/>
  <c r="B91" i="1"/>
  <c r="B86" i="1"/>
  <c r="B77" i="1"/>
  <c r="C15" i="2" l="1"/>
  <c r="B85" i="1"/>
  <c r="B76" i="1"/>
  <c r="B67" i="1"/>
  <c r="B57" i="1"/>
  <c r="B42" i="1"/>
  <c r="B34" i="1"/>
  <c r="B22" i="1"/>
  <c r="B14" i="1"/>
  <c r="B42" i="3" l="1"/>
  <c r="B41" i="3"/>
  <c r="B40" i="3"/>
  <c r="C40" i="3" s="1"/>
  <c r="B39" i="3"/>
  <c r="F27" i="3"/>
  <c r="C21" i="2"/>
  <c r="C4" i="2"/>
  <c r="G31" i="2"/>
  <c r="C17" i="2" s="1"/>
  <c r="G17" i="2"/>
  <c r="C42" i="3" l="1"/>
  <c r="D45" i="3" s="1"/>
  <c r="I11" i="2"/>
  <c r="I10" i="2" l="1"/>
  <c r="I17" i="2" s="1"/>
  <c r="H10" i="2"/>
  <c r="H17" i="2" s="1"/>
  <c r="C9" i="2" l="1"/>
  <c r="B11" i="1"/>
  <c r="B17" i="1"/>
  <c r="B19" i="1" s="1"/>
  <c r="B45" i="1" s="1"/>
  <c r="B50" i="1" s="1"/>
  <c r="B23" i="1" l="1"/>
  <c r="B58" i="1" s="1"/>
  <c r="B60" i="1" s="1"/>
  <c r="B35" i="1"/>
  <c r="B72" i="1" s="1"/>
  <c r="C20" i="2"/>
  <c r="H18" i="3"/>
  <c r="C10" i="2" l="1"/>
  <c r="C12" i="2" s="1"/>
  <c r="B37" i="1"/>
  <c r="B39" i="1" s="1"/>
  <c r="B25" i="1"/>
  <c r="B47" i="1"/>
  <c r="B51" i="1" l="1"/>
  <c r="B69" i="1"/>
  <c r="C18" i="2"/>
  <c r="B27" i="1"/>
  <c r="B52" i="1" l="1"/>
  <c r="B54" i="1" s="1"/>
  <c r="B29" i="1"/>
  <c r="B31" i="1" s="1"/>
  <c r="F29" i="3"/>
  <c r="B70" i="1" l="1"/>
  <c r="B71" i="1" s="1"/>
  <c r="B73" i="1" s="1"/>
  <c r="B80" i="1" s="1"/>
  <c r="C19" i="2"/>
  <c r="G23" i="2"/>
  <c r="G24" i="2" s="1"/>
  <c r="B61" i="1"/>
  <c r="B62" i="1" s="1"/>
  <c r="B64" i="1" s="1"/>
  <c r="B68" i="1" s="1"/>
  <c r="B78" i="1" l="1"/>
  <c r="B79" i="1" s="1"/>
  <c r="G25" i="2"/>
  <c r="C22" i="2" s="1"/>
  <c r="C29" i="2" s="1"/>
  <c r="C31" i="2" s="1"/>
  <c r="B96" i="1" l="1"/>
  <c r="B81" i="1" l="1"/>
  <c r="B87" i="1" s="1"/>
  <c r="B88" i="1" l="1"/>
  <c r="B92" i="1" s="1"/>
  <c r="B93" i="1" s="1"/>
  <c r="B94" i="1" l="1"/>
  <c r="H45" i="3"/>
  <c r="F28" i="3"/>
  <c r="H32" i="3" s="1"/>
  <c r="H9" i="3"/>
  <c r="H37" i="3" l="1"/>
  <c r="F46" i="3" s="1"/>
  <c r="D30" i="3"/>
  <c r="B46" i="3" s="1"/>
  <c r="E49" i="3" l="1"/>
  <c r="E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B51" authorId="0" shapeId="0" xr:uid="{799F24B9-C6FF-4A2F-8D23-7310601A51E3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Suministros 
MOD 
Energía electrica (creo)
Mantenimiento 
Depreciación 
Seguro supervior
varios</t>
        </r>
      </text>
    </comment>
    <comment ref="B53" authorId="0" shapeId="0" xr:uid="{A0FB348A-68BB-4EDE-A970-3FD7F348FA7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MANTENIMIENOTO FIJA 
iusi 
Seguro de fábrica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7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40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<sst xmlns="http://schemas.openxmlformats.org/spreadsheetml/2006/main" count="182" uniqueCount="129">
  <si>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</si>
  <si>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</si>
  <si>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</si>
  <si>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</si>
  <si>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</si>
  <si>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</si>
  <si>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</si>
  <si>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</si>
  <si>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</si>
  <si>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</si>
  <si>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</si>
  <si>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</si>
  <si>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</si>
  <si>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</si>
  <si>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</si>
  <si>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</si>
  <si>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</si>
  <si>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</si>
  <si>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</si>
  <si>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</si>
  <si>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</si>
  <si>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</si>
  <si>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</si>
  <si>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</si>
  <si>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</si>
  <si>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</si>
  <si>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</si>
  <si>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</si>
  <si>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</si>
  <si>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</si>
  <si>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</si>
  <si>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</si>
  <si>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</si>
  <si>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</si>
  <si>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</si>
  <si>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</si>
  <si>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</si>
  <si>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</si>
  <si>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</si>
  <si>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</si>
  <si>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</si>
  <si>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</si>
  <si>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</si>
  <si>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</si>
  <si>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</si>
  <si>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</si>
  <si>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</si>
  <si>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</si>
  <si>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</si>
  <si>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</si>
  <si>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</si>
  <si>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</si>
  <si>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</si>
  <si>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</si>
  <si>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</si>
  <si>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</si>
  <si>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</si>
  <si>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</si>
  <si>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</si>
  <si>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</si>
  <si>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</si>
  <si>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</si>
  <si>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</si>
  <si>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</si>
  <si>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</si>
  <si>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</si>
  <si>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</si>
  <si>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</si>
  <si>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</si>
  <si>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</si>
  <si>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</si>
  <si>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</si>
  <si>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</si>
  <si>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</si>
  <si>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</si>
  <si>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</si>
  <si>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</si>
  <si>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</si>
  <si>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</si>
  <si>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</si>
  <si>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</si>
  <si>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</si>
  <si>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</si>
  <si>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</si>
  <si>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</si>
  <si>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</si>
  <si>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</si>
  <si>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</si>
  <si>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</si>
  <si>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</si>
  <si>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</si>
  <si>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</si>
  <si>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</si>
  <si>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Capital:</t>
  </si>
  <si>
    <t>Capital pagado</t>
  </si>
  <si>
    <t>Utilidades retenidas</t>
  </si>
  <si>
    <t>Total de costos y gastos variables</t>
  </si>
  <si>
    <t>Costos por HH de costos y gastos variables</t>
  </si>
  <si>
    <t xml:space="preserve">Enero </t>
  </si>
  <si>
    <t>Pagos enero</t>
  </si>
  <si>
    <t>Pagos febrero</t>
  </si>
  <si>
    <t>Octubre</t>
  </si>
  <si>
    <t>Noviembre</t>
  </si>
  <si>
    <t>Diciembre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</si>
  <si>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</si>
  <si>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</si>
  <si>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</si>
  <si>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</si>
  <si>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</si>
  <si>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</si>
  <si>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</si>
  <si>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</si>
  <si>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Utilidades netas</t>
  </si>
  <si>
    <t>Préstamos</t>
  </si>
  <si>
    <t>Saldo Final en caja</t>
  </si>
  <si>
    <t>Pagos marzo</t>
  </si>
  <si>
    <t>NOMBRE DE LA EMPRESA</t>
  </si>
  <si>
    <t>Prestamos socios</t>
  </si>
  <si>
    <t xml:space="preserve">Total de pasivo no corriente: </t>
  </si>
  <si>
    <t>Total de capital</t>
  </si>
  <si>
    <t xml:space="preserve">Diferencia: </t>
  </si>
  <si>
    <t>PONER NOMBRE</t>
  </si>
  <si>
    <t>Gastos anticipados</t>
  </si>
  <si>
    <t>Vehículos</t>
  </si>
  <si>
    <t>Inventario de producto terminado</t>
  </si>
  <si>
    <t>Gstos anticipados</t>
  </si>
  <si>
    <t>Total de pasovo:</t>
  </si>
  <si>
    <t>BALANCE GENERAL AL 30 de noviembre de 2019</t>
  </si>
  <si>
    <t>BALANCE GENERAL AL 31 de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</si>
</sst>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"/>
    <numFmt numFmtId="165" formatCode="#,##0.000000000"/>
    <numFmt numFmtId="166" formatCode="#,##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8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6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6" fillId="0" borderId="17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4" xfId="0" applyBorder="1"/>
    <xf numFmtId="0" fontId="0" fillId="0" borderId="16" xfId="0" applyBorder="1"/>
    <xf numFmtId="164" fontId="0" fillId="0" borderId="1" xfId="0" applyNumberFormat="1" applyBorder="1"/>
    <xf numFmtId="164" fontId="0" fillId="0" borderId="24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7" fillId="0" borderId="0" xfId="0" applyFont="1"/>
    <xf numFmtId="0" fontId="0" fillId="0" borderId="30" xfId="0" applyBorder="1"/>
    <xf numFmtId="3" fontId="0" fillId="0" borderId="0" xfId="0" applyNumberFormat="1"/>
    <xf numFmtId="3" fontId="0" fillId="0" borderId="5" xfId="0" applyNumberForma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0" xfId="0" applyNumberFormat="1" applyFont="1"/>
    <xf numFmtId="0" fontId="1" fillId="0" borderId="0" xfId="0" applyFont="1" applyBorder="1"/>
    <xf numFmtId="0" fontId="7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Fill="1" applyBorder="1"/>
    <xf numFmtId="164" fontId="1" fillId="0" borderId="31" xfId="0" applyNumberFormat="1" applyFont="1" applyBorder="1"/>
    <xf numFmtId="164" fontId="1" fillId="0" borderId="7" xfId="0" applyNumberFormat="1" applyFont="1" applyFill="1" applyBorder="1"/>
    <xf numFmtId="0" fontId="9" fillId="0" borderId="0" xfId="0" applyFont="1" applyBorder="1" applyAlignment="1"/>
    <xf numFmtId="0" fontId="1" fillId="0" borderId="4" xfId="0" applyFont="1" applyBorder="1"/>
    <xf numFmtId="0" fontId="8" fillId="0" borderId="0" xfId="0" applyFont="1" applyBorder="1" applyAlignment="1"/>
    <xf numFmtId="164" fontId="0" fillId="0" borderId="22" xfId="0" applyNumberFormat="1" applyBorder="1"/>
    <xf numFmtId="164" fontId="0" fillId="0" borderId="19" xfId="0" applyNumberFormat="1" applyBorder="1"/>
    <xf numFmtId="0" fontId="7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6" fillId="0" borderId="0" xfId="0" applyNumberFormat="1" applyFont="1" applyBorder="1"/>
    <xf numFmtId="0" fontId="6" fillId="0" borderId="4" xfId="0" applyFont="1" applyBorder="1"/>
    <xf numFmtId="164" fontId="6" fillId="0" borderId="5" xfId="0" applyNumberFormat="1" applyFont="1" applyBorder="1"/>
    <xf numFmtId="0" fontId="6" fillId="0" borderId="10" xfId="0" applyFont="1" applyBorder="1"/>
    <xf numFmtId="164" fontId="6" fillId="0" borderId="11" xfId="0" applyNumberFormat="1" applyFont="1" applyBorder="1"/>
    <xf numFmtId="0" fontId="6" fillId="0" borderId="35" xfId="0" applyFont="1" applyBorder="1"/>
    <xf numFmtId="164" fontId="6" fillId="0" borderId="36" xfId="0" applyNumberFormat="1" applyFont="1" applyBorder="1"/>
    <xf numFmtId="166" fontId="0" fillId="0" borderId="0" xfId="0" applyNumberFormat="1" applyBorder="1"/>
    <xf numFmtId="0" fontId="0" fillId="0" borderId="9" xfId="0" applyFill="1" applyBorder="1"/>
    <xf numFmtId="0" fontId="0" fillId="0" borderId="5" xfId="0" applyFill="1" applyBorder="1"/>
    <xf numFmtId="3" fontId="0" fillId="0" borderId="9" xfId="0" applyNumberFormat="1" applyBorder="1"/>
    <xf numFmtId="164" fontId="0" fillId="0" borderId="5" xfId="0" applyNumberFormat="1" applyFill="1" applyBorder="1"/>
    <xf numFmtId="0" fontId="15" fillId="0" borderId="0" xfId="0" applyFont="1"/>
    <xf numFmtId="0" fontId="8" fillId="0" borderId="0" xfId="0" applyFont="1" applyBorder="1" applyAlignment="1">
      <alignment horizontal="center"/>
    </xf>
    <xf numFmtId="165" fontId="0" fillId="0" borderId="0" xfId="0" applyNumberFormat="1" applyBorder="1"/>
    <xf numFmtId="0" fontId="15" fillId="0" borderId="0" xfId="0" applyFont="1" applyAlignment="1">
      <alignment wrapText="1"/>
    </xf>
    <xf numFmtId="0" fontId="15" fillId="0" borderId="37" xfId="0" applyFont="1" applyBorder="1"/>
    <xf numFmtId="2" fontId="15" fillId="0" borderId="37" xfId="0" applyNumberFormat="1" applyFont="1" applyBorder="1"/>
    <xf numFmtId="164" fontId="0" fillId="0" borderId="0" xfId="0" applyNumberFormat="1"/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5" fillId="0" borderId="0" xfId="0" applyFont="1" applyAlignment="1">
      <alignment wrapText="1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3" fontId="0" fillId="0" borderId="5" xfId="0" applyNumberFormat="1" applyFill="1" applyBorder="1"/>
    <xf numFmtId="0" fontId="9" fillId="0" borderId="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96"/>
  <sheetViews>
    <sheetView tabSelected="1" topLeftCell="A67" zoomScale="94" zoomScaleNormal="145" workbookViewId="0">
      <selection activeCell="B99" sqref="B99"/>
    </sheetView>
  </sheetViews>
  <sheetFormatPr baseColWidth="10" defaultColWidth="9.140625" defaultRowHeight="15" x14ac:dyDescent="0.25"/>
  <cols>
    <col min="1" max="1" width="46.7109375" customWidth="1"/>
    <col min="2" max="2" width="32.42578125" customWidth="1"/>
    <col min="10" max="10" width="11.85546875" bestFit="1" customWidth="1"/>
  </cols>
  <sheetData>
    <row r="6" spans="1:10" ht="15.75" thickBot="1" x14ac:dyDescent="0.3"/>
    <row r="7" spans="1:10" ht="18.75" x14ac:dyDescent="0.3">
      <c r="A7" s="6" t="s">
        <v>0</v>
      </c>
      <c r="B7" s="10"/>
    </row>
    <row r="8" spans="1:10" x14ac:dyDescent="0.25">
      <c r="A8" s="1"/>
      <c r="B8" s="2" t="s">
        <v>103</v>
      </c>
      <c r="E8" s="38"/>
      <c r="F8" s="38"/>
      <c r="G8" s="38"/>
      <c r="H8" s="38"/>
      <c r="I8" s="38"/>
      <c r="J8" s="38"/>
    </row>
    <row r="9" spans="1:10" x14ac:dyDescent="0.25">
      <c r="A9" s="1" t="s">
        <v>0</v>
      </c>
      <c r="B9" s="39">
        <v>20000</v>
      </c>
      <c r="E9" s="38"/>
      <c r="F9" s="38"/>
      <c r="G9" s="38"/>
      <c r="H9" s="38"/>
      <c r="I9" s="38"/>
      <c r="J9" s="38"/>
    </row>
    <row r="10" spans="1:10" ht="15.75" thickBot="1" x14ac:dyDescent="0.3">
      <c r="A10" s="1" t="s">
        <v>1</v>
      </c>
      <c r="B10" s="9">
        <v>165</v>
      </c>
      <c r="E10" s="38"/>
      <c r="F10" s="38"/>
      <c r="G10" s="38"/>
      <c r="H10" s="38"/>
      <c r="I10" s="38"/>
      <c r="J10" s="38"/>
    </row>
    <row r="11" spans="1:10" ht="16.5" thickTop="1" thickBot="1" x14ac:dyDescent="0.3">
      <c r="A11" s="7" t="s">
        <v>2</v>
      </c>
      <c r="B11" s="8">
        <f>B9*B10</f>
        <v>3300000</v>
      </c>
    </row>
    <row r="12" spans="1:10" ht="15.75" thickBot="1" x14ac:dyDescent="0.3"/>
    <row r="13" spans="1:10" ht="18.75" x14ac:dyDescent="0.3">
      <c r="A13" s="6" t="s">
        <v>3</v>
      </c>
      <c r="B13" s="10"/>
    </row>
    <row r="14" spans="1:10" x14ac:dyDescent="0.25">
      <c r="A14" s="3" t="s">
        <v>3</v>
      </c>
      <c r="B14" s="2" t="str">
        <f>B8</f>
        <v>Diciembre</v>
      </c>
    </row>
    <row r="15" spans="1:10" x14ac:dyDescent="0.25">
      <c r="A15" s="1" t="s">
        <v>4</v>
      </c>
      <c r="B15" s="39">
        <f>B9</f>
        <v>20000</v>
      </c>
    </row>
    <row r="16" spans="1:10" ht="15.75" thickBot="1" x14ac:dyDescent="0.3">
      <c r="A16" s="1" t="s">
        <v>5</v>
      </c>
      <c r="B16" s="2">
        <v>30000</v>
      </c>
    </row>
    <row r="17" spans="1:4" ht="15.75" thickTop="1" x14ac:dyDescent="0.25">
      <c r="A17" s="4" t="s">
        <v>6</v>
      </c>
      <c r="B17" s="69">
        <f>B15+B16</f>
        <v>50000</v>
      </c>
    </row>
    <row r="18" spans="1:4" ht="15.75" thickBot="1" x14ac:dyDescent="0.3">
      <c r="A18" s="1" t="s">
        <v>7</v>
      </c>
      <c r="B18" s="2">
        <v>5600</v>
      </c>
    </row>
    <row r="19" spans="1:4" ht="16.5" thickTop="1" thickBot="1" x14ac:dyDescent="0.3">
      <c r="A19" s="7" t="s">
        <v>8</v>
      </c>
      <c r="B19" s="40">
        <f>B17-B18</f>
        <v>44400</v>
      </c>
    </row>
    <row r="20" spans="1:4" ht="15.75" thickBot="1" x14ac:dyDescent="0.3"/>
    <row r="21" spans="1:4" ht="18.75" x14ac:dyDescent="0.3">
      <c r="A21" s="6" t="s">
        <v>9</v>
      </c>
      <c r="B21" s="10"/>
    </row>
    <row r="22" spans="1:4" x14ac:dyDescent="0.25">
      <c r="A22" s="1"/>
      <c r="B22" s="2" t="str">
        <f>B8</f>
        <v>Diciembre</v>
      </c>
    </row>
    <row r="23" spans="1:4" x14ac:dyDescent="0.25">
      <c r="A23" s="1" t="s">
        <v>8</v>
      </c>
      <c r="B23" s="39">
        <f>B19</f>
        <v>44400</v>
      </c>
    </row>
    <row r="24" spans="1:4" ht="15.75" thickBot="1" x14ac:dyDescent="0.3">
      <c r="A24" s="1" t="s">
        <v>12</v>
      </c>
      <c r="B24" s="2">
        <v>12</v>
      </c>
    </row>
    <row r="25" spans="1:4" ht="15.75" thickTop="1" x14ac:dyDescent="0.25">
      <c r="A25" s="4" t="s">
        <v>11</v>
      </c>
      <c r="B25" s="5">
        <f>B23*B24</f>
        <v>532800</v>
      </c>
    </row>
    <row r="26" spans="1:4" ht="16.5" thickBot="1" x14ac:dyDescent="0.3">
      <c r="A26" s="11" t="s">
        <v>5</v>
      </c>
      <c r="B26" s="68">
        <v>4400</v>
      </c>
      <c r="D26" s="71"/>
    </row>
    <row r="27" spans="1:4" ht="15.75" thickTop="1" x14ac:dyDescent="0.25">
      <c r="A27" s="12" t="s">
        <v>6</v>
      </c>
      <c r="B27" s="67">
        <f>B25+B26</f>
        <v>537200</v>
      </c>
    </row>
    <row r="28" spans="1:4" ht="15.75" thickBot="1" x14ac:dyDescent="0.3">
      <c r="A28" s="11" t="s">
        <v>7</v>
      </c>
      <c r="B28" s="108">
        <f>ROUNDUP(B23,0)</f>
        <v>44400</v>
      </c>
    </row>
    <row r="29" spans="1:4" ht="15.75" thickTop="1" x14ac:dyDescent="0.25">
      <c r="A29" s="12" t="s">
        <v>13</v>
      </c>
      <c r="B29" s="67">
        <f>B27-B28</f>
        <v>492800</v>
      </c>
    </row>
    <row r="30" spans="1:4" ht="15.75" thickBot="1" x14ac:dyDescent="0.3">
      <c r="A30" s="11" t="s">
        <v>14</v>
      </c>
      <c r="B30" s="70">
        <v>112.9</v>
      </c>
    </row>
    <row r="31" spans="1:4" ht="16.5" thickTop="1" thickBot="1" x14ac:dyDescent="0.3">
      <c r="A31" s="13" t="s">
        <v>15</v>
      </c>
      <c r="B31" s="49">
        <f>B29*B30</f>
        <v>55637120</v>
      </c>
    </row>
    <row r="32" spans="1:4" ht="15.75" thickBot="1" x14ac:dyDescent="0.3"/>
    <row r="33" spans="1:2" ht="18.75" x14ac:dyDescent="0.3">
      <c r="A33" s="6" t="s">
        <v>16</v>
      </c>
      <c r="B33" s="10"/>
    </row>
    <row r="34" spans="1:2" x14ac:dyDescent="0.25">
      <c r="A34" s="1"/>
      <c r="B34" s="2" t="str">
        <f>B8</f>
        <v>Diciembre</v>
      </c>
    </row>
    <row r="35" spans="1:2" x14ac:dyDescent="0.25">
      <c r="A35" s="1" t="s">
        <v>4</v>
      </c>
      <c r="B35" s="39">
        <f>B19</f>
        <v>44400</v>
      </c>
    </row>
    <row r="36" spans="1:2" ht="15.75" thickBot="1" x14ac:dyDescent="0.3">
      <c r="A36" s="1" t="s">
        <v>10</v>
      </c>
      <c r="B36" s="2">
        <v>12</v>
      </c>
    </row>
    <row r="37" spans="1:2" ht="15.75" thickTop="1" x14ac:dyDescent="0.25">
      <c r="A37" s="4" t="s">
        <v>11</v>
      </c>
      <c r="B37" s="5">
        <f>B35*B36</f>
        <v>532800</v>
      </c>
    </row>
    <row r="38" spans="1:2" ht="15.75" thickBot="1" x14ac:dyDescent="0.3">
      <c r="A38" s="1" t="s">
        <v>14</v>
      </c>
      <c r="B38" s="9">
        <v>3.8</v>
      </c>
    </row>
    <row r="39" spans="1:2" ht="16.5" thickTop="1" thickBot="1" x14ac:dyDescent="0.3">
      <c r="A39" s="7" t="s">
        <v>16</v>
      </c>
      <c r="B39" s="8">
        <f>B37*B38</f>
        <v>2024640</v>
      </c>
    </row>
    <row r="40" spans="1:2" ht="15.75" thickBot="1" x14ac:dyDescent="0.3"/>
    <row r="41" spans="1:2" ht="18.75" x14ac:dyDescent="0.3">
      <c r="A41" s="6" t="s">
        <v>17</v>
      </c>
      <c r="B41" s="10"/>
    </row>
    <row r="42" spans="1:2" x14ac:dyDescent="0.25">
      <c r="A42" s="1"/>
      <c r="B42" s="2" t="str">
        <f>B8</f>
        <v>Diciembre</v>
      </c>
    </row>
    <row r="43" spans="1:2" x14ac:dyDescent="0.25">
      <c r="A43" s="1" t="s">
        <v>4</v>
      </c>
      <c r="B43" s="39">
        <f>B19</f>
        <v>44400</v>
      </c>
    </row>
    <row r="44" spans="1:2" ht="15.75" thickBot="1" x14ac:dyDescent="0.3">
      <c r="A44" s="1" t="s">
        <v>18</v>
      </c>
      <c r="B44" s="2">
        <v>14</v>
      </c>
    </row>
    <row r="45" spans="1:2" ht="15.75" thickTop="1" x14ac:dyDescent="0.25">
      <c r="A45" s="4" t="s">
        <v>19</v>
      </c>
      <c r="B45" s="5">
        <f>B43*B44</f>
        <v>621600</v>
      </c>
    </row>
    <row r="46" spans="1:2" ht="15.75" thickBot="1" x14ac:dyDescent="0.3">
      <c r="A46" s="1" t="s">
        <v>20</v>
      </c>
      <c r="B46" s="9">
        <v>4</v>
      </c>
    </row>
    <row r="47" spans="1:2" ht="16.5" thickTop="1" thickBot="1" x14ac:dyDescent="0.3">
      <c r="A47" s="7" t="s">
        <v>21</v>
      </c>
      <c r="B47" s="8">
        <f>ROUNDUP(B45*B46,0)</f>
        <v>2486400</v>
      </c>
    </row>
    <row r="48" spans="1:2" ht="15.75" thickBot="1" x14ac:dyDescent="0.3"/>
    <row r="49" spans="1:2" ht="18.75" x14ac:dyDescent="0.3">
      <c r="A49" s="6" t="s">
        <v>22</v>
      </c>
      <c r="B49" s="10"/>
    </row>
    <row r="50" spans="1:2" x14ac:dyDescent="0.25">
      <c r="A50" s="1" t="s">
        <v>18</v>
      </c>
      <c r="B50" s="39">
        <f>B45</f>
        <v>621600</v>
      </c>
    </row>
    <row r="51" spans="1:2" ht="15.75" thickBot="1" x14ac:dyDescent="0.3">
      <c r="A51" s="1" t="s">
        <v>97</v>
      </c>
      <c r="B51" s="2">
        <f>(30000+70000+28000+22000+32000+18500+1000)/B50</f>
        <v>0.32416344916344919</v>
      </c>
    </row>
    <row r="52" spans="1:2" ht="15.75" thickTop="1" x14ac:dyDescent="0.25">
      <c r="A52" s="4" t="s">
        <v>96</v>
      </c>
      <c r="B52" s="5">
        <f>B50*B51</f>
        <v>201500.00000000003</v>
      </c>
    </row>
    <row r="53" spans="1:2" ht="15.75" thickBot="1" x14ac:dyDescent="0.3">
      <c r="A53" s="11" t="s">
        <v>29</v>
      </c>
      <c r="B53" s="70">
        <f>(6000+4000+3000)</f>
        <v>13000</v>
      </c>
    </row>
    <row r="54" spans="1:2" ht="16.5" thickTop="1" thickBot="1" x14ac:dyDescent="0.3">
      <c r="A54" s="13" t="s">
        <v>22</v>
      </c>
      <c r="B54" s="49">
        <f>ROUNDUP(B52+B53,0)</f>
        <v>214500</v>
      </c>
    </row>
    <row r="55" spans="1:2" ht="15.75" thickBot="1" x14ac:dyDescent="0.3"/>
    <row r="56" spans="1:2" ht="18.75" x14ac:dyDescent="0.3">
      <c r="A56" s="6" t="s">
        <v>28</v>
      </c>
      <c r="B56" s="10"/>
    </row>
    <row r="57" spans="1:2" x14ac:dyDescent="0.25">
      <c r="A57" s="1"/>
      <c r="B57" s="2" t="str">
        <f>B8</f>
        <v>Diciembre</v>
      </c>
    </row>
    <row r="58" spans="1:2" x14ac:dyDescent="0.25">
      <c r="A58" s="1" t="s">
        <v>30</v>
      </c>
      <c r="B58" s="39">
        <f>B28</f>
        <v>44400</v>
      </c>
    </row>
    <row r="59" spans="1:2" ht="15.75" thickBot="1" x14ac:dyDescent="0.3">
      <c r="A59" s="1" t="s">
        <v>25</v>
      </c>
      <c r="B59" s="9">
        <v>3.8</v>
      </c>
    </row>
    <row r="60" spans="1:2" ht="15.75" thickTop="1" x14ac:dyDescent="0.25">
      <c r="A60" s="4" t="s">
        <v>23</v>
      </c>
      <c r="B60" s="15">
        <f>B58*B59</f>
        <v>168720</v>
      </c>
    </row>
    <row r="61" spans="1:2" ht="15.75" thickBot="1" x14ac:dyDescent="0.3">
      <c r="A61" s="1" t="s">
        <v>24</v>
      </c>
      <c r="B61" s="9">
        <f>B31</f>
        <v>55637120</v>
      </c>
    </row>
    <row r="62" spans="1:2" ht="15.75" thickTop="1" x14ac:dyDescent="0.25">
      <c r="A62" s="4" t="s">
        <v>26</v>
      </c>
      <c r="B62" s="15">
        <f>B60+B61</f>
        <v>55805840</v>
      </c>
    </row>
    <row r="63" spans="1:2" ht="15.75" thickBot="1" x14ac:dyDescent="0.3">
      <c r="A63" s="1" t="s">
        <v>27</v>
      </c>
      <c r="B63" s="2">
        <f>B26*3.8</f>
        <v>16720</v>
      </c>
    </row>
    <row r="64" spans="1:2" ht="16.5" thickTop="1" thickBot="1" x14ac:dyDescent="0.3">
      <c r="A64" s="7" t="s">
        <v>28</v>
      </c>
      <c r="B64" s="8">
        <f>B62-B63</f>
        <v>55789120</v>
      </c>
    </row>
    <row r="65" spans="1:2" ht="15.75" thickBot="1" x14ac:dyDescent="0.3"/>
    <row r="66" spans="1:2" ht="18.75" x14ac:dyDescent="0.3">
      <c r="A66" s="6" t="s">
        <v>31</v>
      </c>
      <c r="B66" s="10"/>
    </row>
    <row r="67" spans="1:2" x14ac:dyDescent="0.25">
      <c r="A67" s="1"/>
      <c r="B67" s="2" t="str">
        <f>B8</f>
        <v>Diciembre</v>
      </c>
    </row>
    <row r="68" spans="1:2" x14ac:dyDescent="0.25">
      <c r="A68" s="1" t="s">
        <v>32</v>
      </c>
      <c r="B68" s="9">
        <f>B64</f>
        <v>55789120</v>
      </c>
    </row>
    <row r="69" spans="1:2" x14ac:dyDescent="0.25">
      <c r="A69" s="1" t="s">
        <v>33</v>
      </c>
      <c r="B69" s="9">
        <f>B47</f>
        <v>2486400</v>
      </c>
    </row>
    <row r="70" spans="1:2" ht="15.75" thickBot="1" x14ac:dyDescent="0.3">
      <c r="A70" s="1" t="s">
        <v>22</v>
      </c>
      <c r="B70" s="9">
        <f>B54</f>
        <v>214500</v>
      </c>
    </row>
    <row r="71" spans="1:2" ht="15.75" thickTop="1" x14ac:dyDescent="0.25">
      <c r="A71" s="4" t="s">
        <v>34</v>
      </c>
      <c r="B71" s="15">
        <f>SUM(B68:B70)</f>
        <v>58490020</v>
      </c>
    </row>
    <row r="72" spans="1:2" ht="15.75" thickBot="1" x14ac:dyDescent="0.3">
      <c r="A72" s="1" t="s">
        <v>4</v>
      </c>
      <c r="B72" s="39">
        <f>B35</f>
        <v>44400</v>
      </c>
    </row>
    <row r="73" spans="1:2" ht="16.5" thickTop="1" thickBot="1" x14ac:dyDescent="0.3">
      <c r="A73" s="7" t="s">
        <v>35</v>
      </c>
      <c r="B73" s="8">
        <f>B71/B72</f>
        <v>1317.3427927927928</v>
      </c>
    </row>
    <row r="74" spans="1:2" ht="15.75" thickBot="1" x14ac:dyDescent="0.3"/>
    <row r="75" spans="1:2" ht="18.75" x14ac:dyDescent="0.3">
      <c r="A75" s="6" t="s">
        <v>36</v>
      </c>
      <c r="B75" s="10"/>
    </row>
    <row r="76" spans="1:2" x14ac:dyDescent="0.25">
      <c r="A76" s="1"/>
      <c r="B76" s="2" t="str">
        <f>B8</f>
        <v>Diciembre</v>
      </c>
    </row>
    <row r="77" spans="1:2" x14ac:dyDescent="0.25">
      <c r="A77" s="1" t="s">
        <v>37</v>
      </c>
      <c r="B77" s="9">
        <f>ROUND(B18*47,0)</f>
        <v>263200</v>
      </c>
    </row>
    <row r="78" spans="1:2" ht="15.75" thickBot="1" x14ac:dyDescent="0.3">
      <c r="A78" s="1" t="s">
        <v>31</v>
      </c>
      <c r="B78" s="9">
        <f>B71</f>
        <v>58490020</v>
      </c>
    </row>
    <row r="79" spans="1:2" ht="15.75" thickTop="1" x14ac:dyDescent="0.25">
      <c r="A79" s="4" t="s">
        <v>38</v>
      </c>
      <c r="B79" s="15">
        <f>B77+B78</f>
        <v>58753220</v>
      </c>
    </row>
    <row r="80" spans="1:2" ht="15.75" thickBot="1" x14ac:dyDescent="0.3">
      <c r="A80" s="1" t="s">
        <v>39</v>
      </c>
      <c r="B80" s="9">
        <f>B16*B73</f>
        <v>39520283.783783786</v>
      </c>
    </row>
    <row r="81" spans="1:2" ht="16.5" thickTop="1" thickBot="1" x14ac:dyDescent="0.3">
      <c r="A81" s="7" t="s">
        <v>36</v>
      </c>
      <c r="B81" s="8">
        <f>B79-B80</f>
        <v>19232936.216216214</v>
      </c>
    </row>
    <row r="83" spans="1:2" ht="15.75" thickBot="1" x14ac:dyDescent="0.3"/>
    <row r="84" spans="1:2" ht="21" x14ac:dyDescent="0.35">
      <c r="A84" s="78" t="s">
        <v>40</v>
      </c>
      <c r="B84" s="79"/>
    </row>
    <row r="85" spans="1:2" x14ac:dyDescent="0.25">
      <c r="A85" s="1"/>
      <c r="B85" s="2" t="str">
        <f>B8</f>
        <v>Diciembre</v>
      </c>
    </row>
    <row r="86" spans="1:2" x14ac:dyDescent="0.25">
      <c r="A86" s="1" t="s">
        <v>41</v>
      </c>
      <c r="B86" s="9">
        <f>B11</f>
        <v>3300000</v>
      </c>
    </row>
    <row r="87" spans="1:2" ht="15.75" thickBot="1" x14ac:dyDescent="0.3">
      <c r="A87" s="16" t="s">
        <v>42</v>
      </c>
      <c r="B87" s="9">
        <f>B81</f>
        <v>19232936.216216214</v>
      </c>
    </row>
    <row r="88" spans="1:2" ht="15.75" thickTop="1" x14ac:dyDescent="0.25">
      <c r="A88" s="4" t="s">
        <v>43</v>
      </c>
      <c r="B88" s="15">
        <f>B86-B87</f>
        <v>-15932936.216216214</v>
      </c>
    </row>
    <row r="89" spans="1:2" x14ac:dyDescent="0.25">
      <c r="A89" s="1" t="s">
        <v>44</v>
      </c>
      <c r="B89" s="2">
        <v>0</v>
      </c>
    </row>
    <row r="90" spans="1:2" x14ac:dyDescent="0.25">
      <c r="A90" s="1" t="s">
        <v>45</v>
      </c>
      <c r="B90" s="9">
        <f>(B11*0.02)+15000+12000</f>
        <v>93000</v>
      </c>
    </row>
    <row r="91" spans="1:2" ht="15.75" thickBot="1" x14ac:dyDescent="0.3">
      <c r="A91" s="1" t="s">
        <v>46</v>
      </c>
      <c r="B91" s="9">
        <f>9500+26000+5000+1500+2500+750</f>
        <v>45250</v>
      </c>
    </row>
    <row r="92" spans="1:2" ht="15.75" thickTop="1" x14ac:dyDescent="0.25">
      <c r="A92" s="4" t="s">
        <v>47</v>
      </c>
      <c r="B92" s="15">
        <f>B88-SUM(B89:B91)</f>
        <v>-16071186.216216214</v>
      </c>
    </row>
    <row r="93" spans="1:2" ht="15.75" thickBot="1" x14ac:dyDescent="0.3">
      <c r="A93" s="1" t="s">
        <v>48</v>
      </c>
      <c r="B93" s="9">
        <f>B92*0.25</f>
        <v>-4017796.5540540535</v>
      </c>
    </row>
    <row r="94" spans="1:2" ht="16.5" thickTop="1" thickBot="1" x14ac:dyDescent="0.3">
      <c r="A94" s="7" t="s">
        <v>49</v>
      </c>
      <c r="B94" s="8">
        <f>B92-B93</f>
        <v>-12053389.662162161</v>
      </c>
    </row>
    <row r="96" spans="1:2" x14ac:dyDescent="0.25">
      <c r="A96" t="s">
        <v>50</v>
      </c>
      <c r="B96" s="42">
        <f>ROUNDUP(B80,0)</f>
        <v>39520284</v>
      </c>
    </row>
  </sheetData>
  <mergeCells count="1">
    <mergeCell ref="A84:B84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M66"/>
  <sheetViews>
    <sheetView showGridLines="0" zoomScale="86" zoomScaleNormal="115" workbookViewId="0">
      <selection activeCell="J32" sqref="J32"/>
    </sheetView>
  </sheetViews>
  <sheetFormatPr baseColWidth="10" defaultColWidth="11.5703125" defaultRowHeight="15" x14ac:dyDescent="0.25"/>
  <cols>
    <col min="2" max="2" width="38.7109375" customWidth="1"/>
    <col min="3" max="3" width="20.85546875" customWidth="1"/>
    <col min="4" max="4" width="21.140625" customWidth="1"/>
    <col min="5" max="5" width="17.140625" customWidth="1"/>
    <col min="6" max="6" width="16" customWidth="1"/>
    <col min="7" max="7" width="19.28515625" customWidth="1"/>
    <col min="8" max="8" width="15.7109375" customWidth="1"/>
    <col min="9" max="10" width="16.7109375" customWidth="1"/>
    <col min="11" max="11" width="15.42578125" customWidth="1"/>
    <col min="12" max="12" width="18.28515625" customWidth="1"/>
  </cols>
  <sheetData>
    <row r="1" spans="2:13" ht="15" customHeight="1" thickBot="1" x14ac:dyDescent="0.55000000000000004">
      <c r="B1" s="80" t="s">
        <v>61</v>
      </c>
      <c r="C1" s="81"/>
      <c r="D1" s="72"/>
      <c r="E1" s="52"/>
      <c r="F1" s="52"/>
      <c r="G1" s="52"/>
      <c r="H1" s="17"/>
    </row>
    <row r="2" spans="2:13" ht="15" customHeight="1" thickBot="1" x14ac:dyDescent="0.55000000000000004">
      <c r="B2" s="82"/>
      <c r="C2" s="83"/>
      <c r="D2" s="72"/>
      <c r="E2" s="52"/>
      <c r="F2" s="109" t="s">
        <v>62</v>
      </c>
      <c r="G2" s="110"/>
      <c r="H2" s="110"/>
      <c r="I2" s="113"/>
      <c r="J2" s="50"/>
      <c r="K2" s="50"/>
      <c r="L2" s="50"/>
    </row>
    <row r="3" spans="2:13" ht="15.75" customHeight="1" thickBot="1" x14ac:dyDescent="0.55000000000000004">
      <c r="B3" s="1"/>
      <c r="C3" s="2"/>
      <c r="D3" s="35"/>
      <c r="E3" s="35"/>
      <c r="F3" s="111"/>
      <c r="G3" s="112"/>
      <c r="H3" s="112"/>
      <c r="I3" s="114"/>
      <c r="J3" s="50"/>
      <c r="K3" s="50"/>
      <c r="L3" s="50"/>
    </row>
    <row r="4" spans="2:13" ht="16.5" thickTop="1" x14ac:dyDescent="0.25">
      <c r="B4" s="51" t="s">
        <v>108</v>
      </c>
      <c r="C4" s="9">
        <f>510300</f>
        <v>510300</v>
      </c>
      <c r="D4" s="14"/>
      <c r="E4" s="35"/>
      <c r="F4" s="1"/>
      <c r="G4" s="43" t="s">
        <v>101</v>
      </c>
      <c r="H4" s="43" t="s">
        <v>102</v>
      </c>
      <c r="I4" s="26" t="s">
        <v>103</v>
      </c>
      <c r="J4" s="43"/>
      <c r="K4" s="43"/>
      <c r="L4" s="43"/>
      <c r="M4" s="71"/>
    </row>
    <row r="5" spans="2:13" ht="15.75" x14ac:dyDescent="0.25">
      <c r="B5" s="1"/>
      <c r="C5" s="2"/>
      <c r="D5" s="35"/>
      <c r="E5" s="35"/>
      <c r="F5" s="1" t="s">
        <v>63</v>
      </c>
      <c r="G5" s="14"/>
      <c r="H5" s="14"/>
      <c r="I5" s="9"/>
      <c r="J5" s="14"/>
      <c r="K5" s="14"/>
      <c r="L5" s="14"/>
      <c r="M5" s="71"/>
    </row>
    <row r="6" spans="2:13" ht="21" x14ac:dyDescent="0.35">
      <c r="B6" s="20" t="s">
        <v>51</v>
      </c>
      <c r="C6" s="25"/>
      <c r="D6" s="46"/>
      <c r="E6" s="46"/>
      <c r="F6" s="1" t="s">
        <v>53</v>
      </c>
      <c r="G6" s="14"/>
      <c r="H6" s="14"/>
      <c r="I6" s="9"/>
      <c r="J6" s="14"/>
      <c r="K6" s="14"/>
      <c r="L6" s="14"/>
      <c r="M6" s="71"/>
    </row>
    <row r="7" spans="2:13" ht="15.75" x14ac:dyDescent="0.25">
      <c r="B7" s="1"/>
      <c r="C7" s="26" t="s">
        <v>103</v>
      </c>
      <c r="D7" s="43"/>
      <c r="E7" s="35"/>
      <c r="F7" s="16" t="s">
        <v>52</v>
      </c>
      <c r="G7" s="14"/>
      <c r="H7" s="14"/>
      <c r="I7" s="9"/>
      <c r="J7" s="14"/>
      <c r="K7" s="14"/>
      <c r="L7" s="14"/>
      <c r="M7" s="71"/>
    </row>
    <row r="8" spans="2:13" ht="15.75" thickBot="1" x14ac:dyDescent="0.3">
      <c r="B8" s="1" t="s">
        <v>52</v>
      </c>
      <c r="C8" s="9"/>
      <c r="D8" s="14"/>
      <c r="E8" s="35"/>
      <c r="F8" s="1"/>
      <c r="G8" s="35"/>
      <c r="H8" s="35"/>
      <c r="I8" s="2"/>
      <c r="J8" s="35"/>
      <c r="K8" s="35"/>
      <c r="L8" s="35"/>
    </row>
    <row r="9" spans="2:13" ht="15.75" thickTop="1" x14ac:dyDescent="0.25">
      <c r="B9" s="1" t="s">
        <v>53</v>
      </c>
      <c r="C9" s="53">
        <f>J17</f>
        <v>0</v>
      </c>
      <c r="D9" s="14"/>
      <c r="E9" s="35"/>
      <c r="F9" s="4" t="s">
        <v>64</v>
      </c>
      <c r="G9" s="37"/>
      <c r="H9" s="37"/>
      <c r="I9" s="5"/>
      <c r="J9" s="35"/>
      <c r="K9" s="35"/>
      <c r="L9" s="35"/>
      <c r="M9" s="84"/>
    </row>
    <row r="10" spans="2:13" x14ac:dyDescent="0.25">
      <c r="B10" s="21" t="s">
        <v>54</v>
      </c>
      <c r="C10" s="54">
        <f>SUM(C8:C9)</f>
        <v>0</v>
      </c>
      <c r="D10" s="14"/>
      <c r="E10" s="35"/>
      <c r="F10" s="1" t="s">
        <v>104</v>
      </c>
      <c r="G10" s="14"/>
      <c r="H10" s="14">
        <f>G6*0.5</f>
        <v>0</v>
      </c>
      <c r="I10" s="9">
        <f>G6*0.25</f>
        <v>0</v>
      </c>
      <c r="J10" s="14"/>
      <c r="K10" s="14"/>
      <c r="L10" s="14"/>
      <c r="M10" s="84"/>
    </row>
    <row r="11" spans="2:13" x14ac:dyDescent="0.25">
      <c r="B11" s="1"/>
      <c r="C11" s="2"/>
      <c r="D11" s="35"/>
      <c r="E11" s="35"/>
      <c r="F11" s="1" t="s">
        <v>105</v>
      </c>
      <c r="G11" s="14"/>
      <c r="H11" s="14"/>
      <c r="I11" s="9">
        <f>H6*0.5</f>
        <v>0</v>
      </c>
      <c r="J11" s="14"/>
      <c r="K11" s="14"/>
      <c r="L11" s="14"/>
      <c r="M11" s="84"/>
    </row>
    <row r="12" spans="2:13" x14ac:dyDescent="0.25">
      <c r="B12" s="21" t="s">
        <v>55</v>
      </c>
      <c r="C12" s="22">
        <f>C10+C4</f>
        <v>510300</v>
      </c>
      <c r="D12" s="45"/>
      <c r="E12" s="43"/>
      <c r="F12" s="1" t="s">
        <v>65</v>
      </c>
      <c r="G12" s="14"/>
      <c r="H12" s="14"/>
      <c r="I12" s="9"/>
      <c r="J12" s="14"/>
      <c r="K12" s="14"/>
      <c r="L12" s="14"/>
      <c r="M12" s="84"/>
    </row>
    <row r="13" spans="2:13" x14ac:dyDescent="0.25">
      <c r="B13" s="1"/>
      <c r="C13" s="2"/>
      <c r="D13" s="35"/>
      <c r="E13" s="35"/>
      <c r="F13" s="1"/>
      <c r="G13" s="14"/>
      <c r="H13" s="14"/>
      <c r="I13" s="9"/>
      <c r="J13" s="14"/>
      <c r="K13" s="14"/>
      <c r="L13" s="14"/>
      <c r="M13" s="84"/>
    </row>
    <row r="14" spans="2:13" ht="21" x14ac:dyDescent="0.35">
      <c r="B14" s="20" t="s">
        <v>56</v>
      </c>
      <c r="C14" s="25"/>
      <c r="D14" s="46"/>
      <c r="E14" s="46"/>
      <c r="F14" s="1"/>
      <c r="G14" s="14"/>
      <c r="H14" s="14"/>
      <c r="I14" s="9"/>
      <c r="J14" s="14"/>
      <c r="K14" s="14"/>
      <c r="L14" s="14"/>
    </row>
    <row r="15" spans="2:13" x14ac:dyDescent="0.25">
      <c r="B15" s="1"/>
      <c r="C15" s="26" t="str">
        <f>C7</f>
        <v>Diciembre</v>
      </c>
      <c r="D15" s="43"/>
      <c r="E15" s="43"/>
      <c r="F15" s="1"/>
      <c r="G15" s="14"/>
      <c r="H15" s="41"/>
      <c r="I15" s="9"/>
      <c r="J15" s="14"/>
      <c r="K15" s="14"/>
      <c r="L15" s="14"/>
    </row>
    <row r="16" spans="2:13" ht="15.75" thickBot="1" x14ac:dyDescent="0.3">
      <c r="B16" s="1" t="s">
        <v>57</v>
      </c>
      <c r="C16" s="9">
        <f>G25</f>
        <v>22254848</v>
      </c>
      <c r="D16" s="14"/>
      <c r="E16" s="35"/>
      <c r="F16" s="1"/>
      <c r="G16" s="14"/>
      <c r="H16" s="14"/>
      <c r="I16" s="9"/>
      <c r="J16" s="14"/>
      <c r="K16" s="14"/>
      <c r="L16" s="14"/>
    </row>
    <row r="17" spans="2:12" ht="16.5" thickTop="1" thickBot="1" x14ac:dyDescent="0.3">
      <c r="B17" s="1" t="s">
        <v>58</v>
      </c>
      <c r="C17" s="9">
        <f>G31</f>
        <v>9980000</v>
      </c>
      <c r="D17" s="14"/>
      <c r="E17" s="35"/>
      <c r="F17" s="7" t="s">
        <v>66</v>
      </c>
      <c r="G17" s="48">
        <f>SUM(G10:G16)</f>
        <v>0</v>
      </c>
      <c r="H17" s="48">
        <f t="shared" ref="H17:L17" si="0">SUM(H10:H16)</f>
        <v>0</v>
      </c>
      <c r="I17" s="48">
        <f t="shared" si="0"/>
        <v>0</v>
      </c>
      <c r="J17" s="45"/>
      <c r="K17" s="45"/>
      <c r="L17" s="45"/>
    </row>
    <row r="18" spans="2:12" x14ac:dyDescent="0.25">
      <c r="B18" s="1" t="s">
        <v>59</v>
      </c>
      <c r="C18" s="9">
        <f>Presupuestos!B47</f>
        <v>2486400</v>
      </c>
      <c r="D18" s="14"/>
      <c r="E18" s="35"/>
      <c r="F18" s="35"/>
      <c r="G18" s="35"/>
    </row>
    <row r="19" spans="2:12" ht="15.75" thickBot="1" x14ac:dyDescent="0.3">
      <c r="B19" s="1" t="s">
        <v>109</v>
      </c>
      <c r="C19" s="9">
        <f>Presupuestos!B54</f>
        <v>214500</v>
      </c>
      <c r="D19" s="14"/>
      <c r="E19" s="35"/>
      <c r="F19" s="35"/>
      <c r="G19" s="35"/>
    </row>
    <row r="20" spans="2:12" ht="15" customHeight="1" x14ac:dyDescent="0.5">
      <c r="B20" s="1" t="s">
        <v>46</v>
      </c>
      <c r="C20" s="9">
        <f>Presupuestos!B91</f>
        <v>45250</v>
      </c>
      <c r="D20" s="14"/>
      <c r="E20" s="35"/>
      <c r="F20" s="109" t="s">
        <v>67</v>
      </c>
      <c r="G20" s="113"/>
      <c r="H20" s="50"/>
      <c r="I20" s="50"/>
    </row>
    <row r="21" spans="2:12" ht="15.75" customHeight="1" thickBot="1" x14ac:dyDescent="0.55000000000000004">
      <c r="B21" s="1" t="s">
        <v>45</v>
      </c>
      <c r="C21" s="9">
        <f>Presupuestos!B90</f>
        <v>93000</v>
      </c>
      <c r="D21" s="14"/>
      <c r="E21" s="35"/>
      <c r="F21" s="111"/>
      <c r="G21" s="114"/>
      <c r="H21" s="50"/>
      <c r="I21" s="50"/>
    </row>
    <row r="22" spans="2:12" ht="16.5" thickTop="1" x14ac:dyDescent="0.25">
      <c r="B22" s="23" t="s">
        <v>60</v>
      </c>
      <c r="C22" s="24">
        <f>SUM(C16:C21)</f>
        <v>35073998</v>
      </c>
      <c r="D22" s="45"/>
      <c r="E22" s="43"/>
      <c r="F22" s="1"/>
      <c r="G22" s="26" t="s">
        <v>98</v>
      </c>
      <c r="H22" s="43"/>
      <c r="I22" s="43"/>
      <c r="J22" s="71"/>
    </row>
    <row r="23" spans="2:12" x14ac:dyDescent="0.25">
      <c r="B23" s="1"/>
      <c r="C23" s="2"/>
      <c r="D23" s="35"/>
      <c r="E23" s="35"/>
      <c r="F23" s="1" t="s">
        <v>68</v>
      </c>
      <c r="G23" s="9">
        <f>Presupuestos!B31</f>
        <v>55637120</v>
      </c>
      <c r="H23" s="14"/>
      <c r="I23" s="14"/>
    </row>
    <row r="24" spans="2:12" ht="21.75" thickBot="1" x14ac:dyDescent="0.4">
      <c r="B24" s="20" t="s">
        <v>71</v>
      </c>
      <c r="C24" s="25"/>
      <c r="D24" s="46"/>
      <c r="E24" s="46"/>
      <c r="F24" s="1" t="s">
        <v>106</v>
      </c>
      <c r="G24" s="9">
        <f>G23*0.6</f>
        <v>33382272</v>
      </c>
      <c r="H24" s="14"/>
      <c r="I24" s="14"/>
    </row>
    <row r="25" spans="2:12" ht="16.5" thickTop="1" thickBot="1" x14ac:dyDescent="0.3">
      <c r="B25" s="1" t="s">
        <v>48</v>
      </c>
      <c r="C25" s="9">
        <f>Presupuestos!B93</f>
        <v>-4017796.5540540535</v>
      </c>
      <c r="D25" s="14"/>
      <c r="E25" s="35"/>
      <c r="F25" s="18" t="s">
        <v>107</v>
      </c>
      <c r="G25" s="19">
        <f>G23*0.4</f>
        <v>22254848</v>
      </c>
      <c r="H25" s="14"/>
      <c r="I25" s="14"/>
    </row>
    <row r="26" spans="2:12" ht="16.5" thickTop="1" thickBot="1" x14ac:dyDescent="0.3">
      <c r="B26" s="1" t="s">
        <v>111</v>
      </c>
      <c r="C26" s="9">
        <f>38000</f>
        <v>38000</v>
      </c>
      <c r="D26" s="14"/>
      <c r="E26" s="35"/>
      <c r="F26" s="1"/>
      <c r="G26" s="2"/>
      <c r="H26" s="35"/>
      <c r="I26" s="35"/>
    </row>
    <row r="27" spans="2:12" ht="16.5" thickTop="1" x14ac:dyDescent="0.25">
      <c r="B27" s="1" t="s">
        <v>110</v>
      </c>
      <c r="C27" s="9"/>
      <c r="D27" s="14"/>
      <c r="E27" s="35"/>
      <c r="F27" s="4" t="s">
        <v>69</v>
      </c>
      <c r="G27" s="15">
        <v>9980000</v>
      </c>
      <c r="H27" s="14"/>
      <c r="I27" s="14"/>
      <c r="J27" s="71"/>
    </row>
    <row r="28" spans="2:12" ht="16.5" thickBot="1" x14ac:dyDescent="0.3">
      <c r="B28" s="1" t="s">
        <v>67</v>
      </c>
      <c r="C28" s="9"/>
      <c r="D28" s="14"/>
      <c r="E28" s="35"/>
      <c r="F28" s="1" t="s">
        <v>99</v>
      </c>
      <c r="G28" s="9"/>
      <c r="H28" s="14"/>
      <c r="I28" s="14"/>
      <c r="J28" s="71"/>
    </row>
    <row r="29" spans="2:12" ht="15.75" thickTop="1" x14ac:dyDescent="0.25">
      <c r="B29" s="23" t="s">
        <v>72</v>
      </c>
      <c r="C29" s="24">
        <f>SUM(C25:C28)+C22</f>
        <v>31094201.445945948</v>
      </c>
      <c r="D29" s="45"/>
      <c r="E29" s="43"/>
      <c r="F29" s="1" t="s">
        <v>100</v>
      </c>
      <c r="G29" s="9"/>
      <c r="H29" s="14"/>
      <c r="I29" s="14"/>
    </row>
    <row r="30" spans="2:12" ht="15.75" thickBot="1" x14ac:dyDescent="0.3">
      <c r="B30" s="1"/>
      <c r="C30" s="2"/>
      <c r="D30" s="35"/>
      <c r="E30" s="35"/>
      <c r="F30" s="1" t="s">
        <v>115</v>
      </c>
      <c r="G30" s="9"/>
      <c r="H30" s="14"/>
      <c r="I30" s="14"/>
    </row>
    <row r="31" spans="2:12" ht="22.5" thickTop="1" thickBot="1" x14ac:dyDescent="0.4">
      <c r="B31" s="64" t="s">
        <v>73</v>
      </c>
      <c r="C31" s="65">
        <f>C12-C29</f>
        <v>-30583901.445945948</v>
      </c>
      <c r="D31" s="71"/>
      <c r="E31" s="46"/>
      <c r="F31" s="13" t="s">
        <v>70</v>
      </c>
      <c r="G31" s="49">
        <f>SUM(G27:G29)</f>
        <v>9980000</v>
      </c>
      <c r="H31" s="115"/>
      <c r="I31" s="115"/>
    </row>
    <row r="32" spans="2:12" ht="21" x14ac:dyDescent="0.35">
      <c r="B32" s="60"/>
      <c r="C32" s="61"/>
      <c r="D32" s="71"/>
      <c r="E32" s="46"/>
      <c r="F32" s="46"/>
      <c r="G32" s="46"/>
    </row>
    <row r="33" spans="2:9" ht="17.45" customHeight="1" x14ac:dyDescent="0.35">
      <c r="B33" s="1" t="s">
        <v>113</v>
      </c>
      <c r="C33" s="2"/>
      <c r="D33" s="73"/>
      <c r="E33" s="46"/>
      <c r="F33" s="46"/>
      <c r="G33" s="46"/>
    </row>
    <row r="34" spans="2:9" ht="21.75" thickBot="1" x14ac:dyDescent="0.4">
      <c r="B34" s="62" t="s">
        <v>114</v>
      </c>
      <c r="C34" s="63"/>
      <c r="D34" s="59"/>
      <c r="E34" s="46"/>
      <c r="F34" s="46"/>
      <c r="G34" s="46"/>
    </row>
    <row r="37" spans="2:9" x14ac:dyDescent="0.25">
      <c r="H37" s="35"/>
      <c r="I37" s="35"/>
    </row>
    <row r="38" spans="2:9" x14ac:dyDescent="0.25">
      <c r="H38" s="35"/>
      <c r="I38" s="35"/>
    </row>
    <row r="39" spans="2:9" x14ac:dyDescent="0.25">
      <c r="H39" s="47"/>
      <c r="I39" s="47"/>
    </row>
    <row r="40" spans="2:9" x14ac:dyDescent="0.25">
      <c r="H40" s="35"/>
      <c r="I40" s="35"/>
    </row>
    <row r="41" spans="2:9" x14ac:dyDescent="0.25">
      <c r="H41" s="14"/>
      <c r="I41" s="14"/>
    </row>
    <row r="42" spans="2:9" x14ac:dyDescent="0.25">
      <c r="H42" s="14"/>
      <c r="I42" s="14"/>
    </row>
    <row r="43" spans="2:9" x14ac:dyDescent="0.25">
      <c r="H43" s="35"/>
      <c r="I43" s="35"/>
    </row>
    <row r="44" spans="2:9" x14ac:dyDescent="0.25">
      <c r="H44" s="35"/>
      <c r="I44" s="35"/>
    </row>
    <row r="45" spans="2:9" x14ac:dyDescent="0.25">
      <c r="H45" s="35"/>
      <c r="I45" s="35"/>
    </row>
    <row r="46" spans="2:9" x14ac:dyDescent="0.25">
      <c r="H46" s="35"/>
      <c r="I46" s="35"/>
    </row>
    <row r="47" spans="2:9" x14ac:dyDescent="0.25">
      <c r="H47" s="14"/>
      <c r="I47" s="14"/>
    </row>
    <row r="48" spans="2:9" x14ac:dyDescent="0.25">
      <c r="H48" s="14"/>
      <c r="I48" s="14"/>
    </row>
    <row r="49" spans="5:9" x14ac:dyDescent="0.25">
      <c r="H49" s="14"/>
      <c r="I49" s="45"/>
    </row>
    <row r="50" spans="5:9" x14ac:dyDescent="0.25">
      <c r="H50" s="14"/>
      <c r="I50" s="14"/>
    </row>
    <row r="51" spans="5:9" x14ac:dyDescent="0.25">
      <c r="H51" s="14"/>
      <c r="I51" s="14"/>
    </row>
    <row r="52" spans="5:9" x14ac:dyDescent="0.25">
      <c r="H52" s="45"/>
      <c r="I52" s="35"/>
    </row>
    <row r="53" spans="5:9" x14ac:dyDescent="0.25">
      <c r="H53" s="35"/>
      <c r="I53" s="35"/>
    </row>
    <row r="55" spans="5:9" ht="15" customHeight="1" x14ac:dyDescent="0.5">
      <c r="E55" s="50"/>
      <c r="F55" s="50"/>
      <c r="G55" s="50"/>
    </row>
    <row r="56" spans="5:9" ht="15.75" customHeight="1" x14ac:dyDescent="0.5">
      <c r="E56" s="50"/>
      <c r="F56" s="50"/>
      <c r="G56" s="50"/>
    </row>
    <row r="57" spans="5:9" x14ac:dyDescent="0.25">
      <c r="E57" s="35"/>
      <c r="F57" s="35"/>
      <c r="G57" s="35"/>
    </row>
    <row r="58" spans="5:9" x14ac:dyDescent="0.25">
      <c r="E58" s="35"/>
      <c r="F58" s="35"/>
      <c r="G58" s="35"/>
    </row>
    <row r="59" spans="5:9" x14ac:dyDescent="0.25">
      <c r="E59" s="35"/>
      <c r="F59" s="35"/>
      <c r="G59" s="35"/>
    </row>
    <row r="60" spans="5:9" x14ac:dyDescent="0.25">
      <c r="E60" s="35"/>
      <c r="F60" s="35"/>
      <c r="G60" s="35"/>
    </row>
    <row r="61" spans="5:9" x14ac:dyDescent="0.25">
      <c r="E61" s="35"/>
      <c r="F61" s="35"/>
      <c r="G61" s="35"/>
    </row>
    <row r="62" spans="5:9" x14ac:dyDescent="0.25">
      <c r="E62" s="35"/>
      <c r="F62" s="35"/>
      <c r="G62" s="35"/>
    </row>
    <row r="63" spans="5:9" x14ac:dyDescent="0.25">
      <c r="E63" s="35"/>
      <c r="F63" s="35"/>
      <c r="G63" s="35"/>
    </row>
    <row r="64" spans="5:9" x14ac:dyDescent="0.25">
      <c r="E64" s="35"/>
      <c r="F64" s="35"/>
      <c r="G64" s="35"/>
    </row>
    <row r="65" spans="5:7" x14ac:dyDescent="0.25">
      <c r="E65" s="14"/>
      <c r="F65" s="35"/>
      <c r="G65" s="35"/>
    </row>
    <row r="66" spans="5:7" x14ac:dyDescent="0.25">
      <c r="E66" s="47"/>
      <c r="F66" s="47"/>
      <c r="G66" s="47"/>
    </row>
  </sheetData>
  <mergeCells count="4">
    <mergeCell ref="B1:C2"/>
    <mergeCell ref="M9:M13"/>
    <mergeCell ref="F20:G21"/>
    <mergeCell ref="F2:I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9"/>
  <sheetViews>
    <sheetView showGridLines="0" topLeftCell="A28" zoomScale="106" zoomScaleNormal="85" workbookViewId="0">
      <selection activeCell="F46" sqref="F46:H46"/>
    </sheetView>
  </sheetViews>
  <sheetFormatPr baseColWidth="10" defaultColWidth="11.5703125" defaultRowHeight="15" x14ac:dyDescent="0.25"/>
  <cols>
    <col min="1" max="1" width="45.85546875" customWidth="1"/>
    <col min="2" max="2" width="22" customWidth="1"/>
    <col min="3" max="3" width="12.7109375" bestFit="1" customWidth="1"/>
    <col min="4" max="4" width="18.140625" customWidth="1"/>
    <col min="5" max="5" width="50.85546875" customWidth="1"/>
    <col min="6" max="6" width="14.85546875" bestFit="1" customWidth="1"/>
    <col min="7" max="7" width="7" customWidth="1"/>
    <col min="8" max="8" width="15.5703125" customWidth="1"/>
  </cols>
  <sheetData>
    <row r="1" spans="1:11" x14ac:dyDescent="0.25">
      <c r="A1" s="93" t="s">
        <v>116</v>
      </c>
      <c r="B1" s="94"/>
      <c r="C1" s="94"/>
      <c r="D1" s="94"/>
      <c r="E1" s="94"/>
      <c r="F1" s="94"/>
      <c r="G1" s="94"/>
      <c r="H1" s="95"/>
      <c r="I1" s="27"/>
      <c r="J1" s="27"/>
      <c r="K1" s="27"/>
    </row>
    <row r="2" spans="1:11" ht="15.75" thickBot="1" x14ac:dyDescent="0.3">
      <c r="A2" s="90" t="s">
        <v>127</v>
      </c>
      <c r="B2" s="91"/>
      <c r="C2" s="91"/>
      <c r="D2" s="91"/>
      <c r="E2" s="91"/>
      <c r="F2" s="91"/>
      <c r="G2" s="91"/>
      <c r="H2" s="92"/>
      <c r="I2" s="27"/>
      <c r="J2" s="27"/>
      <c r="K2" s="27"/>
    </row>
    <row r="3" spans="1:11" ht="27" thickBot="1" x14ac:dyDescent="0.45">
      <c r="A3" s="96" t="s">
        <v>74</v>
      </c>
      <c r="B3" s="97"/>
      <c r="C3" s="97"/>
      <c r="D3" s="97"/>
      <c r="E3" s="98" t="s">
        <v>75</v>
      </c>
      <c r="F3" s="99"/>
      <c r="G3" s="99"/>
      <c r="H3" s="100"/>
    </row>
    <row r="4" spans="1:11" ht="16.5" thickTop="1" thickBot="1" x14ac:dyDescent="0.3">
      <c r="A4" s="101" t="s">
        <v>77</v>
      </c>
      <c r="B4" s="102"/>
      <c r="C4" s="102"/>
      <c r="D4" s="102"/>
      <c r="E4" s="103" t="s">
        <v>76</v>
      </c>
      <c r="F4" s="104"/>
      <c r="G4" s="104"/>
      <c r="H4" s="105"/>
    </row>
    <row r="5" spans="1:11" ht="15.75" thickTop="1" x14ac:dyDescent="0.25">
      <c r="A5" s="1" t="s">
        <v>78</v>
      </c>
      <c r="B5" s="14">
        <v>153250</v>
      </c>
      <c r="C5" s="14"/>
      <c r="D5" s="14"/>
      <c r="E5" s="1" t="s">
        <v>91</v>
      </c>
      <c r="F5" s="14">
        <v>494748</v>
      </c>
      <c r="G5" s="14"/>
      <c r="H5" s="9"/>
    </row>
    <row r="6" spans="1:11" x14ac:dyDescent="0.25">
      <c r="A6" s="1" t="s">
        <v>79</v>
      </c>
      <c r="B6" s="14">
        <v>3171630</v>
      </c>
      <c r="C6" s="14"/>
      <c r="D6" s="14"/>
      <c r="E6" s="1" t="s">
        <v>92</v>
      </c>
      <c r="F6" s="14">
        <v>250000</v>
      </c>
      <c r="G6" s="14"/>
      <c r="H6" s="9"/>
    </row>
    <row r="7" spans="1:11" x14ac:dyDescent="0.25">
      <c r="A7" s="1" t="s">
        <v>80</v>
      </c>
      <c r="B7" s="14">
        <v>93750</v>
      </c>
      <c r="C7" s="14"/>
      <c r="D7" s="14"/>
      <c r="E7" s="1" t="s">
        <v>67</v>
      </c>
      <c r="F7" s="14">
        <v>124340</v>
      </c>
      <c r="G7" s="14"/>
      <c r="H7" s="9"/>
    </row>
    <row r="8" spans="1:11" x14ac:dyDescent="0.25">
      <c r="A8" s="1" t="s">
        <v>124</v>
      </c>
      <c r="B8" s="14">
        <v>632240</v>
      </c>
      <c r="C8" s="14"/>
      <c r="D8" s="14">
        <f>SUM(B5:B8)</f>
        <v>4050870</v>
      </c>
      <c r="E8" s="1" t="s">
        <v>117</v>
      </c>
      <c r="F8" s="14">
        <v>15000</v>
      </c>
      <c r="G8" s="14"/>
      <c r="H8" s="9"/>
    </row>
    <row r="9" spans="1:11" ht="15.75" thickBot="1" x14ac:dyDescent="0.3">
      <c r="A9" s="30" t="s">
        <v>87</v>
      </c>
      <c r="B9" s="31"/>
      <c r="C9" s="31"/>
      <c r="D9" s="31"/>
      <c r="E9" s="1" t="s">
        <v>126</v>
      </c>
      <c r="F9" s="14"/>
      <c r="G9" s="14"/>
      <c r="H9" s="9">
        <f>SUM(F5:F8)</f>
        <v>884088</v>
      </c>
    </row>
    <row r="10" spans="1:11" ht="16.5" thickTop="1" thickBot="1" x14ac:dyDescent="0.3">
      <c r="A10" s="1"/>
      <c r="B10" s="14"/>
      <c r="C10" s="14"/>
      <c r="D10" s="14"/>
      <c r="E10" s="103" t="s">
        <v>86</v>
      </c>
      <c r="F10" s="104"/>
      <c r="G10" s="104"/>
      <c r="H10" s="105"/>
    </row>
    <row r="11" spans="1:11" ht="16.5" thickTop="1" thickBot="1" x14ac:dyDescent="0.3">
      <c r="A11" s="1"/>
      <c r="B11" s="14"/>
      <c r="C11" s="14"/>
      <c r="D11" s="14"/>
      <c r="E11" s="1"/>
      <c r="F11" s="14"/>
      <c r="G11" s="14"/>
      <c r="H11" s="9"/>
    </row>
    <row r="12" spans="1:11" ht="27.75" thickTop="1" thickBot="1" x14ac:dyDescent="0.45">
      <c r="A12" s="101" t="s">
        <v>81</v>
      </c>
      <c r="B12" s="102"/>
      <c r="C12" s="102"/>
      <c r="D12" s="102"/>
      <c r="E12" s="87" t="s">
        <v>93</v>
      </c>
      <c r="F12" s="88"/>
      <c r="G12" s="88"/>
      <c r="H12" s="89"/>
    </row>
    <row r="13" spans="1:11" ht="15.75" thickTop="1" x14ac:dyDescent="0.25">
      <c r="A13" s="1" t="s">
        <v>82</v>
      </c>
      <c r="B13" s="14">
        <v>1500000</v>
      </c>
      <c r="C13" s="14"/>
      <c r="D13" s="14"/>
      <c r="E13" s="1" t="s">
        <v>94</v>
      </c>
      <c r="F13" s="14">
        <v>3000000</v>
      </c>
      <c r="G13" s="14"/>
      <c r="H13" s="9"/>
    </row>
    <row r="14" spans="1:11" x14ac:dyDescent="0.25">
      <c r="A14" s="1" t="s">
        <v>85</v>
      </c>
      <c r="B14" s="14">
        <v>-640000</v>
      </c>
      <c r="C14" s="14"/>
      <c r="D14" s="14"/>
      <c r="E14" s="1" t="s">
        <v>95</v>
      </c>
      <c r="F14" s="14">
        <v>1115282</v>
      </c>
      <c r="G14" s="14"/>
      <c r="H14" s="9"/>
    </row>
    <row r="15" spans="1:11" x14ac:dyDescent="0.25">
      <c r="A15" s="1" t="s">
        <v>83</v>
      </c>
      <c r="B15" s="14">
        <v>125000</v>
      </c>
      <c r="C15" s="14"/>
      <c r="D15" s="14"/>
      <c r="E15" s="1"/>
      <c r="F15" s="14"/>
      <c r="G15" s="14"/>
      <c r="H15" s="9"/>
    </row>
    <row r="16" spans="1:11" x14ac:dyDescent="0.25">
      <c r="A16" s="1" t="s">
        <v>84</v>
      </c>
      <c r="B16" s="14">
        <v>-40000</v>
      </c>
      <c r="C16" s="14"/>
      <c r="D16" s="14"/>
      <c r="E16" s="1"/>
      <c r="F16" s="14"/>
      <c r="G16" s="14"/>
      <c r="H16" s="9"/>
    </row>
    <row r="17" spans="1:8" x14ac:dyDescent="0.25">
      <c r="A17" s="1" t="s">
        <v>125</v>
      </c>
      <c r="B17" s="14">
        <v>3500</v>
      </c>
      <c r="C17" s="14"/>
      <c r="D17" s="14"/>
      <c r="E17" s="1"/>
      <c r="F17" s="14"/>
      <c r="G17" s="14"/>
      <c r="H17" s="9"/>
    </row>
    <row r="18" spans="1:8" ht="15.75" thickBot="1" x14ac:dyDescent="0.3">
      <c r="A18" s="28" t="s">
        <v>89</v>
      </c>
      <c r="B18" s="32"/>
      <c r="C18" s="32"/>
      <c r="D18" s="32">
        <f>SUM(B13:B17)</f>
        <v>948500</v>
      </c>
      <c r="E18" s="28"/>
      <c r="F18" s="32"/>
      <c r="G18" s="32"/>
      <c r="H18" s="33">
        <f>SUM(F13:F17)</f>
        <v>4115282</v>
      </c>
    </row>
    <row r="19" spans="1:8" ht="15.75" thickBot="1" x14ac:dyDescent="0.3">
      <c r="A19" s="34" t="s">
        <v>88</v>
      </c>
      <c r="B19" s="85">
        <f>D8+D18</f>
        <v>4999370</v>
      </c>
      <c r="C19" s="86"/>
      <c r="D19" s="86"/>
      <c r="E19" s="29" t="s">
        <v>90</v>
      </c>
      <c r="F19" s="106">
        <f>H9+H11+H18</f>
        <v>4999370</v>
      </c>
      <c r="G19" s="106"/>
      <c r="H19" s="107"/>
    </row>
    <row r="21" spans="1:8" x14ac:dyDescent="0.25">
      <c r="D21" s="36"/>
    </row>
    <row r="22" spans="1:8" ht="15.75" thickBot="1" x14ac:dyDescent="0.3">
      <c r="A22" s="35"/>
      <c r="B22" s="35"/>
      <c r="C22" s="35"/>
      <c r="D22" s="35"/>
      <c r="E22" s="35"/>
      <c r="F22" s="35"/>
      <c r="G22" s="35"/>
      <c r="H22" s="35"/>
    </row>
    <row r="23" spans="1:8" x14ac:dyDescent="0.25">
      <c r="A23" s="93" t="s">
        <v>121</v>
      </c>
      <c r="B23" s="94"/>
      <c r="C23" s="94"/>
      <c r="D23" s="94"/>
      <c r="E23" s="94"/>
      <c r="F23" s="94"/>
      <c r="G23" s="94"/>
      <c r="H23" s="95"/>
    </row>
    <row r="24" spans="1:8" ht="15.75" thickBot="1" x14ac:dyDescent="0.3">
      <c r="A24" s="90" t="s">
        <v>128</v>
      </c>
      <c r="B24" s="91"/>
      <c r="C24" s="91"/>
      <c r="D24" s="91"/>
      <c r="E24" s="91"/>
      <c r="F24" s="91"/>
      <c r="G24" s="91"/>
      <c r="H24" s="92"/>
    </row>
    <row r="25" spans="1:8" ht="27" thickBot="1" x14ac:dyDescent="0.45">
      <c r="A25" s="96" t="s">
        <v>74</v>
      </c>
      <c r="B25" s="97"/>
      <c r="C25" s="97"/>
      <c r="D25" s="97"/>
      <c r="E25" s="98" t="s">
        <v>75</v>
      </c>
      <c r="F25" s="99"/>
      <c r="G25" s="99"/>
      <c r="H25" s="100"/>
    </row>
    <row r="26" spans="1:8" ht="16.5" thickTop="1" thickBot="1" x14ac:dyDescent="0.3">
      <c r="A26" s="101" t="s">
        <v>77</v>
      </c>
      <c r="B26" s="102"/>
      <c r="C26" s="102"/>
      <c r="D26" s="102"/>
      <c r="E26" s="103" t="s">
        <v>76</v>
      </c>
      <c r="F26" s="104"/>
      <c r="G26" s="104"/>
      <c r="H26" s="105"/>
    </row>
    <row r="27" spans="1:8" ht="16.5" thickTop="1" x14ac:dyDescent="0.25">
      <c r="A27" s="1" t="s">
        <v>78</v>
      </c>
      <c r="B27" s="14"/>
      <c r="C27" s="71"/>
      <c r="D27" s="14"/>
      <c r="E27" s="1" t="s">
        <v>91</v>
      </c>
      <c r="F27" s="14" t="e">
        <f>F5-'Caja,CxC,CxP'!#REF!</f>
        <v>#REF!</v>
      </c>
      <c r="G27" s="71"/>
      <c r="H27" s="9"/>
    </row>
    <row r="28" spans="1:8" ht="15.75" x14ac:dyDescent="0.25">
      <c r="A28" s="1" t="s">
        <v>79</v>
      </c>
      <c r="B28" s="14"/>
      <c r="C28" s="74"/>
      <c r="D28" s="14"/>
      <c r="E28" s="1" t="s">
        <v>92</v>
      </c>
      <c r="F28" s="14" t="e">
        <f>Presupuestos!#REF!</f>
        <v>#REF!</v>
      </c>
      <c r="G28" s="71"/>
      <c r="H28" s="9"/>
    </row>
    <row r="29" spans="1:8" ht="15.75" x14ac:dyDescent="0.25">
      <c r="A29" s="1" t="s">
        <v>80</v>
      </c>
      <c r="B29" s="14"/>
      <c r="C29" s="71"/>
      <c r="D29" s="14"/>
      <c r="E29" s="1" t="s">
        <v>67</v>
      </c>
      <c r="F29" s="14">
        <f>'Caja,CxC,CxP'!E65</f>
        <v>0</v>
      </c>
      <c r="H29" s="9"/>
    </row>
    <row r="30" spans="1:8" ht="15.75" x14ac:dyDescent="0.25">
      <c r="A30" s="1" t="s">
        <v>124</v>
      </c>
      <c r="B30" s="14"/>
      <c r="C30" s="14"/>
      <c r="D30" s="14">
        <f>SUM(B27:B30)</f>
        <v>0</v>
      </c>
      <c r="E30" s="1" t="s">
        <v>117</v>
      </c>
      <c r="F30" s="14"/>
      <c r="G30" s="71"/>
      <c r="H30" s="9"/>
    </row>
    <row r="31" spans="1:8" x14ac:dyDescent="0.25">
      <c r="A31" s="1"/>
      <c r="B31" s="14"/>
      <c r="C31" s="14"/>
      <c r="D31" s="14"/>
      <c r="E31" s="1" t="s">
        <v>126</v>
      </c>
      <c r="F31" s="14"/>
      <c r="G31" s="14"/>
      <c r="H31" s="9"/>
    </row>
    <row r="32" spans="1:8" ht="16.5" thickBot="1" x14ac:dyDescent="0.3">
      <c r="A32" s="30" t="s">
        <v>87</v>
      </c>
      <c r="B32" s="31"/>
      <c r="C32" s="31"/>
      <c r="D32" s="31"/>
      <c r="E32" s="11"/>
      <c r="F32" s="14"/>
      <c r="G32" s="75"/>
      <c r="H32" s="9" t="e">
        <f>SUM(F27:F30)</f>
        <v>#REF!</v>
      </c>
    </row>
    <row r="33" spans="1:8" ht="17.25" thickTop="1" thickBot="1" x14ac:dyDescent="0.3">
      <c r="A33" s="1"/>
      <c r="B33" s="71"/>
      <c r="C33" s="14"/>
      <c r="D33" s="14"/>
      <c r="E33" s="103" t="s">
        <v>86</v>
      </c>
      <c r="F33" s="104"/>
      <c r="G33" s="104"/>
      <c r="H33" s="105"/>
    </row>
    <row r="34" spans="1:8" ht="15.75" thickTop="1" x14ac:dyDescent="0.25">
      <c r="A34" s="1"/>
      <c r="B34" s="14"/>
      <c r="C34" s="14"/>
      <c r="D34" s="14"/>
      <c r="E34" s="56"/>
      <c r="F34" s="58"/>
      <c r="G34" s="44"/>
      <c r="H34" s="55"/>
    </row>
    <row r="35" spans="1:8" ht="15.75" x14ac:dyDescent="0.25">
      <c r="A35" s="1"/>
      <c r="B35" s="14"/>
      <c r="C35" s="14"/>
      <c r="D35" s="14"/>
      <c r="E35" s="56"/>
      <c r="F35" s="58"/>
      <c r="G35" s="75"/>
      <c r="H35" s="55"/>
    </row>
    <row r="36" spans="1:8" x14ac:dyDescent="0.25">
      <c r="A36" s="1"/>
      <c r="B36" s="14"/>
      <c r="C36" s="14"/>
      <c r="D36" s="14"/>
      <c r="E36" s="56"/>
      <c r="F36" s="58"/>
      <c r="G36" s="44"/>
      <c r="H36" s="55"/>
    </row>
    <row r="37" spans="1:8" ht="15.75" thickBot="1" x14ac:dyDescent="0.3">
      <c r="A37" s="1"/>
      <c r="B37" s="14"/>
      <c r="C37" s="14"/>
      <c r="D37" s="14"/>
      <c r="E37" s="57" t="s">
        <v>118</v>
      </c>
      <c r="F37" s="14"/>
      <c r="G37" s="14"/>
      <c r="H37" s="9">
        <f>F34+F35</f>
        <v>0</v>
      </c>
    </row>
    <row r="38" spans="1:8" ht="27.75" thickTop="1" thickBot="1" x14ac:dyDescent="0.45">
      <c r="A38" s="101" t="s">
        <v>81</v>
      </c>
      <c r="B38" s="102"/>
      <c r="C38" s="102"/>
      <c r="D38" s="102"/>
      <c r="E38" s="87" t="s">
        <v>93</v>
      </c>
      <c r="F38" s="88"/>
      <c r="G38" s="88"/>
      <c r="H38" s="89"/>
    </row>
    <row r="39" spans="1:8" ht="16.5" thickTop="1" x14ac:dyDescent="0.25">
      <c r="A39" s="1" t="s">
        <v>82</v>
      </c>
      <c r="B39" s="14">
        <f>832500</f>
        <v>832500</v>
      </c>
      <c r="C39" s="71"/>
      <c r="D39" s="14"/>
      <c r="E39" s="1" t="s">
        <v>94</v>
      </c>
      <c r="F39" s="14">
        <v>25000000</v>
      </c>
      <c r="G39" s="14"/>
      <c r="H39" s="9"/>
    </row>
    <row r="40" spans="1:8" ht="15.75" x14ac:dyDescent="0.25">
      <c r="A40" s="1" t="s">
        <v>85</v>
      </c>
      <c r="B40" s="14">
        <f>B14+7500</f>
        <v>-632500</v>
      </c>
      <c r="C40" s="14">
        <f>B39-B40</f>
        <v>1465000</v>
      </c>
      <c r="D40" s="71"/>
      <c r="E40" s="1" t="s">
        <v>95</v>
      </c>
      <c r="F40" s="14">
        <v>6610220</v>
      </c>
      <c r="G40" s="14"/>
      <c r="H40" s="9"/>
    </row>
    <row r="41" spans="1:8" x14ac:dyDescent="0.25">
      <c r="A41" s="1" t="s">
        <v>83</v>
      </c>
      <c r="B41" s="14">
        <f>B15</f>
        <v>125000</v>
      </c>
      <c r="C41" s="14"/>
      <c r="D41" s="14"/>
      <c r="E41" s="1" t="s">
        <v>112</v>
      </c>
      <c r="F41" s="14"/>
      <c r="G41" s="14"/>
      <c r="H41" s="9"/>
    </row>
    <row r="42" spans="1:8" ht="15.75" x14ac:dyDescent="0.25">
      <c r="A42" s="1" t="s">
        <v>84</v>
      </c>
      <c r="B42" s="14">
        <f>B16</f>
        <v>-40000</v>
      </c>
      <c r="C42" s="14">
        <f>B41-B42</f>
        <v>165000</v>
      </c>
      <c r="D42" s="71"/>
      <c r="E42" s="1"/>
      <c r="F42" s="14"/>
      <c r="G42" s="14"/>
      <c r="H42" s="9"/>
    </row>
    <row r="43" spans="1:8" x14ac:dyDescent="0.25">
      <c r="A43" s="1" t="s">
        <v>122</v>
      </c>
      <c r="B43" s="14"/>
      <c r="C43" s="14">
        <v>10000</v>
      </c>
      <c r="D43" s="14"/>
      <c r="E43" s="1"/>
      <c r="F43" s="14"/>
      <c r="G43" s="14"/>
      <c r="H43" s="9"/>
    </row>
    <row r="44" spans="1:8" ht="15.75" x14ac:dyDescent="0.25">
      <c r="A44" s="1" t="s">
        <v>123</v>
      </c>
      <c r="B44" s="14"/>
      <c r="C44" s="14">
        <v>2500000</v>
      </c>
      <c r="D44" s="14"/>
      <c r="E44" s="1"/>
      <c r="F44" s="14"/>
      <c r="G44" s="14"/>
      <c r="H44" s="76"/>
    </row>
    <row r="45" spans="1:8" ht="15.75" thickBot="1" x14ac:dyDescent="0.3">
      <c r="A45" s="28" t="s">
        <v>89</v>
      </c>
      <c r="B45" s="32"/>
      <c r="C45" s="32"/>
      <c r="D45" s="32">
        <f>C40+C42+C43+C44</f>
        <v>4140000</v>
      </c>
      <c r="E45" s="28" t="s">
        <v>119</v>
      </c>
      <c r="F45" s="32"/>
      <c r="G45" s="32"/>
      <c r="H45" s="33">
        <f>SUM(F39:F43)</f>
        <v>31610220</v>
      </c>
    </row>
    <row r="46" spans="1:8" ht="15.75" thickBot="1" x14ac:dyDescent="0.3">
      <c r="A46" s="34" t="s">
        <v>88</v>
      </c>
      <c r="B46" s="85">
        <f>D30+D45</f>
        <v>4140000</v>
      </c>
      <c r="C46" s="86"/>
      <c r="D46" s="86"/>
      <c r="E46" s="29" t="s">
        <v>90</v>
      </c>
      <c r="F46" s="106" t="e">
        <f>H32+H37+H45</f>
        <v>#REF!</v>
      </c>
      <c r="G46" s="106"/>
      <c r="H46" s="107"/>
    </row>
    <row r="47" spans="1:8" x14ac:dyDescent="0.25">
      <c r="A47" s="35"/>
      <c r="B47" s="35"/>
      <c r="C47" s="35"/>
      <c r="D47" s="35"/>
      <c r="E47" s="66" t="e">
        <f>B46-F46</f>
        <v>#REF!</v>
      </c>
      <c r="F47" s="35"/>
      <c r="G47" s="35"/>
      <c r="H47" s="35"/>
    </row>
    <row r="49" spans="4:5" x14ac:dyDescent="0.25">
      <c r="D49" t="s">
        <v>120</v>
      </c>
      <c r="E49" s="77" t="e">
        <f>B46-F46</f>
        <v>#REF!</v>
      </c>
    </row>
  </sheetData>
  <mergeCells count="22">
    <mergeCell ref="A38:D38"/>
    <mergeCell ref="E38:H38"/>
    <mergeCell ref="B46:D46"/>
    <mergeCell ref="A24:H24"/>
    <mergeCell ref="A25:D25"/>
    <mergeCell ref="E25:H25"/>
    <mergeCell ref="A26:D26"/>
    <mergeCell ref="E26:H26"/>
    <mergeCell ref="E33:H33"/>
    <mergeCell ref="F46:H46"/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Caja,CxC,CxP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2020-04-22T17:11:04Z</dcterms:modified>
</cp:coreProperties>
</file>