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Jenatz\Documents\Marro\semestre3\Cost\"/>
    </mc:Choice>
  </mc:AlternateContent>
  <xr:revisionPtr revIDLastSave="0" documentId="13_ncr:1_{DECC2750-6C2A-4DDD-8627-3371F5F37C91}" xr6:coauthVersionLast="45" xr6:coauthVersionMax="45" xr10:uidLastSave="{00000000-0000-0000-0000-000000000000}"/>
  <bookViews>
    <workbookView xWindow="0" yWindow="0" windowWidth="23040" windowHeight="12360" firstSheet="1" activeTab="2" xr2:uid="{00000000-000D-0000-FFFF-FFFF00000000}"/>
  </bookViews>
  <sheets>
    <sheet name="Presupuestos" sheetId="1" r:id="rId1"/>
    <sheet name="Cobrar,Pagar,Caja" sheetId="2" r:id="rId2"/>
    <sheet name="Balance Gener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3" l="1"/>
  <c r="G34" i="3"/>
  <c r="M17" i="2"/>
  <c r="L16" i="2"/>
  <c r="M16" i="2"/>
  <c r="K16" i="2"/>
  <c r="L15" i="2"/>
  <c r="M15" i="2"/>
  <c r="K15" i="2"/>
  <c r="B71" i="1"/>
  <c r="A25" i="3"/>
  <c r="B22" i="1"/>
  <c r="D19" i="1"/>
  <c r="H39" i="3" l="1"/>
  <c r="G35" i="3"/>
  <c r="G32" i="3"/>
  <c r="C47" i="3"/>
  <c r="C46" i="3"/>
  <c r="B44" i="3"/>
  <c r="B45" i="3"/>
  <c r="B43" i="3"/>
  <c r="B42" i="3"/>
  <c r="C43" i="3" l="1"/>
  <c r="C45" i="3"/>
  <c r="L27" i="2"/>
  <c r="L21" i="2"/>
  <c r="B14" i="2"/>
  <c r="B4" i="2"/>
  <c r="C8" i="2" s="1"/>
  <c r="C14" i="2" s="1"/>
  <c r="C4" i="2"/>
  <c r="E9" i="2" s="1"/>
  <c r="B5" i="2"/>
  <c r="C5" i="2"/>
  <c r="N13" i="2"/>
  <c r="N12" i="2"/>
  <c r="K2" i="2"/>
  <c r="H10" i="3"/>
  <c r="K11" i="2"/>
  <c r="L11" i="2"/>
  <c r="M11" i="2"/>
  <c r="A14" i="2"/>
  <c r="A30" i="2"/>
  <c r="B30" i="2"/>
  <c r="K13" i="2" s="1"/>
  <c r="G46" i="3"/>
  <c r="G45" i="3"/>
  <c r="H21" i="3"/>
  <c r="C20" i="3"/>
  <c r="C18" i="3"/>
  <c r="D10" i="3"/>
  <c r="D21" i="3" l="1"/>
  <c r="D22" i="3" s="1"/>
  <c r="H15" i="3"/>
  <c r="H22" i="3" s="1"/>
  <c r="D9" i="2"/>
  <c r="D8" i="2"/>
  <c r="F24" i="3" l="1"/>
  <c r="D14" i="2"/>
  <c r="K6" i="2" s="1"/>
  <c r="B53" i="1"/>
  <c r="B55" i="1" s="1"/>
  <c r="D40" i="1" l="1"/>
  <c r="C40" i="1"/>
  <c r="D38" i="1"/>
  <c r="C38" i="1"/>
  <c r="B33" i="1"/>
  <c r="E21" i="1"/>
  <c r="D22" i="1" s="1"/>
  <c r="D58" i="1" s="1"/>
  <c r="C34" i="3" s="1"/>
  <c r="E18" i="1"/>
  <c r="E10" i="1"/>
  <c r="D12" i="1" l="1"/>
  <c r="D26" i="1"/>
  <c r="C26" i="1"/>
  <c r="C20" i="1"/>
  <c r="D78" i="1" l="1"/>
  <c r="C78" i="1"/>
  <c r="B78" i="1"/>
  <c r="A75" i="1"/>
  <c r="A59" i="1"/>
  <c r="D52" i="1"/>
  <c r="C52" i="1"/>
  <c r="B52" i="1"/>
  <c r="A49" i="1"/>
  <c r="A41" i="1"/>
  <c r="A37" i="1"/>
  <c r="A34" i="1"/>
  <c r="D33" i="1"/>
  <c r="C33" i="1"/>
  <c r="D31" i="1"/>
  <c r="C31" i="1"/>
  <c r="B31" i="1"/>
  <c r="A30" i="1"/>
  <c r="A27" i="1"/>
  <c r="A22" i="1"/>
  <c r="D20" i="1"/>
  <c r="D18" i="1"/>
  <c r="D62" i="1" s="1"/>
  <c r="C18" i="1"/>
  <c r="C62" i="1" s="1"/>
  <c r="B18" i="1"/>
  <c r="B62" i="1" s="1"/>
  <c r="A15" i="1"/>
  <c r="D11" i="1"/>
  <c r="C11" i="1"/>
  <c r="A11" i="1"/>
  <c r="D10" i="1"/>
  <c r="D44" i="1" s="1"/>
  <c r="C10" i="1"/>
  <c r="C44" i="1" s="1"/>
  <c r="B10" i="1"/>
  <c r="B44" i="1" s="1"/>
  <c r="C7" i="1"/>
  <c r="B7" i="1"/>
  <c r="D7" i="1"/>
  <c r="B11" i="1"/>
  <c r="D79" i="1" l="1"/>
  <c r="E84" i="1" s="1"/>
  <c r="F3" i="2"/>
  <c r="D13" i="1"/>
  <c r="C12" i="1"/>
  <c r="D3" i="2"/>
  <c r="B79" i="1"/>
  <c r="K17" i="2" s="1"/>
  <c r="B12" i="1"/>
  <c r="C14" i="1" s="1"/>
  <c r="C79" i="1"/>
  <c r="L17" i="2" s="1"/>
  <c r="E3" i="2"/>
  <c r="D14" i="1" l="1"/>
  <c r="C13" i="1"/>
  <c r="C15" i="1" s="1"/>
  <c r="C67" i="1" s="1"/>
  <c r="E4" i="2"/>
  <c r="E5" i="2"/>
  <c r="L5" i="2" s="1"/>
  <c r="B13" i="1"/>
  <c r="B15" i="1" s="1"/>
  <c r="D5" i="2"/>
  <c r="K5" i="2" s="1"/>
  <c r="K7" i="2" s="1"/>
  <c r="K9" i="2" s="1"/>
  <c r="D4" i="2"/>
  <c r="F4" i="2"/>
  <c r="F5" i="2"/>
  <c r="M5" i="2" s="1"/>
  <c r="C37" i="1"/>
  <c r="C19" i="1"/>
  <c r="C30" i="1"/>
  <c r="C32" i="1" s="1"/>
  <c r="C34" i="1" s="1"/>
  <c r="C39" i="1" l="1"/>
  <c r="E10" i="2"/>
  <c r="E14" i="2" s="1"/>
  <c r="L6" i="2" s="1"/>
  <c r="L7" i="2" s="1"/>
  <c r="F10" i="2"/>
  <c r="G11" i="2"/>
  <c r="F11" i="2"/>
  <c r="C21" i="1"/>
  <c r="B67" i="1"/>
  <c r="B37" i="1"/>
  <c r="B39" i="1" s="1"/>
  <c r="B30" i="1"/>
  <c r="B32" i="1" s="1"/>
  <c r="B34" i="1" s="1"/>
  <c r="B19" i="1"/>
  <c r="D15" i="1"/>
  <c r="H12" i="2"/>
  <c r="H14" i="2" s="1"/>
  <c r="G12" i="2"/>
  <c r="B45" i="1" l="1"/>
  <c r="B47" i="1" s="1"/>
  <c r="B49" i="1" s="1"/>
  <c r="B41" i="1"/>
  <c r="C45" i="1"/>
  <c r="C47" i="1" s="1"/>
  <c r="C41" i="1"/>
  <c r="D21" i="1"/>
  <c r="D37" i="1"/>
  <c r="D67" i="1"/>
  <c r="D30" i="1"/>
  <c r="D32" i="1" s="1"/>
  <c r="D34" i="1" s="1"/>
  <c r="B21" i="1"/>
  <c r="B23" i="1" s="1"/>
  <c r="B25" i="1" s="1"/>
  <c r="B27" i="1" s="1"/>
  <c r="G14" i="2"/>
  <c r="H15" i="2" s="1"/>
  <c r="C32" i="3" s="1"/>
  <c r="B58" i="1"/>
  <c r="C24" i="1"/>
  <c r="C53" i="1" s="1"/>
  <c r="C55" i="1" s="1"/>
  <c r="F14" i="2"/>
  <c r="M6" i="2" s="1"/>
  <c r="M7" i="2" s="1"/>
  <c r="L14" i="2" l="1"/>
  <c r="C64" i="1"/>
  <c r="B56" i="1"/>
  <c r="B57" i="1" s="1"/>
  <c r="B59" i="1" s="1"/>
  <c r="B63" i="1" s="1"/>
  <c r="B19" i="2"/>
  <c r="D39" i="1"/>
  <c r="K14" i="2"/>
  <c r="B64" i="1"/>
  <c r="C22" i="1"/>
  <c r="D23" i="1"/>
  <c r="B65" i="1"/>
  <c r="B66" i="1" l="1"/>
  <c r="B72" i="1" s="1"/>
  <c r="B73" i="1" s="1"/>
  <c r="D41" i="1"/>
  <c r="D45" i="1"/>
  <c r="D47" i="1" s="1"/>
  <c r="D49" i="1" s="1"/>
  <c r="C58" i="1"/>
  <c r="D24" i="1"/>
  <c r="D53" i="1" s="1"/>
  <c r="D55" i="1" s="1"/>
  <c r="C23" i="1"/>
  <c r="C25" i="1" s="1"/>
  <c r="B20" i="2"/>
  <c r="C26" i="2" s="1"/>
  <c r="C30" i="2" s="1"/>
  <c r="L13" i="2" s="1"/>
  <c r="B21" i="2"/>
  <c r="K12" i="2" s="1"/>
  <c r="K18" i="2" s="1"/>
  <c r="K23" i="2" s="1"/>
  <c r="K25" i="2" s="1"/>
  <c r="K30" i="2" s="1"/>
  <c r="L2" i="2" s="1"/>
  <c r="L9" i="2" s="1"/>
  <c r="B68" i="1"/>
  <c r="D65" i="1" l="1"/>
  <c r="C27" i="1"/>
  <c r="C19" i="2" s="1"/>
  <c r="M14" i="2"/>
  <c r="D64" i="1"/>
  <c r="D25" i="1"/>
  <c r="B74" i="1"/>
  <c r="B89" i="1" s="1"/>
  <c r="C71" i="1"/>
  <c r="C56" i="1" l="1"/>
  <c r="C57" i="1" s="1"/>
  <c r="C59" i="1" s="1"/>
  <c r="C63" i="1" s="1"/>
  <c r="D27" i="1"/>
  <c r="D19" i="2" s="1"/>
  <c r="B75" i="1"/>
  <c r="B80" i="1" s="1"/>
  <c r="B81" i="1" s="1"/>
  <c r="C20" i="2"/>
  <c r="D27" i="2" s="1"/>
  <c r="D30" i="2" s="1"/>
  <c r="M13" i="2" s="1"/>
  <c r="C21" i="2"/>
  <c r="L12" i="2" s="1"/>
  <c r="C49" i="1"/>
  <c r="C65" i="1" l="1"/>
  <c r="C66" i="1" s="1"/>
  <c r="C68" i="1" s="1"/>
  <c r="L18" i="2"/>
  <c r="L23" i="2" s="1"/>
  <c r="L25" i="2" s="1"/>
  <c r="L30" i="2" s="1"/>
  <c r="M2" i="2" s="1"/>
  <c r="M9" i="2" s="1"/>
  <c r="D20" i="2"/>
  <c r="E28" i="2" s="1"/>
  <c r="E30" i="2" s="1"/>
  <c r="G31" i="3" s="1"/>
  <c r="D21" i="2"/>
  <c r="M12" i="2" s="1"/>
  <c r="M18" i="2" s="1"/>
  <c r="M23" i="2" s="1"/>
  <c r="D56" i="1"/>
  <c r="D57" i="1" s="1"/>
  <c r="D59" i="1" s="1"/>
  <c r="D63" i="1" s="1"/>
  <c r="D66" i="1" s="1"/>
  <c r="B85" i="1"/>
  <c r="C72" i="1"/>
  <c r="C73" i="1" s="1"/>
  <c r="M25" i="2" l="1"/>
  <c r="M30" i="2" s="1"/>
  <c r="C31" i="3" s="1"/>
  <c r="D72" i="1"/>
  <c r="D68" i="1"/>
  <c r="D74" i="1" s="1"/>
  <c r="D89" i="1" s="1"/>
  <c r="C33" i="3" s="1"/>
  <c r="C74" i="1"/>
  <c r="C89" i="1" s="1"/>
  <c r="D71" i="1"/>
  <c r="B86" i="1"/>
  <c r="D34" i="3" l="1"/>
  <c r="D48" i="3" s="1"/>
  <c r="D73" i="1"/>
  <c r="B87" i="1"/>
  <c r="D75" i="1"/>
  <c r="D80" i="1" s="1"/>
  <c r="D81" i="1" s="1"/>
  <c r="D85" i="1" s="1"/>
  <c r="C75" i="1"/>
  <c r="C80" i="1" s="1"/>
  <c r="C81" i="1" s="1"/>
  <c r="C85" i="1" s="1"/>
  <c r="C86" i="1" s="1"/>
  <c r="D86" i="1" l="1"/>
  <c r="E86" i="1" s="1"/>
  <c r="G33" i="3" s="1"/>
  <c r="H35" i="3" s="1"/>
  <c r="H40" i="3" s="1"/>
  <c r="C87" i="1"/>
  <c r="D87" i="1" l="1"/>
  <c r="E87" i="1" s="1"/>
  <c r="G47" i="3" s="1"/>
  <c r="H47" i="3" s="1"/>
  <c r="H48" i="3" s="1"/>
  <c r="F50" i="3" s="1"/>
</calcChain>
</file>

<file path=xl/sharedStrings.xml><?xml version="1.0" encoding="utf-8"?>
<sst xmlns="http://schemas.openxmlformats.org/spreadsheetml/2006/main" count="235" uniqueCount="182">
  <si>
    <t>Presupuesto de Ventas</t>
  </si>
  <si>
    <t>Octubre</t>
  </si>
  <si>
    <t>Noviembre</t>
  </si>
  <si>
    <t>Diciembre</t>
  </si>
  <si>
    <t>Enero</t>
  </si>
  <si>
    <t>Unidades a Producir</t>
  </si>
  <si>
    <t>te lo dan</t>
  </si>
  <si>
    <t>Precio por Unidad</t>
  </si>
  <si>
    <t>Presupuesto de Produccion en Units</t>
  </si>
  <si>
    <t>prox mes te lo dan</t>
  </si>
  <si>
    <t>(+)Inv. Final Deseado</t>
  </si>
  <si>
    <t>Necesidades en Units</t>
  </si>
  <si>
    <t>(-)Inv. Inicial Deseado</t>
  </si>
  <si>
    <t>siempre te dan el primer mes</t>
  </si>
  <si>
    <t>Presupuesto de Compra de Materiales Directos</t>
  </si>
  <si>
    <t>Presupuesto de Produccion</t>
  </si>
  <si>
    <t>te dan el primer mes</t>
  </si>
  <si>
    <t>Unidades de Material Requerido</t>
  </si>
  <si>
    <t>te lo dicen siempre, si no siempre es 1</t>
  </si>
  <si>
    <t>Materiales para la Produccion</t>
  </si>
  <si>
    <t xml:space="preserve">Si no te lo da explicitamente, podes </t>
  </si>
  <si>
    <t>o te dan inicial de primer mes o dividis inventario material directo por valoracion de inv inicial</t>
  </si>
  <si>
    <t>Presupuesto de Compra en Units</t>
  </si>
  <si>
    <t>Costo por Unidad</t>
  </si>
  <si>
    <t>te lo dan, no necesariamente mismo costo por mes</t>
  </si>
  <si>
    <t>Presupuesto de Consumo de Materiales Directos</t>
  </si>
  <si>
    <t>Presupuesto de Mano de Obra Directa</t>
  </si>
  <si>
    <t>TODO lo del presupuesto de  MANO DE obra te lo DAN</t>
  </si>
  <si>
    <t>HH necesarias para producir</t>
  </si>
  <si>
    <t>Total HH para producir</t>
  </si>
  <si>
    <t>Costo por H</t>
  </si>
  <si>
    <t>Presupuesto Costos Indirectos de Fabricacion</t>
  </si>
  <si>
    <t>Horas Hombres Necesarias</t>
  </si>
  <si>
    <t>lo halo de Total HH para producir</t>
  </si>
  <si>
    <t>Costo por HH de Costos y Gastos Variables</t>
  </si>
  <si>
    <t>Total de Costos y Gastos Variables</t>
  </si>
  <si>
    <t>(+) Costos y Gastos Fijos</t>
  </si>
  <si>
    <t>Presupuesto Costo de Materiales Directos</t>
  </si>
  <si>
    <t>Produccion de Materiles Directos</t>
  </si>
  <si>
    <t>Inventario inicial deseado de el presupuesto de compra de mat. dir.</t>
  </si>
  <si>
    <t>Precio de Compra</t>
  </si>
  <si>
    <t>primer mes es diferente en este caso ya que es invenatario inicial y el ejemplo da un valor para inicial del primer mes</t>
  </si>
  <si>
    <t>Inventario Inicial de Materiales Directos</t>
  </si>
  <si>
    <t>(+) Compras</t>
  </si>
  <si>
    <t>Materiales Directos Disponibles</t>
  </si>
  <si>
    <t>(-)Inv. Final Deseado</t>
  </si>
  <si>
    <t>D58 TIENE DIFERENTE FORMULA</t>
  </si>
  <si>
    <t>Presupuesto Costo de Produccion</t>
  </si>
  <si>
    <t>Presupuesto costo mat. Directo</t>
  </si>
  <si>
    <t>Presupuesto de MOD</t>
  </si>
  <si>
    <t>Presupuesto de Costos Ind. De Fab</t>
  </si>
  <si>
    <t>Costo de Produccion por Unidad</t>
  </si>
  <si>
    <t>Presupuesto de Costo de Ventas</t>
  </si>
  <si>
    <t>Inventario Inicial de Producto Terminado</t>
  </si>
  <si>
    <t>Presupuesto de Costo de Produccion</t>
  </si>
  <si>
    <t>Diponible para la Venta</t>
  </si>
  <si>
    <t>(-) Inv. Final Deseado de Producto Terminado</t>
  </si>
  <si>
    <t>Aqui si se usa el costo de produccion obtenido ya que es inv final, no inicial</t>
  </si>
  <si>
    <t>ESTADO DE RESULTADOS PROYECTADO</t>
  </si>
  <si>
    <t>Ventas</t>
  </si>
  <si>
    <t>(-) Costo de ventas</t>
  </si>
  <si>
    <t>Utilidad Bruta en ventas</t>
  </si>
  <si>
    <t>(-) Gastos de Operacion</t>
  </si>
  <si>
    <t>Titulo de las siguientes dos cuentas, no es una cuenta de por si.</t>
  </si>
  <si>
    <t>Gastos de Administracion</t>
  </si>
  <si>
    <t>Te lo dan, NO QUITAR DEPRECIACION</t>
  </si>
  <si>
    <t>Gastos de Venta</t>
  </si>
  <si>
    <t>Utilidad en Operacion</t>
  </si>
  <si>
    <t>ISR</t>
  </si>
  <si>
    <t>Utilidades Netas</t>
  </si>
  <si>
    <t>Valor del Inventario Final de Productos Terminados</t>
  </si>
  <si>
    <t>Este ultimo es el que se presenta si te preguntan cual es el inventario final de productos terminados</t>
  </si>
  <si>
    <t>Presupuesto de Cuentas por Cobrar</t>
  </si>
  <si>
    <t>Presupuesto de Caja</t>
  </si>
  <si>
    <t>Saldo Inicial</t>
  </si>
  <si>
    <t>Presupuesto en ventas</t>
  </si>
  <si>
    <t>Entradas</t>
  </si>
  <si>
    <t>Ventas al credito</t>
  </si>
  <si>
    <t>Ventas al contado</t>
  </si>
  <si>
    <t>Cobros</t>
  </si>
  <si>
    <t>Total de ingresos</t>
  </si>
  <si>
    <t>ventas de octubre</t>
  </si>
  <si>
    <t>ventas de noviembre</t>
  </si>
  <si>
    <t>DISPONIBLE</t>
  </si>
  <si>
    <t>ventas de diciembre</t>
  </si>
  <si>
    <t>Egresos</t>
  </si>
  <si>
    <t>PAGO PROVEEDORES CONTADO</t>
  </si>
  <si>
    <t>PAGO PROVEEDORES CREDITO</t>
  </si>
  <si>
    <t>Mano de obra directa</t>
  </si>
  <si>
    <t>Costos indirectos de fabricacion</t>
  </si>
  <si>
    <t xml:space="preserve">Gastos de administracion </t>
  </si>
  <si>
    <t>Presupuesto de Cuentas por Pagar</t>
  </si>
  <si>
    <t>Gastos de venta</t>
  </si>
  <si>
    <t>TOTAL DE EGRESOS</t>
  </si>
  <si>
    <t>Presupuesto en compras</t>
  </si>
  <si>
    <t>OTROS GASTOS</t>
  </si>
  <si>
    <t>Cuentas por pagar</t>
  </si>
  <si>
    <t>Pagos</t>
  </si>
  <si>
    <t>compras de diciembre</t>
  </si>
  <si>
    <t>SALDO DE CAJA</t>
  </si>
  <si>
    <t>SALDO FINAL DE CAJA</t>
  </si>
  <si>
    <t>Balance general</t>
  </si>
  <si>
    <t>al 31 de diciembre de 2019</t>
  </si>
  <si>
    <t>Activo</t>
  </si>
  <si>
    <t>Pasivo</t>
  </si>
  <si>
    <t>Corriente</t>
  </si>
  <si>
    <t>Caja y bancos</t>
  </si>
  <si>
    <t>Cuentas por cobrar</t>
  </si>
  <si>
    <t>Proveedores</t>
  </si>
  <si>
    <t>Inventario producto terminado</t>
  </si>
  <si>
    <t>Inventario material directo</t>
  </si>
  <si>
    <t>No corriente</t>
  </si>
  <si>
    <t>Total Pasivo</t>
  </si>
  <si>
    <t>Fábrica</t>
  </si>
  <si>
    <t>(-) Dep. Acum. Fab y maquinaria</t>
  </si>
  <si>
    <t>Mobiliario y equipo</t>
  </si>
  <si>
    <t>Capital</t>
  </si>
  <si>
    <t>(-) dep. Acum. Mobiliario y eq</t>
  </si>
  <si>
    <t>Capital pagado</t>
  </si>
  <si>
    <t>Utilidades retenidas</t>
  </si>
  <si>
    <t>Total Activo</t>
  </si>
  <si>
    <t>Total Pasivo y Capital</t>
  </si>
  <si>
    <t>ISR por pagar</t>
  </si>
  <si>
    <t>ventas de agosto</t>
  </si>
  <si>
    <t>ventas de septiembre</t>
  </si>
  <si>
    <t>compras de agosto</t>
  </si>
  <si>
    <t>compras de septiembre</t>
  </si>
  <si>
    <t>compras de octubre</t>
  </si>
  <si>
    <t>compras de noviembre</t>
  </si>
  <si>
    <t>Total de presupuesto en ventas</t>
  </si>
  <si>
    <t>Te dan el porcentaje</t>
  </si>
  <si>
    <t>Te dan porcentajes y en cuantos días se pagan.</t>
  </si>
  <si>
    <t>Acreedores</t>
  </si>
  <si>
    <t>Prestamos Socios</t>
  </si>
  <si>
    <t>*** Los prestamos no son cuentas por pagar</t>
  </si>
  <si>
    <t>Presupuesto MOD</t>
  </si>
  <si>
    <t>Presupuesto de cuentas por cobrar para ese mes</t>
  </si>
  <si>
    <t>Agosto</t>
  </si>
  <si>
    <t>Septiembre</t>
  </si>
  <si>
    <t>*Proveedores</t>
  </si>
  <si>
    <t>Vehiculos</t>
  </si>
  <si>
    <t>RESTAR DEPRECIACIONES</t>
  </si>
  <si>
    <t>Cuentas por Pagar</t>
  </si>
  <si>
    <t>Prestamos a favor</t>
  </si>
  <si>
    <t>La diferencia de caja entonces se hace préstamo, como se hace en multiplos de mil se redondea a 91,000</t>
  </si>
  <si>
    <t>ES EL DEL ULTIMO MES</t>
  </si>
  <si>
    <t>al 31 de septiembre de 2019</t>
  </si>
  <si>
    <t>Valor de inventario final, ultimo mes</t>
  </si>
  <si>
    <t>Inv final, costo material directo, ultimo mes</t>
  </si>
  <si>
    <t>5,000 que da el ejemplo, es acumulado por 3 meses</t>
  </si>
  <si>
    <t>Incluye dep por Administracion, 3,500 por 3 meses</t>
  </si>
  <si>
    <t>Gastos Anticipados</t>
  </si>
  <si>
    <t>compras al credito</t>
  </si>
  <si>
    <t>compras al contado</t>
  </si>
  <si>
    <t>Prestamos Bancarios</t>
  </si>
  <si>
    <t>Utilidades netas del trimestre</t>
  </si>
  <si>
    <t>Febrero</t>
  </si>
  <si>
    <t>Ventas al credito que cobras en los siguientes meses despues de diciembre (hasta q se acabe lo q podas cobrar)</t>
  </si>
  <si>
    <t>El total de cuentas por pagar los siguientes meses, mientras todavia hay para pagar, en este caso solo enero.</t>
  </si>
  <si>
    <t>RECORDAR DE CAMBIAR EL PORCENTAJE, SEGUN EL EJEMPLO</t>
  </si>
  <si>
    <t>RECORDAR CAMBIAR PORCENTAJE, te dan el porcentaje, siempre usar round</t>
  </si>
  <si>
    <t>Mes 1</t>
  </si>
  <si>
    <t>Nombre de la Empresa</t>
  </si>
  <si>
    <t>Mes 2</t>
  </si>
  <si>
    <t>Mes 3</t>
  </si>
  <si>
    <t>Prox Mes</t>
  </si>
  <si>
    <t>NO QUITAR DEPRECIACION</t>
  </si>
  <si>
    <t>Siempre te dan costo produccion por unidad de primer mes, El ejemplo uso otro valor para cost de produccion por unidad para el primer mes</t>
  </si>
  <si>
    <t>ISR deberia ser 25%, revisar el ejemplo</t>
  </si>
  <si>
    <t>Te dan la formula, dejo la ultima para ejemplo en bold para q se note</t>
  </si>
  <si>
    <t>Siempre incluir el siguiente mes/meses para proveedores (mientras que aun hayan cuentas originando del ultimo mes del ejemplo, Diciembre)</t>
  </si>
  <si>
    <t>Incluir meses antes y despues mientras q existan cuentas</t>
  </si>
  <si>
    <t>Te dan el primer mes, sino es caja y bancos del balance general</t>
  </si>
  <si>
    <t>Al contado principio de mes</t>
  </si>
  <si>
    <t>Otros Gastos dependen de la info que te dan, tambien te dan el mes en que ocurre</t>
  </si>
  <si>
    <t>Se saca este de balance general ya que se cancelan todas las cuentas por pagar pendientes</t>
  </si>
  <si>
    <t>ESTO DEPENDE DEL EJEMPLO, NO NECESARIAMENTE EXISTE ESTA CUENTA SIEMPRE</t>
  </si>
  <si>
    <t>Copy paste del balance anterior, si hay una cuenta en el ejemplo se suma</t>
  </si>
  <si>
    <t>REVISAR EL NOMBRE DE LAS CUENTAS</t>
  </si>
  <si>
    <t>NO SIEMPRE EXISTEN CUENTAS AQUI, REVISAR</t>
  </si>
  <si>
    <t>REVISAR CUENTAS</t>
  </si>
  <si>
    <t>Este es trimestral, suma de tres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</si>
</sst>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0" xfId="0" applyFont="1"/>
    <xf numFmtId="1" fontId="2" fillId="0" borderId="1" xfId="0" applyNumberFormat="1" applyFont="1" applyBorder="1"/>
    <xf numFmtId="1" fontId="2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vertical="center"/>
    </xf>
    <xf numFmtId="0" fontId="5" fillId="0" borderId="0" xfId="0" applyFont="1"/>
    <xf numFmtId="2" fontId="2" fillId="0" borderId="0" xfId="1" applyNumberFormat="1" applyFont="1" applyFill="1"/>
    <xf numFmtId="2" fontId="3" fillId="0" borderId="0" xfId="0" applyNumberFormat="1" applyFont="1"/>
    <xf numFmtId="2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3" fillId="2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right"/>
    </xf>
    <xf numFmtId="0" fontId="2" fillId="0" borderId="7" xfId="0" applyFont="1" applyBorder="1"/>
    <xf numFmtId="0" fontId="2" fillId="0" borderId="6" xfId="0" applyFont="1" applyBorder="1"/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8" xfId="0" applyFont="1" applyBorder="1"/>
    <xf numFmtId="0" fontId="7" fillId="0" borderId="1" xfId="0" applyFont="1" applyBorder="1" applyAlignment="1">
      <alignment horizontal="right"/>
    </xf>
    <xf numFmtId="0" fontId="2" fillId="0" borderId="9" xfId="0" applyFont="1" applyBorder="1"/>
    <xf numFmtId="0" fontId="10" fillId="0" borderId="0" xfId="0" applyFont="1" applyAlignment="1">
      <alignment horizontal="center"/>
    </xf>
    <xf numFmtId="0" fontId="8" fillId="0" borderId="0" xfId="0" applyFont="1"/>
    <xf numFmtId="0" fontId="7" fillId="0" borderId="8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0" fontId="2" fillId="0" borderId="12" xfId="0" applyFont="1" applyBorder="1"/>
    <xf numFmtId="0" fontId="9" fillId="0" borderId="13" xfId="0" applyFont="1" applyBorder="1" applyAlignment="1">
      <alignment horizontal="center"/>
    </xf>
    <xf numFmtId="0" fontId="2" fillId="0" borderId="13" xfId="0" applyFont="1" applyBorder="1"/>
    <xf numFmtId="1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horizontal="right"/>
    </xf>
    <xf numFmtId="0" fontId="2" fillId="0" borderId="14" xfId="0" applyFont="1" applyBorder="1"/>
    <xf numFmtId="0" fontId="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/>
    <xf numFmtId="0" fontId="3" fillId="0" borderId="0" xfId="0" applyFont="1" applyBorder="1"/>
    <xf numFmtId="0" fontId="3" fillId="0" borderId="7" xfId="0" applyFont="1" applyBorder="1"/>
    <xf numFmtId="2" fontId="3" fillId="0" borderId="7" xfId="0" applyNumberFormat="1" applyFont="1" applyBorder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B66" zoomScale="84" workbookViewId="0">
      <selection activeCell="E81" sqref="E81"/>
    </sheetView>
  </sheetViews>
  <sheetFormatPr defaultColWidth="12.44140625" defaultRowHeight="15.6" x14ac:dyDescent="0.3"/>
  <cols>
    <col min="1" max="1" width="44.6640625" style="1" customWidth="1"/>
    <col min="2" max="2" width="14.88671875" style="1" bestFit="1" customWidth="1"/>
    <col min="3" max="3" width="14.109375" style="1" customWidth="1"/>
    <col min="4" max="4" width="14.5546875" style="1" bestFit="1" customWidth="1"/>
    <col min="5" max="5" width="12.5546875" style="1" bestFit="1" customWidth="1"/>
    <col min="6" max="6" width="12.44140625" style="4"/>
    <col min="7" max="16384" width="12.44140625" style="1"/>
  </cols>
  <sheetData>
    <row r="1" spans="1:6" x14ac:dyDescent="0.3">
      <c r="B1" s="2"/>
    </row>
    <row r="2" spans="1:6" x14ac:dyDescent="0.3">
      <c r="C2" s="3"/>
    </row>
    <row r="3" spans="1:6" x14ac:dyDescent="0.3">
      <c r="A3" s="21" t="s">
        <v>0</v>
      </c>
      <c r="B3" s="19"/>
      <c r="C3" s="19"/>
      <c r="D3" s="19"/>
    </row>
    <row r="4" spans="1:6" x14ac:dyDescent="0.3">
      <c r="B4" s="1" t="s">
        <v>161</v>
      </c>
      <c r="C4" s="1" t="s">
        <v>163</v>
      </c>
      <c r="D4" s="1" t="s">
        <v>164</v>
      </c>
      <c r="E4" s="1" t="s">
        <v>165</v>
      </c>
    </row>
    <row r="5" spans="1:6" x14ac:dyDescent="0.3">
      <c r="A5" s="1" t="s">
        <v>5</v>
      </c>
      <c r="B5" s="5"/>
      <c r="C5" s="5"/>
      <c r="D5" s="5"/>
      <c r="F5" s="4" t="s">
        <v>6</v>
      </c>
    </row>
    <row r="6" spans="1:6" x14ac:dyDescent="0.3">
      <c r="A6" s="6" t="s">
        <v>7</v>
      </c>
      <c r="B6" s="6"/>
      <c r="C6" s="6"/>
      <c r="D6" s="6"/>
      <c r="F6" s="4" t="s">
        <v>6</v>
      </c>
    </row>
    <row r="7" spans="1:6" ht="16.2" x14ac:dyDescent="0.35">
      <c r="A7" s="7" t="s">
        <v>0</v>
      </c>
      <c r="B7" s="7">
        <f>B6*B5</f>
        <v>0</v>
      </c>
      <c r="C7" s="7">
        <f>C6*C5</f>
        <v>0</v>
      </c>
      <c r="D7" s="7">
        <f>D6*D5</f>
        <v>0</v>
      </c>
    </row>
    <row r="9" spans="1:6" x14ac:dyDescent="0.3">
      <c r="A9" s="4" t="s">
        <v>8</v>
      </c>
    </row>
    <row r="10" spans="1:6" x14ac:dyDescent="0.3">
      <c r="B10" s="1" t="str">
        <f t="shared" ref="B10:D11" si="0">B4</f>
        <v>Mes 1</v>
      </c>
      <c r="C10" s="1" t="str">
        <f t="shared" si="0"/>
        <v>Mes 2</v>
      </c>
      <c r="D10" s="1" t="str">
        <f t="shared" si="0"/>
        <v>Mes 3</v>
      </c>
      <c r="E10" s="1" t="str">
        <f>E4</f>
        <v>Prox Mes</v>
      </c>
    </row>
    <row r="11" spans="1:6" x14ac:dyDescent="0.3">
      <c r="A11" s="1" t="str">
        <f>A5</f>
        <v>Unidades a Producir</v>
      </c>
      <c r="B11" s="1">
        <f>B5</f>
        <v>0</v>
      </c>
      <c r="C11" s="1">
        <f>C5</f>
        <v>0</v>
      </c>
      <c r="D11" s="1">
        <f t="shared" si="0"/>
        <v>0</v>
      </c>
      <c r="F11" s="4" t="s">
        <v>9</v>
      </c>
    </row>
    <row r="12" spans="1:6" x14ac:dyDescent="0.3">
      <c r="A12" s="6" t="s">
        <v>10</v>
      </c>
      <c r="B12" s="6">
        <f>ROUND(C11*60%,0)</f>
        <v>0</v>
      </c>
      <c r="C12" s="6">
        <f>ROUND(D11*60%,0)</f>
        <v>0</v>
      </c>
      <c r="D12" s="6">
        <f>ROUND(E11*60%,0)</f>
        <v>0</v>
      </c>
      <c r="F12" s="4" t="s">
        <v>160</v>
      </c>
    </row>
    <row r="13" spans="1:6" x14ac:dyDescent="0.3">
      <c r="A13" s="1" t="s">
        <v>11</v>
      </c>
      <c r="B13" s="1">
        <f>B11+B12</f>
        <v>0</v>
      </c>
      <c r="C13" s="1">
        <f>C11+C12</f>
        <v>0</v>
      </c>
      <c r="D13" s="1">
        <f>D11+D12</f>
        <v>0</v>
      </c>
    </row>
    <row r="14" spans="1:6" x14ac:dyDescent="0.3">
      <c r="A14" s="6" t="s">
        <v>12</v>
      </c>
      <c r="B14" s="6"/>
      <c r="C14" s="6">
        <f>B12</f>
        <v>0</v>
      </c>
      <c r="D14" s="6">
        <f>C12</f>
        <v>0</v>
      </c>
      <c r="F14" s="4" t="s">
        <v>13</v>
      </c>
    </row>
    <row r="15" spans="1:6" ht="16.2" x14ac:dyDescent="0.35">
      <c r="A15" s="7" t="str">
        <f>A9</f>
        <v>Presupuesto de Produccion en Units</v>
      </c>
      <c r="B15" s="7">
        <f>B13-B14</f>
        <v>0</v>
      </c>
      <c r="C15" s="7">
        <f>C13-C14</f>
        <v>0</v>
      </c>
      <c r="D15" s="7">
        <f>D13-D14</f>
        <v>0</v>
      </c>
    </row>
    <row r="17" spans="1:7" x14ac:dyDescent="0.3">
      <c r="A17" s="4" t="s">
        <v>14</v>
      </c>
      <c r="B17" s="4"/>
      <c r="C17" s="4"/>
      <c r="D17" s="4"/>
    </row>
    <row r="18" spans="1:7" x14ac:dyDescent="0.3">
      <c r="B18" s="1" t="str">
        <f>B4</f>
        <v>Mes 1</v>
      </c>
      <c r="C18" s="1" t="str">
        <f>C4</f>
        <v>Mes 2</v>
      </c>
      <c r="D18" s="1" t="str">
        <f>D4</f>
        <v>Mes 3</v>
      </c>
      <c r="E18" s="1" t="str">
        <f>E4</f>
        <v>Prox Mes</v>
      </c>
    </row>
    <row r="19" spans="1:7" x14ac:dyDescent="0.3">
      <c r="A19" s="1" t="s">
        <v>15</v>
      </c>
      <c r="B19" s="1">
        <f>B15</f>
        <v>0</v>
      </c>
      <c r="C19" s="1">
        <f>C15</f>
        <v>0</v>
      </c>
      <c r="D19" s="1">
        <f>D15</f>
        <v>0</v>
      </c>
      <c r="F19" s="4" t="s">
        <v>16</v>
      </c>
    </row>
    <row r="20" spans="1:7" x14ac:dyDescent="0.3">
      <c r="A20" s="6" t="s">
        <v>17</v>
      </c>
      <c r="B20" s="6"/>
      <c r="C20" s="6">
        <f>B20</f>
        <v>0</v>
      </c>
      <c r="D20" s="6">
        <f>B20</f>
        <v>0</v>
      </c>
      <c r="E20" s="6"/>
      <c r="F20" s="4" t="s">
        <v>6</v>
      </c>
      <c r="G20" s="1" t="s">
        <v>18</v>
      </c>
    </row>
    <row r="21" spans="1:7" x14ac:dyDescent="0.3">
      <c r="A21" s="1" t="s">
        <v>19</v>
      </c>
      <c r="B21" s="1">
        <f>B20*B19</f>
        <v>0</v>
      </c>
      <c r="C21" s="1">
        <f>C20*C19</f>
        <v>0</v>
      </c>
      <c r="D21" s="1">
        <f>D20*D19</f>
        <v>0</v>
      </c>
      <c r="E21" s="1">
        <f>E20*E19</f>
        <v>0</v>
      </c>
    </row>
    <row r="22" spans="1:7" x14ac:dyDescent="0.3">
      <c r="A22" s="6" t="str">
        <f>A12</f>
        <v>(+)Inv. Final Deseado</v>
      </c>
      <c r="B22" s="8">
        <f>ROUND(C21*70%,0)</f>
        <v>0</v>
      </c>
      <c r="C22" s="8">
        <f t="shared" ref="C22" si="1">ROUND(D21*70%,0)</f>
        <v>0</v>
      </c>
      <c r="D22" s="8">
        <f>ROUND(E21*70%,0)</f>
        <v>0</v>
      </c>
      <c r="F22" s="4" t="s">
        <v>159</v>
      </c>
    </row>
    <row r="23" spans="1:7" x14ac:dyDescent="0.3">
      <c r="A23" s="1" t="s">
        <v>11</v>
      </c>
      <c r="B23" s="9">
        <f>B21+B22</f>
        <v>0</v>
      </c>
      <c r="C23" s="9">
        <f t="shared" ref="C23:D23" si="2">C21+C22</f>
        <v>0</v>
      </c>
      <c r="D23" s="9">
        <f t="shared" si="2"/>
        <v>0</v>
      </c>
    </row>
    <row r="24" spans="1:7" x14ac:dyDescent="0.3">
      <c r="A24" s="6" t="s">
        <v>12</v>
      </c>
      <c r="B24" s="6"/>
      <c r="C24" s="8">
        <f>B22</f>
        <v>0</v>
      </c>
      <c r="D24" s="8">
        <f>C22</f>
        <v>0</v>
      </c>
      <c r="E24" s="1" t="s">
        <v>20</v>
      </c>
      <c r="F24" s="4" t="s">
        <v>21</v>
      </c>
    </row>
    <row r="25" spans="1:7" x14ac:dyDescent="0.3">
      <c r="A25" s="1" t="s">
        <v>22</v>
      </c>
      <c r="B25" s="9">
        <f>B23-B24</f>
        <v>0</v>
      </c>
      <c r="C25" s="9">
        <f>C23-C24</f>
        <v>0</v>
      </c>
      <c r="D25" s="9">
        <f>D23-D24</f>
        <v>0</v>
      </c>
    </row>
    <row r="26" spans="1:7" x14ac:dyDescent="0.3">
      <c r="A26" s="6" t="s">
        <v>23</v>
      </c>
      <c r="B26" s="15"/>
      <c r="C26" s="15">
        <f>B26</f>
        <v>0</v>
      </c>
      <c r="D26" s="15">
        <f>B26</f>
        <v>0</v>
      </c>
      <c r="F26" s="4" t="s">
        <v>24</v>
      </c>
    </row>
    <row r="27" spans="1:7" ht="16.2" x14ac:dyDescent="0.35">
      <c r="A27" s="7" t="str">
        <f>A17</f>
        <v>Presupuesto de Compra de Materiales Directos</v>
      </c>
      <c r="B27" s="7">
        <f>ROUND(B26*B25, 0)</f>
        <v>0</v>
      </c>
      <c r="C27" s="7">
        <f>ROUND(C26*C25, 0)</f>
        <v>0</v>
      </c>
      <c r="D27" s="7">
        <f>ROUND(D26*D25, 0)</f>
        <v>0</v>
      </c>
    </row>
    <row r="29" spans="1:7" x14ac:dyDescent="0.3">
      <c r="A29" s="4" t="s">
        <v>25</v>
      </c>
      <c r="B29" s="4"/>
      <c r="C29" s="4"/>
      <c r="D29" s="4"/>
    </row>
    <row r="30" spans="1:7" x14ac:dyDescent="0.3">
      <c r="A30" s="1" t="str">
        <f>A5</f>
        <v>Unidades a Producir</v>
      </c>
      <c r="B30" s="1">
        <f>B15</f>
        <v>0</v>
      </c>
      <c r="C30" s="1">
        <f>C15</f>
        <v>0</v>
      </c>
      <c r="D30" s="1">
        <f>D15</f>
        <v>0</v>
      </c>
    </row>
    <row r="31" spans="1:7" x14ac:dyDescent="0.3">
      <c r="A31" s="6" t="s">
        <v>17</v>
      </c>
      <c r="B31" s="6">
        <f>B20</f>
        <v>0</v>
      </c>
      <c r="C31" s="6">
        <f>B20</f>
        <v>0</v>
      </c>
      <c r="D31" s="6">
        <f>B20</f>
        <v>0</v>
      </c>
    </row>
    <row r="32" spans="1:7" x14ac:dyDescent="0.3">
      <c r="A32" s="1" t="s">
        <v>19</v>
      </c>
      <c r="B32" s="1">
        <f>B31*B30</f>
        <v>0</v>
      </c>
      <c r="C32" s="1">
        <f>C31*C30</f>
        <v>0</v>
      </c>
      <c r="D32" s="1">
        <f>D31*D30</f>
        <v>0</v>
      </c>
    </row>
    <row r="33" spans="1:6" x14ac:dyDescent="0.3">
      <c r="A33" s="6" t="s">
        <v>23</v>
      </c>
      <c r="B33" s="15">
        <f>B26</f>
        <v>0</v>
      </c>
      <c r="C33" s="6">
        <f>C26</f>
        <v>0</v>
      </c>
      <c r="D33" s="6">
        <f>D26</f>
        <v>0</v>
      </c>
    </row>
    <row r="34" spans="1:6" ht="16.2" x14ac:dyDescent="0.35">
      <c r="A34" s="7" t="str">
        <f>A29</f>
        <v>Presupuesto de Consumo de Materiales Directos</v>
      </c>
      <c r="B34" s="7">
        <f>ROUND(B33*B32, 0)</f>
        <v>0</v>
      </c>
      <c r="C34" s="7">
        <f>ROUND(C33*C32, 0)</f>
        <v>0</v>
      </c>
      <c r="D34" s="7">
        <f t="shared" ref="D34" si="3">ROUND(D33*D32, 0)</f>
        <v>0</v>
      </c>
    </row>
    <row r="36" spans="1:6" x14ac:dyDescent="0.3">
      <c r="A36" s="4" t="s">
        <v>26</v>
      </c>
      <c r="B36" s="4"/>
      <c r="C36" s="4"/>
      <c r="D36" s="4"/>
      <c r="F36" s="4" t="s">
        <v>27</v>
      </c>
    </row>
    <row r="37" spans="1:6" x14ac:dyDescent="0.3">
      <c r="A37" s="1" t="str">
        <f>A5</f>
        <v>Unidades a Producir</v>
      </c>
      <c r="B37" s="1">
        <f>B15</f>
        <v>0</v>
      </c>
      <c r="C37" s="1">
        <f>C15</f>
        <v>0</v>
      </c>
      <c r="D37" s="1">
        <f>D15</f>
        <v>0</v>
      </c>
    </row>
    <row r="38" spans="1:6" x14ac:dyDescent="0.3">
      <c r="A38" s="6" t="s">
        <v>28</v>
      </c>
      <c r="B38" s="16"/>
      <c r="C38" s="6">
        <f>B38</f>
        <v>0</v>
      </c>
      <c r="D38" s="6">
        <f>B38</f>
        <v>0</v>
      </c>
    </row>
    <row r="39" spans="1:6" x14ac:dyDescent="0.3">
      <c r="A39" s="1" t="s">
        <v>29</v>
      </c>
      <c r="B39" s="1">
        <f>ROUND(B38*B37,0)</f>
        <v>0</v>
      </c>
      <c r="C39" s="1">
        <f>ROUND(C38*C37,0)</f>
        <v>0</v>
      </c>
      <c r="D39" s="1">
        <f>ROUND(D38*D37,0)</f>
        <v>0</v>
      </c>
    </row>
    <row r="40" spans="1:6" x14ac:dyDescent="0.3">
      <c r="A40" s="6" t="s">
        <v>30</v>
      </c>
      <c r="B40" s="6"/>
      <c r="C40" s="6">
        <f>B40</f>
        <v>0</v>
      </c>
      <c r="D40" s="6">
        <f>B40</f>
        <v>0</v>
      </c>
    </row>
    <row r="41" spans="1:6" ht="16.2" x14ac:dyDescent="0.35">
      <c r="A41" s="7" t="str">
        <f>A36</f>
        <v>Presupuesto de Mano de Obra Directa</v>
      </c>
      <c r="B41" s="10">
        <f>ROUND(B39*B40, 0)</f>
        <v>0</v>
      </c>
      <c r="C41" s="10">
        <f>ROUND(C39*C40,0)</f>
        <v>0</v>
      </c>
      <c r="D41" s="10">
        <f>ROUND(D39*D40,0)</f>
        <v>0</v>
      </c>
    </row>
    <row r="43" spans="1:6" x14ac:dyDescent="0.3">
      <c r="A43" s="4" t="s">
        <v>31</v>
      </c>
      <c r="B43" s="4"/>
      <c r="C43" s="4"/>
      <c r="D43" s="4"/>
    </row>
    <row r="44" spans="1:6" x14ac:dyDescent="0.3">
      <c r="A44" s="17"/>
      <c r="B44" s="1" t="str">
        <f>B10</f>
        <v>Mes 1</v>
      </c>
      <c r="C44" s="1" t="str">
        <f>C10</f>
        <v>Mes 2</v>
      </c>
      <c r="D44" s="1" t="str">
        <f>D10</f>
        <v>Mes 3</v>
      </c>
    </row>
    <row r="45" spans="1:6" x14ac:dyDescent="0.3">
      <c r="A45" s="1" t="s">
        <v>32</v>
      </c>
      <c r="B45" s="1">
        <f>B39</f>
        <v>0</v>
      </c>
      <c r="C45" s="1">
        <f>C39</f>
        <v>0</v>
      </c>
      <c r="D45" s="1">
        <f>D39</f>
        <v>0</v>
      </c>
      <c r="F45" s="4" t="s">
        <v>33</v>
      </c>
    </row>
    <row r="46" spans="1:6" x14ac:dyDescent="0.3">
      <c r="A46" s="6" t="s">
        <v>34</v>
      </c>
      <c r="B46" s="6"/>
      <c r="C46" s="6"/>
      <c r="D46" s="6"/>
      <c r="F46" s="4" t="s">
        <v>6</v>
      </c>
    </row>
    <row r="47" spans="1:6" x14ac:dyDescent="0.3">
      <c r="A47" s="1" t="s">
        <v>35</v>
      </c>
      <c r="B47" s="1">
        <f>ROUND(B45*B46,0)</f>
        <v>0</v>
      </c>
      <c r="C47" s="1">
        <f>ROUND(C45*C46,0)</f>
        <v>0</v>
      </c>
      <c r="D47" s="1">
        <f>ROUND(D45*D46,0)</f>
        <v>0</v>
      </c>
    </row>
    <row r="48" spans="1:6" x14ac:dyDescent="0.3">
      <c r="A48" s="6" t="s">
        <v>36</v>
      </c>
      <c r="B48" s="6"/>
      <c r="C48" s="6"/>
      <c r="D48" s="6"/>
      <c r="F48" s="4" t="s">
        <v>166</v>
      </c>
    </row>
    <row r="49" spans="1:6" ht="16.2" x14ac:dyDescent="0.35">
      <c r="A49" s="7" t="str">
        <f>A43</f>
        <v>Presupuesto Costos Indirectos de Fabricacion</v>
      </c>
      <c r="B49" s="7">
        <f>B47+B48</f>
        <v>0</v>
      </c>
      <c r="C49" s="7">
        <f>C47+C48</f>
        <v>0</v>
      </c>
      <c r="D49" s="7">
        <f>D47+D48</f>
        <v>0</v>
      </c>
    </row>
    <row r="51" spans="1:6" x14ac:dyDescent="0.3">
      <c r="A51" s="4" t="s">
        <v>37</v>
      </c>
      <c r="B51" s="4"/>
      <c r="C51" s="4"/>
      <c r="D51" s="4"/>
    </row>
    <row r="52" spans="1:6" x14ac:dyDescent="0.3">
      <c r="B52" s="1" t="str">
        <f>B4</f>
        <v>Mes 1</v>
      </c>
      <c r="C52" s="1" t="str">
        <f>C4</f>
        <v>Mes 2</v>
      </c>
      <c r="D52" s="1" t="str">
        <f>D4</f>
        <v>Mes 3</v>
      </c>
    </row>
    <row r="53" spans="1:6" x14ac:dyDescent="0.3">
      <c r="A53" s="1" t="s">
        <v>38</v>
      </c>
      <c r="B53" s="1">
        <f>B24</f>
        <v>0</v>
      </c>
      <c r="C53" s="1">
        <f>C24</f>
        <v>0</v>
      </c>
      <c r="D53" s="9">
        <f>D24</f>
        <v>0</v>
      </c>
      <c r="F53" s="4" t="s">
        <v>39</v>
      </c>
    </row>
    <row r="54" spans="1:6" x14ac:dyDescent="0.3">
      <c r="A54" s="6" t="s">
        <v>40</v>
      </c>
      <c r="B54" s="6"/>
      <c r="C54" s="6"/>
      <c r="D54" s="6"/>
      <c r="F54" s="4" t="s">
        <v>41</v>
      </c>
    </row>
    <row r="55" spans="1:6" x14ac:dyDescent="0.3">
      <c r="A55" s="1" t="s">
        <v>42</v>
      </c>
      <c r="B55" s="1">
        <f>ROUND(B54*B53,0)</f>
        <v>0</v>
      </c>
      <c r="C55" s="1">
        <f>ROUND(C54*C53,0)</f>
        <v>0</v>
      </c>
      <c r="D55" s="1">
        <f>ROUND(D54*D53,0)</f>
        <v>0</v>
      </c>
    </row>
    <row r="56" spans="1:6" x14ac:dyDescent="0.3">
      <c r="A56" s="6" t="s">
        <v>43</v>
      </c>
      <c r="B56" s="6">
        <f>B27</f>
        <v>0</v>
      </c>
      <c r="C56" s="6">
        <f>C27</f>
        <v>0</v>
      </c>
      <c r="D56" s="6">
        <f>D27</f>
        <v>0</v>
      </c>
    </row>
    <row r="57" spans="1:6" x14ac:dyDescent="0.3">
      <c r="A57" s="1" t="s">
        <v>44</v>
      </c>
      <c r="B57" s="1">
        <f>B56+B55</f>
        <v>0</v>
      </c>
      <c r="C57" s="1">
        <f>C56+C55</f>
        <v>0</v>
      </c>
      <c r="D57" s="1">
        <f>D56+D55</f>
        <v>0</v>
      </c>
    </row>
    <row r="58" spans="1:6" x14ac:dyDescent="0.3">
      <c r="A58" s="6" t="s">
        <v>45</v>
      </c>
      <c r="B58" s="8">
        <f>ROUND(B22*C54,0)</f>
        <v>0</v>
      </c>
      <c r="C58" s="8">
        <f t="shared" ref="C58" si="4">ROUND(C22*D54,0)</f>
        <v>0</v>
      </c>
      <c r="D58" s="8">
        <f>ROUND(D22*16.5,0)</f>
        <v>0</v>
      </c>
      <c r="F58" s="4" t="s">
        <v>46</v>
      </c>
    </row>
    <row r="59" spans="1:6" ht="16.2" x14ac:dyDescent="0.35">
      <c r="A59" s="7" t="str">
        <f>A51</f>
        <v>Presupuesto Costo de Materiales Directos</v>
      </c>
      <c r="B59" s="7">
        <f>B57-B58</f>
        <v>0</v>
      </c>
      <c r="C59" s="7">
        <f>C57-C58</f>
        <v>0</v>
      </c>
      <c r="D59" s="7">
        <f>D57-D58</f>
        <v>0</v>
      </c>
    </row>
    <row r="61" spans="1:6" x14ac:dyDescent="0.3">
      <c r="A61" s="4" t="s">
        <v>47</v>
      </c>
      <c r="B61" s="4"/>
      <c r="C61" s="4"/>
      <c r="D61" s="4"/>
    </row>
    <row r="62" spans="1:6" x14ac:dyDescent="0.3">
      <c r="B62" s="1" t="str">
        <f>B18</f>
        <v>Mes 1</v>
      </c>
      <c r="C62" s="1" t="str">
        <f>C18</f>
        <v>Mes 2</v>
      </c>
      <c r="D62" s="1" t="str">
        <f>D18</f>
        <v>Mes 3</v>
      </c>
    </row>
    <row r="63" spans="1:6" x14ac:dyDescent="0.3">
      <c r="A63" s="1" t="s">
        <v>48</v>
      </c>
      <c r="B63" s="1">
        <f>B59</f>
        <v>0</v>
      </c>
      <c r="C63" s="1">
        <f>C59</f>
        <v>0</v>
      </c>
      <c r="D63" s="1">
        <f>D59</f>
        <v>0</v>
      </c>
    </row>
    <row r="64" spans="1:6" x14ac:dyDescent="0.3">
      <c r="A64" s="1" t="s">
        <v>49</v>
      </c>
      <c r="B64" s="3">
        <f>B41</f>
        <v>0</v>
      </c>
      <c r="C64" s="3">
        <f>C41</f>
        <v>0</v>
      </c>
      <c r="D64" s="3">
        <f>D41</f>
        <v>0</v>
      </c>
    </row>
    <row r="65" spans="1:6" x14ac:dyDescent="0.3">
      <c r="A65" s="6" t="s">
        <v>50</v>
      </c>
      <c r="B65" s="6">
        <f>B49</f>
        <v>0</v>
      </c>
      <c r="C65" s="6">
        <f>C49</f>
        <v>0</v>
      </c>
      <c r="D65" s="6">
        <f>D49</f>
        <v>0</v>
      </c>
    </row>
    <row r="66" spans="1:6" x14ac:dyDescent="0.3">
      <c r="A66" s="1" t="s">
        <v>47</v>
      </c>
      <c r="B66" s="1">
        <f>SUM(B63:B65)</f>
        <v>0</v>
      </c>
      <c r="C66" s="1">
        <f>SUM(C63:C65)</f>
        <v>0</v>
      </c>
      <c r="D66" s="1">
        <f>SUM(D63:D65)</f>
        <v>0</v>
      </c>
    </row>
    <row r="67" spans="1:6" x14ac:dyDescent="0.3">
      <c r="A67" s="6" t="s">
        <v>5</v>
      </c>
      <c r="B67" s="6">
        <f>B15</f>
        <v>0</v>
      </c>
      <c r="C67" s="6">
        <f>C15</f>
        <v>0</v>
      </c>
      <c r="D67" s="6">
        <f>D15</f>
        <v>0</v>
      </c>
    </row>
    <row r="68" spans="1:6" ht="16.2" x14ac:dyDescent="0.35">
      <c r="A68" s="7" t="s">
        <v>51</v>
      </c>
      <c r="B68" s="10" t="e">
        <f>ROUND(B66/B67,2)</f>
        <v>#DIV/0!</v>
      </c>
      <c r="C68" s="10" t="e">
        <f t="shared" ref="C68:D68" si="5">ROUND(C66/C67,2)</f>
        <v>#DIV/0!</v>
      </c>
      <c r="D68" s="10" t="e">
        <f t="shared" si="5"/>
        <v>#DIV/0!</v>
      </c>
    </row>
    <row r="70" spans="1:6" x14ac:dyDescent="0.3">
      <c r="A70" s="4" t="s">
        <v>52</v>
      </c>
      <c r="B70" s="4"/>
      <c r="C70" s="4"/>
      <c r="D70" s="4"/>
    </row>
    <row r="71" spans="1:6" x14ac:dyDescent="0.3">
      <c r="A71" s="11" t="s">
        <v>53</v>
      </c>
      <c r="B71" s="9">
        <f>ROUND(B14*37.75,0)</f>
        <v>0</v>
      </c>
      <c r="C71" s="9" t="e">
        <f>ROUND(C14*B68,0)</f>
        <v>#DIV/0!</v>
      </c>
      <c r="D71" s="9" t="e">
        <f>ROUND(D14*C68,0)</f>
        <v>#DIV/0!</v>
      </c>
      <c r="F71" s="4" t="s">
        <v>167</v>
      </c>
    </row>
    <row r="72" spans="1:6" x14ac:dyDescent="0.3">
      <c r="A72" s="6" t="s">
        <v>54</v>
      </c>
      <c r="B72" s="8">
        <f>B66</f>
        <v>0</v>
      </c>
      <c r="C72" s="8">
        <f>C66</f>
        <v>0</v>
      </c>
      <c r="D72" s="8">
        <f>D66</f>
        <v>0</v>
      </c>
    </row>
    <row r="73" spans="1:6" x14ac:dyDescent="0.3">
      <c r="A73" s="1" t="s">
        <v>55</v>
      </c>
      <c r="B73" s="1">
        <f>B71+B72</f>
        <v>0</v>
      </c>
      <c r="C73" s="9" t="e">
        <f>C71+C72</f>
        <v>#DIV/0!</v>
      </c>
      <c r="D73" s="1" t="e">
        <f>D71+D72</f>
        <v>#DIV/0!</v>
      </c>
    </row>
    <row r="74" spans="1:6" x14ac:dyDescent="0.3">
      <c r="A74" s="6" t="s">
        <v>56</v>
      </c>
      <c r="B74" s="6" t="e">
        <f>ROUND(B12*B68,0)</f>
        <v>#DIV/0!</v>
      </c>
      <c r="C74" s="6" t="e">
        <f>ROUND(C12*C68,0)</f>
        <v>#DIV/0!</v>
      </c>
      <c r="D74" s="6" t="e">
        <f>ROUND(D12*D68,0)</f>
        <v>#DIV/0!</v>
      </c>
      <c r="F74" s="4" t="s">
        <v>57</v>
      </c>
    </row>
    <row r="75" spans="1:6" ht="16.2" x14ac:dyDescent="0.35">
      <c r="A75" s="7" t="str">
        <f>A70</f>
        <v>Presupuesto de Costo de Ventas</v>
      </c>
      <c r="B75" s="7" t="e">
        <f>B73-B74</f>
        <v>#DIV/0!</v>
      </c>
      <c r="C75" s="7" t="e">
        <f t="shared" ref="C75:D75" si="6">C73-C74</f>
        <v>#DIV/0!</v>
      </c>
      <c r="D75" s="7" t="e">
        <f t="shared" si="6"/>
        <v>#DIV/0!</v>
      </c>
    </row>
    <row r="77" spans="1:6" ht="17.399999999999999" x14ac:dyDescent="0.3">
      <c r="A77" s="12" t="s">
        <v>58</v>
      </c>
    </row>
    <row r="78" spans="1:6" x14ac:dyDescent="0.3">
      <c r="B78" s="4" t="str">
        <f>B4</f>
        <v>Mes 1</v>
      </c>
      <c r="C78" s="4" t="str">
        <f>C4</f>
        <v>Mes 2</v>
      </c>
      <c r="D78" s="4" t="str">
        <f>D4</f>
        <v>Mes 3</v>
      </c>
    </row>
    <row r="79" spans="1:6" x14ac:dyDescent="0.3">
      <c r="A79" s="1" t="s">
        <v>59</v>
      </c>
      <c r="B79" s="1">
        <f>B7</f>
        <v>0</v>
      </c>
      <c r="C79" s="1">
        <f>C7</f>
        <v>0</v>
      </c>
      <c r="D79" s="1">
        <f>D7</f>
        <v>0</v>
      </c>
    </row>
    <row r="80" spans="1:6" x14ac:dyDescent="0.3">
      <c r="A80" s="6" t="s">
        <v>60</v>
      </c>
      <c r="B80" s="6" t="e">
        <f>B75</f>
        <v>#DIV/0!</v>
      </c>
      <c r="C80" s="6" t="e">
        <f>C75</f>
        <v>#DIV/0!</v>
      </c>
      <c r="D80" s="6" t="e">
        <f>D75</f>
        <v>#DIV/0!</v>
      </c>
    </row>
    <row r="81" spans="1:6" x14ac:dyDescent="0.3">
      <c r="A81" s="1" t="s">
        <v>61</v>
      </c>
      <c r="B81" s="1" t="e">
        <f>B79-B80</f>
        <v>#DIV/0!</v>
      </c>
      <c r="C81" s="1" t="e">
        <f>C79-C80</f>
        <v>#DIV/0!</v>
      </c>
      <c r="D81" s="1" t="e">
        <f>D79-D80</f>
        <v>#DIV/0!</v>
      </c>
    </row>
    <row r="82" spans="1:6" x14ac:dyDescent="0.3">
      <c r="A82" s="19" t="s">
        <v>62</v>
      </c>
      <c r="F82" s="4" t="s">
        <v>63</v>
      </c>
    </row>
    <row r="83" spans="1:6" x14ac:dyDescent="0.3">
      <c r="A83" s="19" t="s">
        <v>64</v>
      </c>
      <c r="F83" s="4" t="s">
        <v>65</v>
      </c>
    </row>
    <row r="84" spans="1:6" x14ac:dyDescent="0.3">
      <c r="A84" s="20" t="s">
        <v>66</v>
      </c>
      <c r="B84" s="6"/>
      <c r="C84" s="6"/>
      <c r="D84" s="6"/>
      <c r="E84" s="55">
        <f>ROUND(12500+(0.03*D79)+(D79*0.02),0)</f>
        <v>12500</v>
      </c>
      <c r="F84" s="4" t="s">
        <v>169</v>
      </c>
    </row>
    <row r="85" spans="1:6" x14ac:dyDescent="0.3">
      <c r="A85" s="1" t="s">
        <v>67</v>
      </c>
      <c r="B85" s="13" t="e">
        <f>B81-B83-B84</f>
        <v>#DIV/0!</v>
      </c>
      <c r="C85" s="13" t="e">
        <f t="shared" ref="C85:D85" si="7">C81-C83-C84</f>
        <v>#DIV/0!</v>
      </c>
      <c r="D85" s="13" t="e">
        <f>D81-D83-E84</f>
        <v>#DIV/0!</v>
      </c>
    </row>
    <row r="86" spans="1:6" x14ac:dyDescent="0.3">
      <c r="A86" s="6" t="s">
        <v>68</v>
      </c>
      <c r="B86" s="6" t="e">
        <f>ROUND(B85*25%,0)</f>
        <v>#DIV/0!</v>
      </c>
      <c r="C86" s="6" t="e">
        <f t="shared" ref="C86:D86" si="8">ROUND(C85*25%,0)</f>
        <v>#DIV/0!</v>
      </c>
      <c r="D86" s="6" t="e">
        <f t="shared" si="8"/>
        <v>#DIV/0!</v>
      </c>
      <c r="E86" s="1" t="e">
        <f>B86+C86+D86</f>
        <v>#DIV/0!</v>
      </c>
      <c r="F86" s="4" t="s">
        <v>168</v>
      </c>
    </row>
    <row r="87" spans="1:6" ht="16.2" x14ac:dyDescent="0.35">
      <c r="A87" s="7" t="s">
        <v>69</v>
      </c>
      <c r="B87" s="10" t="e">
        <f>B85-B86</f>
        <v>#DIV/0!</v>
      </c>
      <c r="C87" s="10" t="e">
        <f>C85-C86</f>
        <v>#DIV/0!</v>
      </c>
      <c r="D87" s="10" t="e">
        <f>D85-D86</f>
        <v>#DIV/0!</v>
      </c>
      <c r="E87" s="14" t="e">
        <f>B87+C87+D87</f>
        <v>#DIV/0!</v>
      </c>
    </row>
    <row r="89" spans="1:6" x14ac:dyDescent="0.3">
      <c r="A89" s="4" t="s">
        <v>70</v>
      </c>
      <c r="B89" s="4" t="e">
        <f>B74</f>
        <v>#DIV/0!</v>
      </c>
      <c r="C89" s="4" t="e">
        <f>C74</f>
        <v>#DIV/0!</v>
      </c>
      <c r="D89" s="18" t="e">
        <f>D74</f>
        <v>#DIV/0!</v>
      </c>
    </row>
    <row r="90" spans="1:6" x14ac:dyDescent="0.3">
      <c r="D90" s="4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F556-FA0D-4DFE-B1AB-4AE797774521}">
  <dimension ref="A1:N40"/>
  <sheetViews>
    <sheetView topLeftCell="D1" workbookViewId="0">
      <selection activeCell="G9" sqref="G9"/>
    </sheetView>
  </sheetViews>
  <sheetFormatPr defaultColWidth="12.44140625" defaultRowHeight="15.6" x14ac:dyDescent="0.3"/>
  <cols>
    <col min="1" max="1" width="36" style="1" bestFit="1" customWidth="1"/>
    <col min="2" max="3" width="15.6640625" style="1" customWidth="1"/>
    <col min="4" max="4" width="14.77734375" style="1" customWidth="1"/>
    <col min="5" max="5" width="13.109375" style="1" customWidth="1"/>
    <col min="6" max="6" width="15.44140625" style="1" customWidth="1"/>
    <col min="7" max="8" width="15.44140625" style="4" customWidth="1"/>
    <col min="9" max="9" width="25.6640625" style="1" customWidth="1"/>
    <col min="10" max="10" width="34.6640625" style="1" bestFit="1" customWidth="1"/>
    <col min="11" max="11" width="11.77734375" style="1" bestFit="1" customWidth="1"/>
    <col min="12" max="13" width="12.77734375" style="1" bestFit="1" customWidth="1"/>
    <col min="14" max="14" width="12.44140625" style="4"/>
    <col min="15" max="16384" width="12.44140625" style="1"/>
  </cols>
  <sheetData>
    <row r="1" spans="1:14" ht="17.399999999999999" x14ac:dyDescent="0.3">
      <c r="A1" s="12" t="s">
        <v>72</v>
      </c>
      <c r="B1" s="12"/>
      <c r="C1" s="12"/>
      <c r="D1" s="4"/>
      <c r="E1" s="4"/>
      <c r="F1" s="4"/>
      <c r="J1" s="12" t="s">
        <v>73</v>
      </c>
      <c r="K1" s="4" t="s">
        <v>172</v>
      </c>
    </row>
    <row r="2" spans="1:14" x14ac:dyDescent="0.3">
      <c r="B2" s="1" t="s">
        <v>137</v>
      </c>
      <c r="C2" s="1" t="s">
        <v>138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156</v>
      </c>
      <c r="I2" s="4" t="s">
        <v>171</v>
      </c>
      <c r="J2" s="4" t="s">
        <v>74</v>
      </c>
      <c r="K2" s="1">
        <f>'Balance General'!C7</f>
        <v>286350</v>
      </c>
      <c r="L2" s="1">
        <f>K30</f>
        <v>286350</v>
      </c>
      <c r="M2" s="1">
        <f>L30</f>
        <v>332350</v>
      </c>
    </row>
    <row r="3" spans="1:14" x14ac:dyDescent="0.3">
      <c r="A3" s="1" t="s">
        <v>75</v>
      </c>
      <c r="D3" s="1">
        <f>Presupuestos!B7</f>
        <v>0</v>
      </c>
      <c r="E3" s="1">
        <f>Presupuestos!C7</f>
        <v>0</v>
      </c>
      <c r="F3" s="1">
        <f>Presupuestos!D7</f>
        <v>0</v>
      </c>
      <c r="I3" s="4" t="s">
        <v>129</v>
      </c>
      <c r="J3" s="4" t="s">
        <v>76</v>
      </c>
    </row>
    <row r="4" spans="1:14" x14ac:dyDescent="0.3">
      <c r="A4" s="1" t="s">
        <v>77</v>
      </c>
      <c r="B4" s="1">
        <f>ROUND(B3*0.4,0)</f>
        <v>0</v>
      </c>
      <c r="C4" s="1">
        <f t="shared" ref="C4" si="0">ROUND(C3*0.4,0)</f>
        <v>0</v>
      </c>
      <c r="D4" s="1">
        <f>ROUND(D3*0.4,0)</f>
        <v>0</v>
      </c>
      <c r="E4" s="1">
        <f t="shared" ref="E4:F4" si="1">ROUND(E3*0.4,0)</f>
        <v>0</v>
      </c>
      <c r="F4" s="1">
        <f t="shared" si="1"/>
        <v>0</v>
      </c>
      <c r="I4" s="4" t="s">
        <v>130</v>
      </c>
      <c r="K4" s="1" t="s">
        <v>1</v>
      </c>
      <c r="L4" s="1" t="s">
        <v>2</v>
      </c>
      <c r="M4" s="1" t="s">
        <v>3</v>
      </c>
    </row>
    <row r="5" spans="1:14" x14ac:dyDescent="0.3">
      <c r="A5" s="1" t="s">
        <v>78</v>
      </c>
      <c r="B5" s="1">
        <f t="shared" ref="B5:C5" si="2">ROUND(B3*0.6,0)</f>
        <v>0</v>
      </c>
      <c r="C5" s="1">
        <f t="shared" si="2"/>
        <v>0</v>
      </c>
      <c r="D5" s="19">
        <f>ROUND(D3*0.6,0)</f>
        <v>0</v>
      </c>
      <c r="E5" s="1">
        <f>ROUND(E3*0.6,0)</f>
        <v>0</v>
      </c>
      <c r="F5" s="1">
        <f>ROUND(F3*0.6,0)</f>
        <v>0</v>
      </c>
      <c r="I5" s="4" t="s">
        <v>130</v>
      </c>
      <c r="J5" s="1" t="s">
        <v>78</v>
      </c>
      <c r="K5" s="1">
        <f>D5</f>
        <v>0</v>
      </c>
      <c r="L5" s="1">
        <f>E5</f>
        <v>0</v>
      </c>
      <c r="M5" s="1">
        <f>F5</f>
        <v>0</v>
      </c>
      <c r="N5" s="4" t="s">
        <v>173</v>
      </c>
    </row>
    <row r="6" spans="1:14" x14ac:dyDescent="0.3">
      <c r="I6" s="4"/>
      <c r="J6" s="6" t="s">
        <v>77</v>
      </c>
      <c r="K6" s="6">
        <f>D14</f>
        <v>0</v>
      </c>
      <c r="L6" s="6">
        <f>E14</f>
        <v>0</v>
      </c>
      <c r="M6" s="6">
        <f>F14</f>
        <v>0</v>
      </c>
      <c r="N6" s="4" t="s">
        <v>136</v>
      </c>
    </row>
    <row r="7" spans="1:14" x14ac:dyDescent="0.3">
      <c r="A7" s="22" t="s">
        <v>79</v>
      </c>
      <c r="B7" s="22"/>
      <c r="C7" s="22"/>
      <c r="I7" s="4"/>
      <c r="J7" s="1" t="s">
        <v>80</v>
      </c>
      <c r="K7" s="1">
        <f>SUM(K5:K6)</f>
        <v>0</v>
      </c>
      <c r="L7" s="1">
        <f>SUM(L5:L6)</f>
        <v>0</v>
      </c>
      <c r="M7" s="1">
        <f>SUM(M5:M6)</f>
        <v>0</v>
      </c>
    </row>
    <row r="8" spans="1:14" x14ac:dyDescent="0.3">
      <c r="A8" s="1" t="s">
        <v>123</v>
      </c>
      <c r="B8" s="19"/>
      <c r="C8" s="19">
        <f>ROUND(B4*0.7,0)</f>
        <v>0</v>
      </c>
      <c r="D8" s="1">
        <f>ROUND(B4*0.3,0)</f>
        <v>0</v>
      </c>
      <c r="I8" s="50" t="s">
        <v>131</v>
      </c>
    </row>
    <row r="9" spans="1:14" x14ac:dyDescent="0.3">
      <c r="A9" s="1" t="s">
        <v>124</v>
      </c>
      <c r="B9" s="19"/>
      <c r="C9" s="19"/>
      <c r="D9" s="1">
        <f>ROUND(C4*0.7,0)</f>
        <v>0</v>
      </c>
      <c r="E9" s="1">
        <f>ROUND(C4*0.3,0)</f>
        <v>0</v>
      </c>
      <c r="I9" s="50"/>
      <c r="J9" s="22" t="s">
        <v>83</v>
      </c>
      <c r="K9" s="1">
        <f>K7+K2</f>
        <v>286350</v>
      </c>
      <c r="L9" s="1">
        <f>L7+L2</f>
        <v>286350</v>
      </c>
      <c r="M9" s="1">
        <f>M7+M2</f>
        <v>332350</v>
      </c>
    </row>
    <row r="10" spans="1:14" x14ac:dyDescent="0.3">
      <c r="A10" s="1" t="s">
        <v>81</v>
      </c>
      <c r="B10" s="19"/>
      <c r="C10" s="19"/>
      <c r="E10" s="1">
        <f>ROUND(D4*0.7,0)</f>
        <v>0</v>
      </c>
      <c r="F10" s="1">
        <f>ROUND(D4*0.3,0)</f>
        <v>0</v>
      </c>
      <c r="I10" s="50"/>
      <c r="J10" s="4" t="s">
        <v>85</v>
      </c>
    </row>
    <row r="11" spans="1:14" x14ac:dyDescent="0.3">
      <c r="A11" s="1" t="s">
        <v>82</v>
      </c>
      <c r="B11" s="19"/>
      <c r="C11" s="19"/>
      <c r="F11" s="1">
        <f>ROUND(E4*0.7,0)</f>
        <v>0</v>
      </c>
      <c r="G11" s="1">
        <f>ROUND(E4*0.3,0)</f>
        <v>0</v>
      </c>
      <c r="H11" s="1"/>
      <c r="I11" s="50"/>
      <c r="K11" s="1" t="str">
        <f>K4</f>
        <v>Octubre</v>
      </c>
      <c r="L11" s="1" t="str">
        <f>L4</f>
        <v>Noviembre</v>
      </c>
      <c r="M11" s="1" t="str">
        <f>M4</f>
        <v>Diciembre</v>
      </c>
    </row>
    <row r="12" spans="1:14" x14ac:dyDescent="0.3">
      <c r="A12" s="1" t="s">
        <v>84</v>
      </c>
      <c r="B12" s="19"/>
      <c r="C12" s="19"/>
      <c r="G12" s="1">
        <f>ROUND(F4*0.7,0)</f>
        <v>0</v>
      </c>
      <c r="H12" s="1">
        <f>ROUND(F4*0.3,0)</f>
        <v>0</v>
      </c>
      <c r="I12" s="50"/>
      <c r="J12" s="1" t="s">
        <v>86</v>
      </c>
      <c r="K12" s="1">
        <f>B21</f>
        <v>0</v>
      </c>
      <c r="L12" s="1">
        <f>C21</f>
        <v>0</v>
      </c>
      <c r="M12" s="1">
        <f>D21</f>
        <v>0</v>
      </c>
      <c r="N12" s="4" t="str">
        <f>N5</f>
        <v>Al contado principio de mes</v>
      </c>
    </row>
    <row r="13" spans="1:14" x14ac:dyDescent="0.3">
      <c r="J13" s="1" t="s">
        <v>87</v>
      </c>
      <c r="K13" s="1">
        <f>B30</f>
        <v>0</v>
      </c>
      <c r="L13" s="1">
        <f>C30</f>
        <v>0</v>
      </c>
      <c r="M13" s="1">
        <f>D30</f>
        <v>0</v>
      </c>
      <c r="N13" s="4" t="str">
        <f>N6</f>
        <v>Presupuesto de cuentas por cobrar para ese mes</v>
      </c>
    </row>
    <row r="14" spans="1:14" ht="16.2" x14ac:dyDescent="0.35">
      <c r="A14" s="7" t="str">
        <f>A1</f>
        <v>Presupuesto de Cuentas por Cobrar</v>
      </c>
      <c r="B14" s="22">
        <f t="shared" ref="B14:C14" si="3">SUM(B8:B13)</f>
        <v>0</v>
      </c>
      <c r="C14" s="22">
        <f t="shared" si="3"/>
        <v>0</v>
      </c>
      <c r="D14" s="7">
        <f>SUM(D8:D13)</f>
        <v>0</v>
      </c>
      <c r="E14" s="7">
        <f>SUM(E8:E13)</f>
        <v>0</v>
      </c>
      <c r="F14" s="7">
        <f>SUM(F8:F13)</f>
        <v>0</v>
      </c>
      <c r="G14" s="22">
        <f>SUM(G8:G13)</f>
        <v>0</v>
      </c>
      <c r="H14" s="22">
        <f>H12</f>
        <v>0</v>
      </c>
      <c r="I14" s="22"/>
      <c r="J14" s="1" t="s">
        <v>88</v>
      </c>
      <c r="K14" s="3">
        <f>Presupuestos!B41</f>
        <v>0</v>
      </c>
      <c r="L14" s="3">
        <f>Presupuestos!C41</f>
        <v>0</v>
      </c>
      <c r="M14" s="3">
        <f>Presupuestos!D41</f>
        <v>0</v>
      </c>
      <c r="N14" s="4" t="s">
        <v>135</v>
      </c>
    </row>
    <row r="15" spans="1:14" x14ac:dyDescent="0.3">
      <c r="H15" s="4">
        <f>G14+H14</f>
        <v>0</v>
      </c>
      <c r="J15" s="1" t="s">
        <v>89</v>
      </c>
      <c r="K15" s="1">
        <f>Presupuestos!B49</f>
        <v>0</v>
      </c>
      <c r="L15" s="1">
        <f>Presupuestos!C49</f>
        <v>0</v>
      </c>
      <c r="M15" s="1">
        <f>Presupuestos!D49</f>
        <v>0</v>
      </c>
      <c r="N15" s="4" t="s">
        <v>141</v>
      </c>
    </row>
    <row r="16" spans="1:14" x14ac:dyDescent="0.3">
      <c r="J16" s="1" t="s">
        <v>90</v>
      </c>
      <c r="K16" s="1">
        <f>Presupuestos!B83</f>
        <v>0</v>
      </c>
      <c r="L16" s="1">
        <f>Presupuestos!C83</f>
        <v>0</v>
      </c>
      <c r="M16" s="1">
        <f>Presupuestos!D83</f>
        <v>0</v>
      </c>
      <c r="N16" s="4" t="s">
        <v>141</v>
      </c>
    </row>
    <row r="17" spans="1:14" ht="17.399999999999999" x14ac:dyDescent="0.3">
      <c r="A17" s="12" t="s">
        <v>91</v>
      </c>
      <c r="B17" s="12"/>
      <c r="C17" s="12"/>
      <c r="J17" s="6" t="s">
        <v>92</v>
      </c>
      <c r="K17" s="6">
        <f>Presupuestos!B84</f>
        <v>0</v>
      </c>
      <c r="L17" s="6">
        <f>Presupuestos!C84</f>
        <v>0</v>
      </c>
      <c r="M17" s="6">
        <f>Presupuestos!D84</f>
        <v>0</v>
      </c>
    </row>
    <row r="18" spans="1:14" x14ac:dyDescent="0.3">
      <c r="B18" s="4" t="s">
        <v>1</v>
      </c>
      <c r="C18" s="4" t="s">
        <v>2</v>
      </c>
      <c r="D18" s="4" t="s">
        <v>3</v>
      </c>
      <c r="E18" s="4" t="s">
        <v>4</v>
      </c>
      <c r="F18" s="4" t="s">
        <v>170</v>
      </c>
      <c r="G18" s="1"/>
      <c r="H18" s="1"/>
      <c r="J18" s="1" t="s">
        <v>93</v>
      </c>
      <c r="K18" s="1">
        <f>SUM(K12:K17)</f>
        <v>0</v>
      </c>
      <c r="L18" s="1">
        <f>SUM(L12:L17)</f>
        <v>0</v>
      </c>
      <c r="M18" s="1">
        <f>SUM(M12:M17)</f>
        <v>0</v>
      </c>
    </row>
    <row r="19" spans="1:14" x14ac:dyDescent="0.3">
      <c r="A19" s="1" t="s">
        <v>94</v>
      </c>
      <c r="B19" s="1">
        <f>Presupuestos!B27</f>
        <v>0</v>
      </c>
      <c r="C19" s="1">
        <f>Presupuestos!C27</f>
        <v>0</v>
      </c>
      <c r="D19" s="1">
        <f>Presupuestos!D27</f>
        <v>0</v>
      </c>
      <c r="E19" s="4"/>
      <c r="G19" s="1"/>
      <c r="H19" s="1"/>
    </row>
    <row r="20" spans="1:14" x14ac:dyDescent="0.3">
      <c r="A20" s="1" t="s">
        <v>152</v>
      </c>
      <c r="B20" s="1">
        <f>ROUND(B19*0.75,0)</f>
        <v>0</v>
      </c>
      <c r="C20" s="1">
        <f>ROUND(C19*0.75,0)</f>
        <v>0</v>
      </c>
      <c r="D20" s="1">
        <f>ROUND(D19*0.75,0)</f>
        <v>0</v>
      </c>
      <c r="E20" s="4"/>
      <c r="G20" s="1"/>
      <c r="H20" s="1"/>
      <c r="J20" s="4" t="s">
        <v>95</v>
      </c>
      <c r="K20" s="4" t="s">
        <v>174</v>
      </c>
    </row>
    <row r="21" spans="1:14" x14ac:dyDescent="0.3">
      <c r="A21" s="1" t="s">
        <v>153</v>
      </c>
      <c r="B21" s="1">
        <f>ROUND(B19*0.25,0)</f>
        <v>0</v>
      </c>
      <c r="C21" s="1">
        <f>ROUND(C19*0.25,0)</f>
        <v>0</v>
      </c>
      <c r="D21" s="1">
        <f>ROUND(D19*0.25,0)</f>
        <v>0</v>
      </c>
      <c r="E21" s="4"/>
      <c r="G21" s="1"/>
      <c r="H21" s="1"/>
      <c r="J21" s="1" t="s">
        <v>142</v>
      </c>
      <c r="L21" s="1">
        <f>'Balance General'!G7</f>
        <v>45000</v>
      </c>
      <c r="N21" s="4" t="s">
        <v>175</v>
      </c>
    </row>
    <row r="22" spans="1:14" x14ac:dyDescent="0.3">
      <c r="E22" s="4"/>
      <c r="G22" s="1"/>
      <c r="H22" s="1"/>
      <c r="J22" s="6" t="s">
        <v>140</v>
      </c>
      <c r="K22" s="6"/>
      <c r="L22" s="6"/>
      <c r="M22" s="6">
        <v>85000</v>
      </c>
    </row>
    <row r="23" spans="1:14" x14ac:dyDescent="0.3">
      <c r="A23" s="22" t="s">
        <v>97</v>
      </c>
      <c r="E23" s="4"/>
      <c r="G23" s="1"/>
      <c r="H23" s="1"/>
      <c r="J23" s="1" t="s">
        <v>93</v>
      </c>
      <c r="K23" s="1">
        <f>K18+K21+K22</f>
        <v>0</v>
      </c>
      <c r="L23" s="1">
        <f t="shared" ref="L23:M23" si="4">L18+L21+L22</f>
        <v>45000</v>
      </c>
      <c r="M23" s="1">
        <f t="shared" si="4"/>
        <v>85000</v>
      </c>
    </row>
    <row r="24" spans="1:14" x14ac:dyDescent="0.3">
      <c r="A24" s="1" t="s">
        <v>125</v>
      </c>
      <c r="F24" s="4" t="s">
        <v>134</v>
      </c>
      <c r="G24" s="1"/>
      <c r="H24" s="1"/>
    </row>
    <row r="25" spans="1:14" x14ac:dyDescent="0.3">
      <c r="A25" s="1" t="s">
        <v>126</v>
      </c>
      <c r="F25" s="4" t="s">
        <v>139</v>
      </c>
      <c r="G25" s="1"/>
      <c r="H25" s="1"/>
      <c r="J25" s="4" t="s">
        <v>99</v>
      </c>
      <c r="K25" s="1">
        <f>K9-K23</f>
        <v>286350</v>
      </c>
      <c r="L25" s="19">
        <f>L9-L23</f>
        <v>241350</v>
      </c>
      <c r="M25" s="1">
        <f>M9-M23</f>
        <v>247350</v>
      </c>
    </row>
    <row r="26" spans="1:14" x14ac:dyDescent="0.3">
      <c r="A26" s="1" t="s">
        <v>127</v>
      </c>
      <c r="C26" s="1">
        <f>B20</f>
        <v>0</v>
      </c>
      <c r="E26" s="4"/>
      <c r="G26" s="1"/>
      <c r="H26" s="1"/>
      <c r="N26" s="4" t="s">
        <v>176</v>
      </c>
    </row>
    <row r="27" spans="1:14" x14ac:dyDescent="0.3">
      <c r="A27" s="1" t="s">
        <v>128</v>
      </c>
      <c r="D27" s="1">
        <f>C20</f>
        <v>0</v>
      </c>
      <c r="E27" s="4"/>
      <c r="G27" s="1"/>
      <c r="H27" s="1"/>
      <c r="J27" s="1" t="s">
        <v>143</v>
      </c>
      <c r="L27" s="1">
        <f>91000</f>
        <v>91000</v>
      </c>
      <c r="N27" s="4" t="s">
        <v>144</v>
      </c>
    </row>
    <row r="28" spans="1:14" x14ac:dyDescent="0.3">
      <c r="A28" s="1" t="s">
        <v>98</v>
      </c>
      <c r="E28" s="1">
        <f>D20</f>
        <v>0</v>
      </c>
      <c r="G28" s="1"/>
      <c r="H28" s="1"/>
      <c r="L28" s="4"/>
    </row>
    <row r="29" spans="1:14" x14ac:dyDescent="0.3">
      <c r="E29" s="4"/>
      <c r="G29" s="1"/>
      <c r="H29" s="1"/>
    </row>
    <row r="30" spans="1:14" ht="16.2" x14ac:dyDescent="0.35">
      <c r="A30" s="7" t="str">
        <f>A17</f>
        <v>Presupuesto de Cuentas por Pagar</v>
      </c>
      <c r="B30" s="7">
        <f>SUM(B24:B28)</f>
        <v>0</v>
      </c>
      <c r="C30" s="7">
        <f>SUM(C24:C28)</f>
        <v>0</v>
      </c>
      <c r="D30" s="7">
        <f>SUM(D24:D28)</f>
        <v>0</v>
      </c>
      <c r="E30" s="7">
        <f>E28</f>
        <v>0</v>
      </c>
      <c r="G30" s="1"/>
      <c r="H30" s="1"/>
      <c r="J30" s="7" t="s">
        <v>100</v>
      </c>
      <c r="K30" s="22">
        <f>K25+K27</f>
        <v>286350</v>
      </c>
      <c r="L30" s="22">
        <f t="shared" ref="L30" si="5">L25+L27</f>
        <v>332350</v>
      </c>
      <c r="M30" s="22">
        <f>M25+M27</f>
        <v>247350</v>
      </c>
      <c r="N30" s="1"/>
    </row>
    <row r="32" spans="1:14" x14ac:dyDescent="0.3">
      <c r="A32" s="4"/>
      <c r="B32" s="4"/>
      <c r="C32" s="4"/>
    </row>
    <row r="33" spans="1:3" x14ac:dyDescent="0.3">
      <c r="A33" s="4"/>
      <c r="B33" s="4"/>
      <c r="C33" s="4"/>
    </row>
    <row r="40" spans="1:3" x14ac:dyDescent="0.3">
      <c r="A40" s="4"/>
      <c r="B40" s="4"/>
      <c r="C40" s="4"/>
    </row>
  </sheetData>
  <mergeCells count="1">
    <mergeCell ref="I8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F34-D04F-497A-97BA-EF714A3D7701}">
  <dimension ref="A1:I50"/>
  <sheetViews>
    <sheetView tabSelected="1" topLeftCell="D1" workbookViewId="0">
      <selection activeCell="I7" sqref="I7"/>
    </sheetView>
  </sheetViews>
  <sheetFormatPr defaultColWidth="14.44140625" defaultRowHeight="15.6" x14ac:dyDescent="0.3"/>
  <cols>
    <col min="1" max="1" width="30.6640625" style="1" bestFit="1" customWidth="1"/>
    <col min="2" max="2" width="14.5546875" style="1" bestFit="1" customWidth="1"/>
    <col min="3" max="3" width="16.109375" style="1" bestFit="1" customWidth="1"/>
    <col min="4" max="4" width="31.44140625" style="1" customWidth="1"/>
    <col min="5" max="5" width="10.6640625" style="1" customWidth="1"/>
    <col min="6" max="6" width="22.5546875" style="1" customWidth="1"/>
    <col min="7" max="7" width="19.33203125" style="1" customWidth="1"/>
    <col min="8" max="8" width="16.109375" style="1" bestFit="1" customWidth="1"/>
    <col min="9" max="9" width="14.44140625" style="1"/>
    <col min="10" max="10" width="14.77734375" style="1" bestFit="1" customWidth="1"/>
    <col min="11" max="16384" width="14.44140625" style="1"/>
  </cols>
  <sheetData>
    <row r="1" spans="1:9" ht="17.399999999999999" x14ac:dyDescent="0.3">
      <c r="A1" s="58" t="s">
        <v>162</v>
      </c>
      <c r="B1" s="58"/>
      <c r="C1" s="58"/>
      <c r="D1" s="58"/>
      <c r="E1" s="58"/>
      <c r="F1" s="58"/>
      <c r="G1" s="58"/>
      <c r="H1" s="58"/>
      <c r="I1" s="53"/>
    </row>
    <row r="2" spans="1:9" ht="17.399999999999999" x14ac:dyDescent="0.3">
      <c r="A2" s="51" t="s">
        <v>101</v>
      </c>
      <c r="B2" s="51"/>
      <c r="C2" s="51"/>
      <c r="D2" s="51"/>
      <c r="E2" s="51"/>
      <c r="F2" s="51"/>
      <c r="G2" s="51"/>
      <c r="H2" s="51"/>
    </row>
    <row r="3" spans="1:9" x14ac:dyDescent="0.3">
      <c r="A3" s="52" t="s">
        <v>146</v>
      </c>
      <c r="B3" s="52"/>
      <c r="C3" s="52"/>
      <c r="D3" s="52"/>
      <c r="E3" s="52"/>
      <c r="F3" s="52"/>
      <c r="G3" s="52"/>
      <c r="H3" s="52"/>
    </row>
    <row r="5" spans="1:9" ht="16.2" x14ac:dyDescent="0.35">
      <c r="B5" s="23" t="s">
        <v>103</v>
      </c>
      <c r="G5" s="23" t="s">
        <v>104</v>
      </c>
    </row>
    <row r="6" spans="1:9" x14ac:dyDescent="0.3">
      <c r="A6" s="24" t="s">
        <v>105</v>
      </c>
      <c r="B6" s="25"/>
      <c r="C6" s="25"/>
      <c r="D6" s="25"/>
      <c r="E6" s="25"/>
      <c r="F6" s="24" t="s">
        <v>105</v>
      </c>
      <c r="G6" s="25"/>
      <c r="H6" s="25"/>
      <c r="I6" s="26"/>
    </row>
    <row r="7" spans="1:9" x14ac:dyDescent="0.3">
      <c r="A7" s="27" t="s">
        <v>106</v>
      </c>
      <c r="C7" s="28">
        <v>286350</v>
      </c>
      <c r="F7" s="27" t="s">
        <v>96</v>
      </c>
      <c r="G7" s="28">
        <v>45000</v>
      </c>
      <c r="I7" s="29"/>
    </row>
    <row r="8" spans="1:9" x14ac:dyDescent="0.3">
      <c r="A8" s="27" t="s">
        <v>107</v>
      </c>
      <c r="C8" s="28">
        <v>1930201</v>
      </c>
      <c r="F8" s="27" t="s">
        <v>108</v>
      </c>
      <c r="G8" s="28">
        <v>2178000</v>
      </c>
      <c r="I8" s="29"/>
    </row>
    <row r="9" spans="1:9" x14ac:dyDescent="0.3">
      <c r="A9" s="27" t="s">
        <v>109</v>
      </c>
      <c r="C9" s="28">
        <v>1955450</v>
      </c>
      <c r="F9" s="27" t="s">
        <v>132</v>
      </c>
      <c r="G9" s="28">
        <v>55000</v>
      </c>
      <c r="H9" s="28"/>
      <c r="I9" s="29"/>
    </row>
    <row r="10" spans="1:9" x14ac:dyDescent="0.3">
      <c r="A10" s="27" t="s">
        <v>110</v>
      </c>
      <c r="C10" s="28">
        <v>1985600</v>
      </c>
      <c r="D10" s="28">
        <f>SUM(C7:C10)</f>
        <v>6157601</v>
      </c>
      <c r="F10" s="27" t="s">
        <v>133</v>
      </c>
      <c r="G10" s="28">
        <v>48000</v>
      </c>
      <c r="H10" s="28">
        <f>SUM(G7:G10)</f>
        <v>2326000</v>
      </c>
      <c r="I10" s="29"/>
    </row>
    <row r="11" spans="1:9" x14ac:dyDescent="0.3">
      <c r="F11" s="30"/>
      <c r="I11" s="29"/>
    </row>
    <row r="12" spans="1:9" x14ac:dyDescent="0.3">
      <c r="F12" s="31" t="s">
        <v>111</v>
      </c>
      <c r="I12" s="29"/>
    </row>
    <row r="13" spans="1:9" x14ac:dyDescent="0.3">
      <c r="A13" s="30"/>
      <c r="F13" s="32"/>
      <c r="G13" s="28"/>
      <c r="H13" s="28"/>
      <c r="I13" s="29"/>
    </row>
    <row r="14" spans="1:9" x14ac:dyDescent="0.3">
      <c r="A14" s="31"/>
      <c r="F14" s="30"/>
      <c r="I14" s="29"/>
    </row>
    <row r="15" spans="1:9" x14ac:dyDescent="0.3">
      <c r="A15" s="31"/>
      <c r="F15" s="33"/>
      <c r="G15" s="34" t="s">
        <v>112</v>
      </c>
      <c r="H15" s="34">
        <f>H10+H13</f>
        <v>2326000</v>
      </c>
      <c r="I15" s="35"/>
    </row>
    <row r="16" spans="1:9" x14ac:dyDescent="0.3">
      <c r="A16" s="24" t="s">
        <v>111</v>
      </c>
      <c r="B16" s="25"/>
      <c r="C16" s="25"/>
      <c r="D16" s="25"/>
      <c r="E16" s="26"/>
      <c r="F16" s="25"/>
      <c r="G16" s="25"/>
      <c r="H16" s="25"/>
      <c r="I16" s="26"/>
    </row>
    <row r="17" spans="1:9" x14ac:dyDescent="0.3">
      <c r="A17" s="27" t="s">
        <v>113</v>
      </c>
      <c r="B17" s="28">
        <v>238000</v>
      </c>
      <c r="E17" s="29"/>
      <c r="I17" s="29"/>
    </row>
    <row r="18" spans="1:9" x14ac:dyDescent="0.3">
      <c r="A18" s="27" t="s">
        <v>114</v>
      </c>
      <c r="B18" s="28">
        <v>45000</v>
      </c>
      <c r="C18" s="28">
        <f>B17-B18</f>
        <v>193000</v>
      </c>
      <c r="E18" s="29"/>
      <c r="I18" s="29"/>
    </row>
    <row r="19" spans="1:9" x14ac:dyDescent="0.3">
      <c r="A19" s="27" t="s">
        <v>115</v>
      </c>
      <c r="B19" s="28">
        <v>83000</v>
      </c>
      <c r="E19" s="29"/>
      <c r="G19" s="36" t="s">
        <v>116</v>
      </c>
      <c r="I19" s="29"/>
    </row>
    <row r="20" spans="1:9" x14ac:dyDescent="0.3">
      <c r="A20" s="27" t="s">
        <v>117</v>
      </c>
      <c r="B20" s="28">
        <v>17500</v>
      </c>
      <c r="C20" s="28">
        <f>B19-B20</f>
        <v>65500</v>
      </c>
      <c r="E20" s="29"/>
      <c r="F20" s="37" t="s">
        <v>118</v>
      </c>
      <c r="G20" s="28">
        <v>3000000</v>
      </c>
      <c r="I20" s="29"/>
    </row>
    <row r="21" spans="1:9" x14ac:dyDescent="0.3">
      <c r="A21" s="27" t="s">
        <v>151</v>
      </c>
      <c r="C21" s="28">
        <v>12000</v>
      </c>
      <c r="D21" s="28">
        <f>SUM(C18:C21)</f>
        <v>270500</v>
      </c>
      <c r="E21" s="29"/>
      <c r="F21" s="37" t="s">
        <v>119</v>
      </c>
      <c r="G21" s="28">
        <v>1102101</v>
      </c>
      <c r="H21" s="28">
        <f>SUM(G20:G21)</f>
        <v>4102101</v>
      </c>
      <c r="I21" s="29"/>
    </row>
    <row r="22" spans="1:9" x14ac:dyDescent="0.3">
      <c r="A22" s="38" t="s">
        <v>120</v>
      </c>
      <c r="B22" s="6"/>
      <c r="C22" s="6"/>
      <c r="D22" s="34">
        <f>D10+D21</f>
        <v>6428101</v>
      </c>
      <c r="E22" s="35"/>
      <c r="F22" s="6"/>
      <c r="G22" s="34" t="s">
        <v>121</v>
      </c>
      <c r="H22" s="34">
        <f>H15+H21</f>
        <v>6428101</v>
      </c>
      <c r="I22" s="35"/>
    </row>
    <row r="24" spans="1:9" x14ac:dyDescent="0.3">
      <c r="F24" s="1">
        <f>D22-H22</f>
        <v>0</v>
      </c>
    </row>
    <row r="25" spans="1:9" ht="17.399999999999999" x14ac:dyDescent="0.3">
      <c r="A25" s="58" t="str">
        <f>A1</f>
        <v>Nombre de la Empresa</v>
      </c>
      <c r="B25" s="58"/>
      <c r="C25" s="58"/>
      <c r="D25" s="58"/>
      <c r="E25" s="58"/>
      <c r="F25" s="58"/>
      <c r="G25" s="58"/>
      <c r="H25" s="58"/>
    </row>
    <row r="26" spans="1:9" ht="17.399999999999999" x14ac:dyDescent="0.3">
      <c r="A26" s="51" t="s">
        <v>101</v>
      </c>
      <c r="B26" s="51"/>
      <c r="C26" s="51"/>
      <c r="D26" s="51"/>
      <c r="E26" s="51"/>
      <c r="F26" s="51"/>
      <c r="G26" s="51"/>
      <c r="H26" s="51"/>
    </row>
    <row r="27" spans="1:9" ht="16.2" thickBot="1" x14ac:dyDescent="0.35">
      <c r="A27" s="52" t="s">
        <v>102</v>
      </c>
      <c r="B27" s="52"/>
      <c r="C27" s="52"/>
      <c r="D27" s="52"/>
      <c r="E27" s="52"/>
      <c r="F27" s="52"/>
      <c r="G27" s="52"/>
      <c r="H27" s="52"/>
    </row>
    <row r="28" spans="1:9" x14ac:dyDescent="0.3">
      <c r="A28" s="39"/>
      <c r="B28" s="40"/>
      <c r="C28" s="40"/>
      <c r="D28" s="40"/>
      <c r="E28" s="40"/>
      <c r="F28" s="41"/>
      <c r="G28" s="25"/>
      <c r="H28" s="25"/>
      <c r="I28" s="26"/>
    </row>
    <row r="29" spans="1:9" ht="16.8" thickBot="1" x14ac:dyDescent="0.4">
      <c r="A29" s="42"/>
      <c r="B29" s="43" t="s">
        <v>103</v>
      </c>
      <c r="C29" s="44"/>
      <c r="D29" s="44"/>
      <c r="E29" s="44"/>
      <c r="F29" s="30"/>
      <c r="G29" s="23" t="s">
        <v>104</v>
      </c>
      <c r="I29" s="29"/>
    </row>
    <row r="30" spans="1:9" x14ac:dyDescent="0.3">
      <c r="A30" s="31" t="s">
        <v>105</v>
      </c>
      <c r="F30" s="24" t="s">
        <v>105</v>
      </c>
      <c r="G30" s="25"/>
      <c r="H30" s="25"/>
      <c r="I30" s="26"/>
    </row>
    <row r="31" spans="1:9" x14ac:dyDescent="0.3">
      <c r="A31" s="27" t="s">
        <v>106</v>
      </c>
      <c r="C31" s="28">
        <f>'Cobrar,Pagar,Caja'!M30</f>
        <v>247350</v>
      </c>
      <c r="D31" s="4" t="s">
        <v>145</v>
      </c>
      <c r="F31" s="27" t="s">
        <v>108</v>
      </c>
      <c r="G31" s="28">
        <f>'Cobrar,Pagar,Caja'!E30</f>
        <v>0</v>
      </c>
      <c r="H31" s="4" t="s">
        <v>158</v>
      </c>
      <c r="I31" s="29"/>
    </row>
    <row r="32" spans="1:9" ht="54" customHeight="1" x14ac:dyDescent="0.3">
      <c r="A32" s="27" t="s">
        <v>107</v>
      </c>
      <c r="C32" s="28">
        <f>'Cobrar,Pagar,Caja'!H15</f>
        <v>0</v>
      </c>
      <c r="D32" s="47" t="s">
        <v>157</v>
      </c>
      <c r="F32" s="27" t="s">
        <v>132</v>
      </c>
      <c r="G32" s="28">
        <f>G9</f>
        <v>55000</v>
      </c>
      <c r="H32" s="4" t="s">
        <v>177</v>
      </c>
      <c r="I32" s="29"/>
    </row>
    <row r="33" spans="1:9" x14ac:dyDescent="0.3">
      <c r="A33" s="27" t="s">
        <v>109</v>
      </c>
      <c r="C33" s="28" t="e">
        <f>Presupuestos!D89</f>
        <v>#DIV/0!</v>
      </c>
      <c r="D33" s="4" t="s">
        <v>147</v>
      </c>
      <c r="F33" s="30" t="s">
        <v>122</v>
      </c>
      <c r="G33" s="1" t="e">
        <f>Presupuestos!E86</f>
        <v>#DIV/0!</v>
      </c>
      <c r="I33" s="29"/>
    </row>
    <row r="34" spans="1:9" x14ac:dyDescent="0.3">
      <c r="A34" s="27" t="s">
        <v>110</v>
      </c>
      <c r="C34" s="45">
        <f>Presupuestos!D58</f>
        <v>0</v>
      </c>
      <c r="D34" s="28" t="e">
        <f>SUM(C31:C34)</f>
        <v>#DIV/0!</v>
      </c>
      <c r="E34" s="49"/>
      <c r="F34" s="27" t="s">
        <v>133</v>
      </c>
      <c r="G34" s="28">
        <f>G10</f>
        <v>48000</v>
      </c>
      <c r="H34" s="4" t="s">
        <v>177</v>
      </c>
      <c r="I34" s="29"/>
    </row>
    <row r="35" spans="1:9" x14ac:dyDescent="0.3">
      <c r="A35" s="30"/>
      <c r="C35" s="4" t="s">
        <v>148</v>
      </c>
      <c r="F35" s="27" t="s">
        <v>154</v>
      </c>
      <c r="G35" s="48">
        <f>'Cobrar,Pagar,Caja'!L27</f>
        <v>91000</v>
      </c>
      <c r="H35" s="48" t="e">
        <f>SUM(G31:G35)</f>
        <v>#DIV/0!</v>
      </c>
      <c r="I35" s="56" t="s">
        <v>178</v>
      </c>
    </row>
    <row r="36" spans="1:9" x14ac:dyDescent="0.3">
      <c r="A36" s="30"/>
      <c r="C36" s="4"/>
      <c r="F36" s="30"/>
      <c r="G36" s="28"/>
      <c r="H36" s="4"/>
      <c r="I36" s="29"/>
    </row>
    <row r="37" spans="1:9" x14ac:dyDescent="0.3">
      <c r="A37" s="30"/>
      <c r="C37" s="4"/>
      <c r="F37" s="31" t="s">
        <v>111</v>
      </c>
      <c r="I37" s="29"/>
    </row>
    <row r="38" spans="1:9" x14ac:dyDescent="0.3">
      <c r="A38" s="31"/>
      <c r="F38" s="31"/>
      <c r="I38" s="56" t="s">
        <v>179</v>
      </c>
    </row>
    <row r="39" spans="1:9" x14ac:dyDescent="0.3">
      <c r="A39" s="31"/>
      <c r="F39" s="32"/>
      <c r="G39" s="28"/>
      <c r="H39" s="28">
        <f>G38+G39</f>
        <v>0</v>
      </c>
      <c r="I39" s="29"/>
    </row>
    <row r="40" spans="1:9" x14ac:dyDescent="0.3">
      <c r="A40" s="31"/>
      <c r="F40" s="30"/>
      <c r="G40" s="46" t="s">
        <v>112</v>
      </c>
      <c r="H40" s="46" t="e">
        <f>H35+H39</f>
        <v>#DIV/0!</v>
      </c>
      <c r="I40" s="29"/>
    </row>
    <row r="41" spans="1:9" x14ac:dyDescent="0.3">
      <c r="A41" s="24" t="s">
        <v>111</v>
      </c>
      <c r="B41" s="25"/>
      <c r="C41" s="25"/>
      <c r="D41" s="25"/>
      <c r="E41" s="25"/>
      <c r="F41" s="41"/>
      <c r="G41" s="25"/>
      <c r="H41" s="25"/>
      <c r="I41" s="26"/>
    </row>
    <row r="42" spans="1:9" x14ac:dyDescent="0.3">
      <c r="A42" s="27" t="s">
        <v>113</v>
      </c>
      <c r="B42" s="28">
        <f>B17</f>
        <v>238000</v>
      </c>
      <c r="D42" s="4" t="s">
        <v>177</v>
      </c>
      <c r="F42" s="30"/>
      <c r="I42" s="29"/>
    </row>
    <row r="43" spans="1:9" x14ac:dyDescent="0.3">
      <c r="A43" s="27" t="s">
        <v>114</v>
      </c>
      <c r="B43" s="28">
        <f>B18+(5000*3)</f>
        <v>60000</v>
      </c>
      <c r="C43" s="28">
        <f>B42-B43</f>
        <v>178000</v>
      </c>
      <c r="D43" s="4" t="s">
        <v>149</v>
      </c>
      <c r="F43" s="30"/>
      <c r="I43" s="29"/>
    </row>
    <row r="44" spans="1:9" x14ac:dyDescent="0.3">
      <c r="A44" s="27" t="s">
        <v>115</v>
      </c>
      <c r="B44" s="28">
        <f>B19</f>
        <v>83000</v>
      </c>
      <c r="F44" s="30"/>
      <c r="G44" s="36" t="s">
        <v>116</v>
      </c>
      <c r="I44" s="29"/>
    </row>
    <row r="45" spans="1:9" x14ac:dyDescent="0.3">
      <c r="A45" s="27" t="s">
        <v>117</v>
      </c>
      <c r="B45" s="28">
        <f>B20+(3500*3)</f>
        <v>28000</v>
      </c>
      <c r="C45" s="28">
        <f>B44-B45</f>
        <v>55000</v>
      </c>
      <c r="D45" s="4" t="s">
        <v>150</v>
      </c>
      <c r="F45" s="27" t="s">
        <v>118</v>
      </c>
      <c r="G45" s="28">
        <f>G20</f>
        <v>3000000</v>
      </c>
      <c r="I45" s="29"/>
    </row>
    <row r="46" spans="1:9" x14ac:dyDescent="0.3">
      <c r="A46" s="27" t="s">
        <v>151</v>
      </c>
      <c r="C46" s="28">
        <f>C21</f>
        <v>12000</v>
      </c>
      <c r="F46" s="27" t="s">
        <v>119</v>
      </c>
      <c r="G46" s="28">
        <f>G21</f>
        <v>1102101</v>
      </c>
      <c r="I46" s="29"/>
    </row>
    <row r="47" spans="1:9" x14ac:dyDescent="0.3">
      <c r="A47" s="30" t="s">
        <v>140</v>
      </c>
      <c r="C47" s="1">
        <f>'Cobrar,Pagar,Caja'!M22</f>
        <v>85000</v>
      </c>
      <c r="D47" s="28">
        <f>SUM(C43:C47)</f>
        <v>330000</v>
      </c>
      <c r="F47" s="30" t="s">
        <v>155</v>
      </c>
      <c r="G47" s="3" t="e">
        <f>Presupuestos!E87</f>
        <v>#DIV/0!</v>
      </c>
      <c r="H47" s="28" t="e">
        <f>SUM(G45:G47)</f>
        <v>#DIV/0!</v>
      </c>
      <c r="I47" s="57" t="s">
        <v>181</v>
      </c>
    </row>
    <row r="48" spans="1:9" x14ac:dyDescent="0.3">
      <c r="A48" s="38" t="s">
        <v>120</v>
      </c>
      <c r="B48" s="6"/>
      <c r="C48" s="54" t="s">
        <v>180</v>
      </c>
      <c r="D48" s="34" t="e">
        <f>D34+D47</f>
        <v>#DIV/0!</v>
      </c>
      <c r="E48" s="6"/>
      <c r="F48" s="33"/>
      <c r="G48" s="34" t="s">
        <v>121</v>
      </c>
      <c r="H48" s="34" t="e">
        <f>H40+H47</f>
        <v>#DIV/0!</v>
      </c>
      <c r="I48" s="35"/>
    </row>
    <row r="50" spans="6:6" x14ac:dyDescent="0.3">
      <c r="F50" s="3" t="e">
        <f>D48-H48</f>
        <v>#DIV/0!</v>
      </c>
    </row>
  </sheetData>
  <mergeCells count="6">
    <mergeCell ref="A2:H2"/>
    <mergeCell ref="A3:H3"/>
    <mergeCell ref="A26:H26"/>
    <mergeCell ref="A27:H27"/>
    <mergeCell ref="A1:H1"/>
    <mergeCell ref="A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Presupuestos</vt:lpstr>
      <vt:lpstr>Cobrar,Pagar,Caja</vt:lpstr>
      <vt:lpstr>Balance 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J</dc:creator>
  <cp:keywords/>
  <dc:description/>
  <cp:lastModifiedBy>Ian Jenatz</cp:lastModifiedBy>
  <cp:revision/>
  <dcterms:created xsi:type="dcterms:W3CDTF">2020-04-20T23:48:27Z</dcterms:created>
  <dcterms:modified xsi:type="dcterms:W3CDTF">2020-04-22T05:41:33Z</dcterms:modified>
  <cp:category/>
  <cp:contentStatus/>
</cp:coreProperties>
</file>