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6\"/>
    </mc:Choice>
  </mc:AlternateContent>
  <xr:revisionPtr revIDLastSave="0" documentId="13_ncr:1_{3788C74E-0F2F-4FAB-9B4D-45C3327A6755}" xr6:coauthVersionLast="45" xr6:coauthVersionMax="45" xr10:uidLastSave="{00000000-0000-0000-0000-000000000000}"/>
  <bookViews>
    <workbookView xWindow="5190" yWindow="4215" windowWidth="21600" windowHeight="11385" xr2:uid="{00000000-000D-0000-FFFF-FFFF00000000}"/>
  </bookViews>
  <sheets>
    <sheet name="pares" sheetId="1" r:id="rId1"/>
    <sheet name="impar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2" i="3"/>
  <c r="H25" i="3" s="1"/>
  <c r="D23" i="3"/>
  <c r="D24" i="3"/>
  <c r="H24" i="3" s="1"/>
  <c r="D25" i="3"/>
  <c r="D26" i="3"/>
  <c r="D27" i="3"/>
  <c r="D28" i="3"/>
  <c r="D29" i="3"/>
  <c r="D30" i="3"/>
  <c r="D31" i="3"/>
  <c r="D32" i="3"/>
  <c r="D36" i="3"/>
  <c r="B59" i="3" s="1"/>
  <c r="D37" i="3"/>
  <c r="E37" i="3" s="1"/>
  <c r="D38" i="3"/>
  <c r="E38" i="3" s="1"/>
  <c r="D39" i="3"/>
  <c r="E39" i="3" s="1"/>
  <c r="D40" i="3"/>
  <c r="E40" i="3"/>
  <c r="D41" i="3"/>
  <c r="E41" i="3" s="1"/>
  <c r="D42" i="3"/>
  <c r="E42" i="3" s="1"/>
  <c r="D43" i="3"/>
  <c r="E43" i="3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/>
  <c r="D53" i="3"/>
  <c r="E53" i="3" s="1"/>
  <c r="D54" i="3"/>
  <c r="E54" i="3"/>
  <c r="D55" i="3"/>
  <c r="E55" i="3"/>
  <c r="D56" i="3"/>
  <c r="E56" i="3"/>
  <c r="D66" i="3"/>
  <c r="E66" i="3"/>
  <c r="D67" i="3"/>
  <c r="E67" i="3" s="1"/>
  <c r="D68" i="3"/>
  <c r="E68" i="3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/>
  <c r="D75" i="3"/>
  <c r="E75" i="3" s="1"/>
  <c r="D76" i="3"/>
  <c r="E76" i="3" s="1"/>
  <c r="D77" i="3"/>
  <c r="E77" i="3" s="1"/>
  <c r="D78" i="3"/>
  <c r="E78" i="3"/>
  <c r="D79" i="3"/>
  <c r="E79" i="3"/>
  <c r="D80" i="3"/>
  <c r="E80" i="3" s="1"/>
  <c r="D81" i="3"/>
  <c r="E81" i="3" s="1"/>
  <c r="D82" i="3"/>
  <c r="E82" i="3" s="1"/>
  <c r="D83" i="3"/>
  <c r="E83" i="3" s="1"/>
  <c r="D84" i="3"/>
  <c r="E84" i="3"/>
  <c r="D85" i="3"/>
  <c r="E85" i="3" s="1"/>
  <c r="D86" i="3"/>
  <c r="E86" i="3"/>
  <c r="D88" i="3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/>
  <c r="D102" i="3"/>
  <c r="E102" i="3" s="1"/>
  <c r="D103" i="3"/>
  <c r="E103" i="3" s="1"/>
  <c r="D104" i="3"/>
  <c r="E104" i="3"/>
  <c r="D105" i="3"/>
  <c r="E105" i="3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/>
  <c r="D113" i="3"/>
  <c r="E113" i="3"/>
  <c r="D114" i="3"/>
  <c r="E114" i="3" s="1"/>
  <c r="D115" i="3"/>
  <c r="E115" i="3"/>
  <c r="D116" i="3"/>
  <c r="E116" i="3" s="1"/>
  <c r="D117" i="3"/>
  <c r="E117" i="3" s="1"/>
  <c r="D118" i="3"/>
  <c r="E118" i="3"/>
  <c r="D119" i="3"/>
  <c r="E119" i="3" s="1"/>
  <c r="D120" i="3"/>
  <c r="E120" i="3" s="1"/>
  <c r="D121" i="3"/>
  <c r="E121" i="3" s="1"/>
  <c r="D122" i="3"/>
  <c r="E122" i="3"/>
  <c r="D123" i="3"/>
  <c r="E123" i="3" s="1"/>
  <c r="D124" i="3"/>
  <c r="E124" i="3" s="1"/>
  <c r="D125" i="3"/>
  <c r="E125" i="3" s="1"/>
  <c r="D126" i="3"/>
  <c r="E126" i="3"/>
  <c r="D127" i="3"/>
  <c r="E127" i="3"/>
  <c r="D128" i="3"/>
  <c r="E128" i="3" s="1"/>
  <c r="D129" i="3"/>
  <c r="E129" i="3"/>
  <c r="D130" i="3"/>
  <c r="E130" i="3" s="1"/>
  <c r="G89" i="1"/>
  <c r="E85" i="1"/>
  <c r="E86" i="1"/>
  <c r="E87" i="1"/>
  <c r="E84" i="1"/>
  <c r="D88" i="1"/>
  <c r="D85" i="1"/>
  <c r="D86" i="1"/>
  <c r="D87" i="1"/>
  <c r="C88" i="1"/>
  <c r="D84" i="1"/>
  <c r="F93" i="1"/>
  <c r="D57" i="3" l="1"/>
  <c r="D89" i="3"/>
  <c r="B58" i="3"/>
  <c r="D15" i="3"/>
  <c r="H26" i="3"/>
  <c r="E87" i="3"/>
  <c r="E131" i="3"/>
  <c r="D90" i="3"/>
  <c r="E36" i="3"/>
  <c r="E57" i="3" s="1"/>
  <c r="G6" i="3"/>
  <c r="F86" i="1"/>
  <c r="G86" i="1" s="1"/>
  <c r="F84" i="1"/>
  <c r="G84" i="1" s="1"/>
  <c r="F85" i="1"/>
  <c r="G85" i="1" s="1"/>
  <c r="F87" i="1"/>
  <c r="G87" i="1" s="1"/>
  <c r="F47" i="3" l="1"/>
  <c r="G47" i="3" s="1"/>
  <c r="H47" i="3" s="1"/>
  <c r="F36" i="3"/>
  <c r="G36" i="3" s="1"/>
  <c r="H36" i="3" s="1"/>
  <c r="F40" i="3"/>
  <c r="G40" i="3" s="1"/>
  <c r="H40" i="3" s="1"/>
  <c r="F52" i="3"/>
  <c r="G52" i="3" s="1"/>
  <c r="H52" i="3" s="1"/>
  <c r="F48" i="3"/>
  <c r="G48" i="3" s="1"/>
  <c r="H48" i="3" s="1"/>
  <c r="F45" i="3"/>
  <c r="G45" i="3" s="1"/>
  <c r="H45" i="3" s="1"/>
  <c r="F38" i="3"/>
  <c r="G38" i="3" s="1"/>
  <c r="H38" i="3" s="1"/>
  <c r="F50" i="3"/>
  <c r="G50" i="3" s="1"/>
  <c r="H50" i="3" s="1"/>
  <c r="F43" i="3"/>
  <c r="G43" i="3" s="1"/>
  <c r="H43" i="3" s="1"/>
  <c r="F55" i="3"/>
  <c r="G55" i="3" s="1"/>
  <c r="H55" i="3" s="1"/>
  <c r="F41" i="3"/>
  <c r="G41" i="3" s="1"/>
  <c r="H41" i="3" s="1"/>
  <c r="F53" i="3"/>
  <c r="G53" i="3" s="1"/>
  <c r="H53" i="3" s="1"/>
  <c r="F46" i="3"/>
  <c r="G46" i="3" s="1"/>
  <c r="H46" i="3" s="1"/>
  <c r="F37" i="3"/>
  <c r="G37" i="3" s="1"/>
  <c r="H37" i="3" s="1"/>
  <c r="F39" i="3"/>
  <c r="G39" i="3" s="1"/>
  <c r="H39" i="3" s="1"/>
  <c r="F51" i="3"/>
  <c r="G51" i="3" s="1"/>
  <c r="H51" i="3" s="1"/>
  <c r="F44" i="3"/>
  <c r="G44" i="3" s="1"/>
  <c r="H44" i="3" s="1"/>
  <c r="F56" i="3"/>
  <c r="G56" i="3" s="1"/>
  <c r="H56" i="3" s="1"/>
  <c r="F49" i="3"/>
  <c r="G49" i="3" s="1"/>
  <c r="H49" i="3" s="1"/>
  <c r="F42" i="3"/>
  <c r="G42" i="3" s="1"/>
  <c r="H42" i="3" s="1"/>
  <c r="F54" i="3"/>
  <c r="G54" i="3" s="1"/>
  <c r="H54" i="3" s="1"/>
  <c r="F108" i="3"/>
  <c r="G108" i="3" s="1"/>
  <c r="H108" i="3" s="1"/>
  <c r="F101" i="3"/>
  <c r="G101" i="3" s="1"/>
  <c r="H101" i="3" s="1"/>
  <c r="F111" i="3"/>
  <c r="G111" i="3" s="1"/>
  <c r="H111" i="3" s="1"/>
  <c r="F125" i="3"/>
  <c r="G125" i="3" s="1"/>
  <c r="H125" i="3" s="1"/>
  <c r="F123" i="3"/>
  <c r="G123" i="3" s="1"/>
  <c r="H123" i="3" s="1"/>
  <c r="F106" i="3"/>
  <c r="G106" i="3" s="1"/>
  <c r="H106" i="3" s="1"/>
  <c r="F118" i="3"/>
  <c r="G118" i="3" s="1"/>
  <c r="H118" i="3" s="1"/>
  <c r="F97" i="3"/>
  <c r="G97" i="3" s="1"/>
  <c r="H97" i="3" s="1"/>
  <c r="F109" i="3"/>
  <c r="G109" i="3" s="1"/>
  <c r="H109" i="3" s="1"/>
  <c r="F104" i="3"/>
  <c r="G104" i="3" s="1"/>
  <c r="H104" i="3" s="1"/>
  <c r="F116" i="3"/>
  <c r="G116" i="3" s="1"/>
  <c r="H116" i="3" s="1"/>
  <c r="F128" i="3"/>
  <c r="G128" i="3" s="1"/>
  <c r="H128" i="3" s="1"/>
  <c r="F102" i="3"/>
  <c r="G102" i="3" s="1"/>
  <c r="H102" i="3" s="1"/>
  <c r="F114" i="3"/>
  <c r="G114" i="3" s="1"/>
  <c r="H114" i="3" s="1"/>
  <c r="F126" i="3"/>
  <c r="G126" i="3" s="1"/>
  <c r="H126" i="3" s="1"/>
  <c r="F119" i="3"/>
  <c r="G119" i="3" s="1"/>
  <c r="H119" i="3" s="1"/>
  <c r="F112" i="3"/>
  <c r="G112" i="3" s="1"/>
  <c r="H112" i="3" s="1"/>
  <c r="F98" i="3"/>
  <c r="G98" i="3" s="1"/>
  <c r="H98" i="3" s="1"/>
  <c r="F110" i="3"/>
  <c r="G110" i="3" s="1"/>
  <c r="H110" i="3" s="1"/>
  <c r="F95" i="3"/>
  <c r="G95" i="3" s="1"/>
  <c r="H95" i="3" s="1"/>
  <c r="F107" i="3"/>
  <c r="G107" i="3" s="1"/>
  <c r="H107" i="3" s="1"/>
  <c r="F105" i="3"/>
  <c r="G105" i="3" s="1"/>
  <c r="H105" i="3" s="1"/>
  <c r="F100" i="3"/>
  <c r="G100" i="3" s="1"/>
  <c r="H100" i="3" s="1"/>
  <c r="F124" i="3"/>
  <c r="G124" i="3" s="1"/>
  <c r="H124" i="3" s="1"/>
  <c r="F117" i="3"/>
  <c r="G117" i="3" s="1"/>
  <c r="H117" i="3" s="1"/>
  <c r="F121" i="3"/>
  <c r="G121" i="3" s="1"/>
  <c r="H121" i="3" s="1"/>
  <c r="F129" i="3"/>
  <c r="G129" i="3" s="1"/>
  <c r="H129" i="3" s="1"/>
  <c r="F122" i="3"/>
  <c r="G122" i="3" s="1"/>
  <c r="H122" i="3" s="1"/>
  <c r="F103" i="3"/>
  <c r="G103" i="3" s="1"/>
  <c r="H103" i="3" s="1"/>
  <c r="F115" i="3"/>
  <c r="G115" i="3" s="1"/>
  <c r="H115" i="3" s="1"/>
  <c r="F127" i="3"/>
  <c r="G127" i="3" s="1"/>
  <c r="H127" i="3" s="1"/>
  <c r="F96" i="3"/>
  <c r="G96" i="3" s="1"/>
  <c r="H96" i="3" s="1"/>
  <c r="F120" i="3"/>
  <c r="G120" i="3" s="1"/>
  <c r="H120" i="3" s="1"/>
  <c r="F113" i="3"/>
  <c r="G113" i="3" s="1"/>
  <c r="H113" i="3" s="1"/>
  <c r="F130" i="3"/>
  <c r="G130" i="3" s="1"/>
  <c r="H130" i="3" s="1"/>
  <c r="F99" i="3"/>
  <c r="G99" i="3" s="1"/>
  <c r="H99" i="3" s="1"/>
  <c r="G88" i="1"/>
  <c r="H131" i="3" l="1"/>
  <c r="H57" i="3"/>
  <c r="H58" i="3" s="1"/>
  <c r="D62" i="3" s="1"/>
  <c r="H132" i="3" l="1"/>
  <c r="D135" i="3" s="1"/>
  <c r="D134" i="3"/>
  <c r="B86" i="1"/>
  <c r="B87" i="1" s="1"/>
  <c r="B85" i="1"/>
  <c r="F61" i="1"/>
  <c r="E62" i="1"/>
  <c r="F62" i="1" s="1"/>
  <c r="E63" i="1" l="1"/>
  <c r="F63" i="1" s="1"/>
  <c r="E64" i="1"/>
  <c r="F64" i="1" s="1"/>
  <c r="E65" i="1" l="1"/>
  <c r="F65" i="1" s="1"/>
  <c r="F55" i="1"/>
  <c r="F56" i="1"/>
  <c r="F57" i="1"/>
  <c r="F58" i="1"/>
  <c r="C54" i="1" s="1"/>
  <c r="F54" i="1"/>
  <c r="G49" i="1"/>
  <c r="G47" i="1"/>
  <c r="G48" i="1"/>
  <c r="G46" i="1"/>
  <c r="G42" i="1"/>
  <c r="C42" i="1" s="1"/>
  <c r="G43" i="1"/>
  <c r="G41" i="1"/>
  <c r="E66" i="1" l="1"/>
  <c r="C44" i="1"/>
  <c r="I25" i="1"/>
  <c r="D37" i="1" s="1"/>
  <c r="F29" i="1"/>
  <c r="F27" i="1"/>
  <c r="F31" i="1" s="1"/>
  <c r="C30" i="1"/>
  <c r="B4" i="1"/>
  <c r="G5" i="1"/>
  <c r="B2" i="1"/>
  <c r="F9" i="1" s="1"/>
  <c r="E67" i="1" l="1"/>
  <c r="F66" i="1"/>
  <c r="I31" i="1"/>
  <c r="D35" i="1" s="1"/>
  <c r="I29" i="1"/>
  <c r="F10" i="1"/>
  <c r="F7" i="1"/>
  <c r="F5" i="1"/>
  <c r="F4" i="1"/>
  <c r="F8" i="1"/>
  <c r="F6" i="1"/>
  <c r="H5" i="1"/>
  <c r="G6" i="1"/>
  <c r="G7" i="1" s="1"/>
  <c r="G8" i="1" s="1"/>
  <c r="H4" i="1"/>
  <c r="B6" i="1" s="1"/>
  <c r="H7" i="1"/>
  <c r="I27" i="1"/>
  <c r="D36" i="1" s="1"/>
  <c r="E68" i="1" l="1"/>
  <c r="F67" i="1"/>
  <c r="B5" i="1"/>
  <c r="H6" i="1"/>
  <c r="G9" i="1"/>
  <c r="H8" i="1"/>
  <c r="E69" i="1" l="1"/>
  <c r="F68" i="1"/>
  <c r="G10" i="1"/>
  <c r="H9" i="1"/>
  <c r="E70" i="1" l="1"/>
  <c r="F69" i="1"/>
  <c r="G11" i="1"/>
  <c r="H10" i="1"/>
  <c r="E71" i="1" l="1"/>
  <c r="F70" i="1"/>
  <c r="G12" i="1"/>
  <c r="H11" i="1"/>
  <c r="F71" i="1" l="1"/>
  <c r="E72" i="1"/>
  <c r="G13" i="1"/>
  <c r="H12" i="1"/>
  <c r="F72" i="1" l="1"/>
  <c r="E73" i="1"/>
  <c r="G14" i="1"/>
  <c r="H14" i="1" s="1"/>
  <c r="H13" i="1"/>
  <c r="E74" i="1" l="1"/>
  <c r="F73" i="1"/>
  <c r="F74" i="1" l="1"/>
  <c r="E75" i="1"/>
  <c r="F75" i="1" l="1"/>
  <c r="E76" i="1"/>
  <c r="F76" i="1" s="1"/>
  <c r="C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tc={C9335BAA-8B57-4EE9-829D-6272EC876AD2}</author>
    <author>tc={942F6601-2BDF-4E29-B1A8-36F6F1BBB156}</author>
  </authors>
  <commentList>
    <comment ref="A2" authorId="0" shapeId="0" xr:uid="{C9335BAA-8B57-4EE9-829D-6272EC876A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Prefiere quedarse con el grupo</t>
      </text>
    </comment>
    <comment ref="A19" authorId="1" shapeId="0" xr:uid="{942F6601-2BDF-4E29-B1A8-36F6F1BBB15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Productos defectuosos por máquina</t>
      </text>
    </comment>
  </commentList>
</comments>
</file>

<file path=xl/sharedStrings.xml><?xml version="1.0" encoding="utf-8"?>
<sst xmlns="http://schemas.openxmlformats.org/spreadsheetml/2006/main" count="132" uniqueCount="78">
  <si>
    <t>28)</t>
  </si>
  <si>
    <t>%PCLG:</t>
  </si>
  <si>
    <t>a)</t>
  </si>
  <si>
    <t>b)</t>
  </si>
  <si>
    <t>x</t>
  </si>
  <si>
    <t>f(x)</t>
  </si>
  <si>
    <t>c)</t>
  </si>
  <si>
    <t>6 viajeros</t>
  </si>
  <si>
    <t>10 viajeros</t>
  </si>
  <si>
    <t>30)</t>
  </si>
  <si>
    <t>%PDPM:</t>
  </si>
  <si>
    <t xml:space="preserve">a) </t>
  </si>
  <si>
    <t>éxito: no sale defectuosa</t>
  </si>
  <si>
    <t>fracaso: sale defectuosa</t>
  </si>
  <si>
    <t xml:space="preserve">b) </t>
  </si>
  <si>
    <t>Defectuosa</t>
  </si>
  <si>
    <t>No defectuosa</t>
  </si>
  <si>
    <t>Defectuosa 2</t>
  </si>
  <si>
    <t>No defectuosa 2</t>
  </si>
  <si>
    <t>Defectuosa 2:</t>
  </si>
  <si>
    <t>No defectuosa 2:</t>
  </si>
  <si>
    <t>1.D, 2.D:</t>
  </si>
  <si>
    <t>1.D, 2.ND:</t>
  </si>
  <si>
    <t>1.ND, 2.D:</t>
  </si>
  <si>
    <t>1.ND, 2.ND:</t>
  </si>
  <si>
    <t>2 éxitos, 0 fracasos</t>
  </si>
  <si>
    <t>1 éxito, 1 fracaso</t>
  </si>
  <si>
    <t>1 fracaso, 1 éxito</t>
  </si>
  <si>
    <t>2 fracasos, 0 éxitos</t>
  </si>
  <si>
    <t>En 2 resultados experimentales.</t>
  </si>
  <si>
    <t xml:space="preserve">d) </t>
  </si>
  <si>
    <t>ninguna defectuosas:</t>
  </si>
  <si>
    <t xml:space="preserve">una defectuosa: </t>
  </si>
  <si>
    <t xml:space="preserve">dos defectuosas: </t>
  </si>
  <si>
    <t>31)</t>
  </si>
  <si>
    <t>P(1 éxito):</t>
  </si>
  <si>
    <t>P(1&lt;=x&lt;=2):</t>
  </si>
  <si>
    <t>P(1&lt;=x&lt;=3):</t>
  </si>
  <si>
    <t>d)</t>
  </si>
  <si>
    <t>32)</t>
  </si>
  <si>
    <t>34)</t>
  </si>
  <si>
    <t>%PE:</t>
  </si>
  <si>
    <t>X</t>
  </si>
  <si>
    <t>P(x=4):</t>
  </si>
  <si>
    <t>36)</t>
  </si>
  <si>
    <t>Tabla 5.7</t>
  </si>
  <si>
    <t>n=3</t>
  </si>
  <si>
    <t>p=0.3</t>
  </si>
  <si>
    <t>P(3&lt;=x&lt;=15):</t>
  </si>
  <si>
    <t>Sí, de tener un una prevalencia de éxitos de 90%, tener varios sistemas de detección aumentó la probabilidad de detectar a aproximadamente 99%.</t>
  </si>
  <si>
    <t>xf(x)</t>
  </si>
  <si>
    <t>var(x):</t>
  </si>
  <si>
    <r>
      <t>x-</t>
    </r>
    <r>
      <rPr>
        <sz val="11"/>
        <color theme="1"/>
        <rFont val="Calibri"/>
        <family val="2"/>
      </rPr>
      <t>µ</t>
    </r>
  </si>
  <si>
    <r>
      <t>(x-</t>
    </r>
    <r>
      <rPr>
        <sz val="11"/>
        <color theme="1"/>
        <rFont val="Calibri"/>
        <family val="2"/>
      </rPr>
      <t>µ)^2</t>
    </r>
  </si>
  <si>
    <t>f(x)*(x-µ)^2</t>
  </si>
  <si>
    <t>var(x): \sum(x-\mu)^2f(x)</t>
  </si>
  <si>
    <t>des.est:</t>
  </si>
  <si>
    <t>Desv Estand</t>
  </si>
  <si>
    <t>Varianza</t>
  </si>
  <si>
    <t>R/</t>
  </si>
  <si>
    <t>(x-u)2*f(x)</t>
  </si>
  <si>
    <t>(x-u)2</t>
  </si>
  <si>
    <t>x-u</t>
  </si>
  <si>
    <t>x*f(x)</t>
  </si>
  <si>
    <t>37)</t>
  </si>
  <si>
    <t>P(x&gt;3)</t>
  </si>
  <si>
    <t>P(x=4)</t>
  </si>
  <si>
    <t>P(x&lt;=2)</t>
  </si>
  <si>
    <t>35)</t>
  </si>
  <si>
    <t>b)P(x&lt;=5)</t>
  </si>
  <si>
    <t>a) P(x=12)</t>
  </si>
  <si>
    <t>33)</t>
  </si>
  <si>
    <t>P(x&gt;=3)</t>
  </si>
  <si>
    <t>P(x=0)</t>
  </si>
  <si>
    <t>P(x=2)</t>
  </si>
  <si>
    <t>a) Es binomial porque solo hay 2 resultados, si pertenece a los que tienen mas de 7000 o no</t>
  </si>
  <si>
    <t>=</t>
  </si>
  <si>
    <t>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</si>
</sst>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000000000000000"/>
    <numFmt numFmtId="179" formatCode="0.0000000000000000000"/>
    <numFmt numFmtId="180" formatCode="0.000000000000000_);[Red]\(0.000000000000000\)"/>
    <numFmt numFmtId="181" formatCode="0.0000000000000_ "/>
    <numFmt numFmtId="182" formatCode="0.0000000000000_);[Red]\(0.0000000000000\)"/>
    <numFmt numFmtId="183" formatCode="0.00000000000_ "/>
    <numFmt numFmtId="184" formatCode="0.0000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78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9" fontId="0" fillId="0" borderId="0" xfId="0" applyNumberFormat="1"/>
    <xf numFmtId="0" fontId="0" fillId="0" borderId="0" xfId="0" applyAlignment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179" fontId="0" fillId="0" borderId="12" xfId="0" applyNumberFormat="1" applyBorder="1"/>
    <xf numFmtId="0" fontId="2" fillId="0" borderId="0" xfId="1">
      <alignment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  <xf numFmtId="0" fontId="2" fillId="0" borderId="2" xfId="1" applyBorder="1">
      <alignment vertical="center"/>
    </xf>
    <xf numFmtId="180" fontId="2" fillId="0" borderId="2" xfId="1" applyNumberFormat="1" applyBorder="1">
      <alignment vertical="center"/>
    </xf>
    <xf numFmtId="181" fontId="2" fillId="0" borderId="2" xfId="1" applyNumberFormat="1" applyBorder="1">
      <alignment vertical="center"/>
    </xf>
    <xf numFmtId="182" fontId="2" fillId="0" borderId="2" xfId="1" applyNumberFormat="1" applyBorder="1">
      <alignment vertical="center"/>
    </xf>
    <xf numFmtId="183" fontId="2" fillId="0" borderId="2" xfId="1" applyNumberFormat="1" applyBorder="1">
      <alignment vertical="center"/>
    </xf>
    <xf numFmtId="184" fontId="2" fillId="0" borderId="2" xfId="1" applyNumberFormat="1" applyBorder="1">
      <alignment vertical="center"/>
    </xf>
    <xf numFmtId="0" fontId="2" fillId="2" borderId="0" xfId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78" fontId="3" fillId="0" borderId="0" xfId="0" applyNumberFormat="1" applyFont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5CEBDB95-F218-495A-B836-6BBFE177B5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Corzo" id="{47128EBC-42D2-469C-AF55-D45FA210FC40}" userId="S::davidcorzo@office.ufm.edu::64433b81-17c1-464b-b78f-6a6bd150a5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2-27T18:23:08.89" personId="{47128EBC-42D2-469C-AF55-D45FA210FC40}" id="{C9335BAA-8B57-4EE9-829D-6272EC876AD2}">
    <text>Prefiere quedarse con el grupo</text>
  </threadedComment>
  <threadedComment ref="A19" dT="2020-02-27T18:34:57.39" personId="{47128EBC-42D2-469C-AF55-D45FA210FC40}" id="{942F6601-2BDF-4E29-B1A8-36F6F1BBB156}">
    <text>Productos defectuosos por máquina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84" workbookViewId="0">
      <selection activeCell="D102" sqref="D102"/>
    </sheetView>
  </sheetViews>
  <sheetFormatPr baseColWidth="10" defaultColWidth="9.140625" defaultRowHeight="15" x14ac:dyDescent="0.25"/>
  <cols>
    <col min="2" max="2" width="13" customWidth="1"/>
    <col min="3" max="3" width="18.7109375" bestFit="1" customWidth="1"/>
    <col min="4" max="4" width="12.85546875" customWidth="1"/>
    <col min="6" max="6" width="11.85546875" bestFit="1" customWidth="1"/>
    <col min="7" max="7" width="18.7109375" bestFit="1" customWidth="1"/>
    <col min="8" max="8" width="11" customWidth="1"/>
  </cols>
  <sheetData>
    <row r="1" spans="1:8" ht="21" x14ac:dyDescent="0.35">
      <c r="A1" s="38" t="s">
        <v>0</v>
      </c>
    </row>
    <row r="2" spans="1:8" x14ac:dyDescent="0.25">
      <c r="A2" t="s">
        <v>1</v>
      </c>
      <c r="B2">
        <f>0.23</f>
        <v>0.23</v>
      </c>
      <c r="E2" t="s">
        <v>7</v>
      </c>
      <c r="G2" t="s">
        <v>8</v>
      </c>
    </row>
    <row r="3" spans="1:8" x14ac:dyDescent="0.25">
      <c r="E3" t="s">
        <v>4</v>
      </c>
      <c r="F3" t="s">
        <v>5</v>
      </c>
      <c r="G3" t="s">
        <v>4</v>
      </c>
      <c r="H3" t="s">
        <v>5</v>
      </c>
    </row>
    <row r="4" spans="1:8" x14ac:dyDescent="0.25">
      <c r="A4" t="s">
        <v>2</v>
      </c>
      <c r="B4" s="39">
        <f>_xlfn.BINOM.DIST(2,6,0.23,FALSE)</f>
        <v>0.27893938033499999</v>
      </c>
      <c r="E4">
        <v>0</v>
      </c>
      <c r="F4">
        <f>_xlfn.BINOM.DIST(E4,6,$B$2,FALSE)</f>
        <v>0.20842238008899999</v>
      </c>
      <c r="G4">
        <v>0</v>
      </c>
      <c r="H4">
        <f>_xlfn.BINOM.DIST(G4,10,$B$2,FALSE)</f>
        <v>7.3266804725862014E-2</v>
      </c>
    </row>
    <row r="5" spans="1:8" x14ac:dyDescent="0.25">
      <c r="A5" t="s">
        <v>3</v>
      </c>
      <c r="B5" s="39">
        <f>SUM(F6:F10)</f>
        <v>0.41804140624499997</v>
      </c>
      <c r="E5">
        <v>1</v>
      </c>
      <c r="F5">
        <f t="shared" ref="F5:F10" si="0">_xlfn.BINOM.DIST(E5,6,$B$2,FALSE)</f>
        <v>0.37353621366600004</v>
      </c>
      <c r="G5">
        <f>G4+1</f>
        <v>1</v>
      </c>
      <c r="H5">
        <f t="shared" ref="H5:H14" si="1">_xlfn.BINOM.DIST(G5,10,$B$2,FALSE)</f>
        <v>0.21884889723309423</v>
      </c>
    </row>
    <row r="6" spans="1:8" x14ac:dyDescent="0.25">
      <c r="A6" t="s">
        <v>6</v>
      </c>
      <c r="B6" s="36">
        <f>H4</f>
        <v>7.3266804725862014E-2</v>
      </c>
      <c r="E6">
        <v>2</v>
      </c>
      <c r="F6">
        <f t="shared" si="0"/>
        <v>0.27893938033499999</v>
      </c>
      <c r="G6">
        <f t="shared" ref="G6:G14" si="2">G5+1</f>
        <v>2</v>
      </c>
      <c r="H6">
        <f t="shared" si="1"/>
        <v>0.29416702420292551</v>
      </c>
    </row>
    <row r="7" spans="1:8" x14ac:dyDescent="0.25">
      <c r="E7">
        <v>3</v>
      </c>
      <c r="F7">
        <f t="shared" si="0"/>
        <v>0.11109274021999997</v>
      </c>
      <c r="G7">
        <f t="shared" si="2"/>
        <v>3</v>
      </c>
      <c r="H7">
        <f t="shared" si="1"/>
        <v>0.23431485910536054</v>
      </c>
    </row>
    <row r="8" spans="1:8" x14ac:dyDescent="0.25">
      <c r="E8">
        <v>4</v>
      </c>
      <c r="F8">
        <f t="shared" si="0"/>
        <v>2.4887659335000017E-2</v>
      </c>
      <c r="G8">
        <f t="shared" si="2"/>
        <v>4</v>
      </c>
      <c r="H8">
        <f t="shared" si="1"/>
        <v>0.12248276725962036</v>
      </c>
    </row>
    <row r="9" spans="1:8" x14ac:dyDescent="0.25">
      <c r="E9">
        <v>5</v>
      </c>
      <c r="F9">
        <f t="shared" si="0"/>
        <v>2.9735904660000002E-3</v>
      </c>
      <c r="G9">
        <f t="shared" si="2"/>
        <v>5</v>
      </c>
      <c r="H9">
        <f t="shared" si="1"/>
        <v>4.3902913978773002E-2</v>
      </c>
    </row>
    <row r="10" spans="1:8" x14ac:dyDescent="0.25">
      <c r="E10">
        <v>6</v>
      </c>
      <c r="F10">
        <f t="shared" si="0"/>
        <v>1.4803588900000014E-4</v>
      </c>
      <c r="G10">
        <f t="shared" si="2"/>
        <v>6</v>
      </c>
      <c r="H10">
        <f t="shared" si="1"/>
        <v>1.0928214518525754E-2</v>
      </c>
    </row>
    <row r="11" spans="1:8" x14ac:dyDescent="0.25">
      <c r="G11">
        <f t="shared" si="2"/>
        <v>7</v>
      </c>
      <c r="H11">
        <f t="shared" si="1"/>
        <v>1.8652982109543001E-3</v>
      </c>
    </row>
    <row r="12" spans="1:8" x14ac:dyDescent="0.25">
      <c r="G12">
        <f t="shared" si="2"/>
        <v>8</v>
      </c>
      <c r="H12">
        <f t="shared" si="1"/>
        <v>2.0893762427897256E-4</v>
      </c>
    </row>
    <row r="13" spans="1:8" x14ac:dyDescent="0.25">
      <c r="G13">
        <f t="shared" si="2"/>
        <v>9</v>
      </c>
      <c r="H13">
        <f t="shared" si="1"/>
        <v>1.3868875493265107E-5</v>
      </c>
    </row>
    <row r="14" spans="1:8" x14ac:dyDescent="0.25">
      <c r="G14">
        <f t="shared" si="2"/>
        <v>10</v>
      </c>
      <c r="H14">
        <f t="shared" si="1"/>
        <v>4.1426511213648959E-7</v>
      </c>
    </row>
    <row r="18" spans="1:12" ht="21" x14ac:dyDescent="0.35">
      <c r="A18" s="38" t="s">
        <v>9</v>
      </c>
    </row>
    <row r="19" spans="1:12" x14ac:dyDescent="0.25">
      <c r="A19" t="s">
        <v>10</v>
      </c>
      <c r="B19">
        <v>0.03</v>
      </c>
    </row>
    <row r="21" spans="1:12" x14ac:dyDescent="0.25">
      <c r="A21" t="s">
        <v>11</v>
      </c>
      <c r="B21" t="s">
        <v>12</v>
      </c>
    </row>
    <row r="22" spans="1:12" x14ac:dyDescent="0.25">
      <c r="B22" t="s">
        <v>13</v>
      </c>
    </row>
    <row r="24" spans="1:12" ht="15.75" thickBot="1" x14ac:dyDescent="0.3">
      <c r="A24" t="s">
        <v>14</v>
      </c>
    </row>
    <row r="25" spans="1:12" ht="15.75" thickBot="1" x14ac:dyDescent="0.3">
      <c r="D25" s="4" t="s">
        <v>19</v>
      </c>
      <c r="E25" s="5"/>
      <c r="F25" s="2">
        <v>0.03</v>
      </c>
      <c r="H25" t="s">
        <v>21</v>
      </c>
      <c r="I25">
        <f>C26*F25</f>
        <v>8.9999999999999998E-4</v>
      </c>
      <c r="K25" s="3" t="s">
        <v>28</v>
      </c>
      <c r="L25" s="3"/>
    </row>
    <row r="26" spans="1:12" ht="15.75" thickBot="1" x14ac:dyDescent="0.3">
      <c r="B26" s="1" t="s">
        <v>15</v>
      </c>
      <c r="C26" s="2">
        <v>0.03</v>
      </c>
    </row>
    <row r="27" spans="1:12" ht="15.75" thickBot="1" x14ac:dyDescent="0.3">
      <c r="D27" s="4" t="s">
        <v>20</v>
      </c>
      <c r="E27" s="5"/>
      <c r="F27" s="2">
        <f>1-F25</f>
        <v>0.97</v>
      </c>
      <c r="H27" t="s">
        <v>22</v>
      </c>
      <c r="I27">
        <f>C26*F27</f>
        <v>2.9099999999999997E-2</v>
      </c>
      <c r="K27" s="3" t="s">
        <v>27</v>
      </c>
      <c r="L27" s="3"/>
    </row>
    <row r="28" spans="1:12" ht="15.75" thickBot="1" x14ac:dyDescent="0.3"/>
    <row r="29" spans="1:12" ht="15.75" thickBot="1" x14ac:dyDescent="0.3">
      <c r="D29" s="4" t="s">
        <v>17</v>
      </c>
      <c r="E29" s="5"/>
      <c r="F29" s="2">
        <f>F25</f>
        <v>0.03</v>
      </c>
      <c r="H29" t="s">
        <v>23</v>
      </c>
      <c r="I29">
        <f>F29*C30</f>
        <v>2.9099999999999997E-2</v>
      </c>
      <c r="K29" s="3" t="s">
        <v>26</v>
      </c>
      <c r="L29" s="3"/>
    </row>
    <row r="30" spans="1:12" ht="15.75" thickBot="1" x14ac:dyDescent="0.3">
      <c r="B30" s="1" t="s">
        <v>16</v>
      </c>
      <c r="C30" s="2">
        <f>1-C26</f>
        <v>0.97</v>
      </c>
    </row>
    <row r="31" spans="1:12" ht="15.75" thickBot="1" x14ac:dyDescent="0.3">
      <c r="D31" s="4" t="s">
        <v>18</v>
      </c>
      <c r="E31" s="5"/>
      <c r="F31" s="2">
        <f>F27</f>
        <v>0.97</v>
      </c>
      <c r="H31" t="s">
        <v>24</v>
      </c>
      <c r="I31">
        <f>F31*C30</f>
        <v>0.94089999999999996</v>
      </c>
      <c r="K31" s="3" t="s">
        <v>25</v>
      </c>
      <c r="L31" s="3"/>
    </row>
    <row r="33" spans="1:7" x14ac:dyDescent="0.25">
      <c r="A33" t="s">
        <v>6</v>
      </c>
      <c r="B33" s="36" t="s">
        <v>29</v>
      </c>
    </row>
    <row r="35" spans="1:7" x14ac:dyDescent="0.25">
      <c r="A35" t="s">
        <v>30</v>
      </c>
      <c r="B35" s="3" t="s">
        <v>31</v>
      </c>
      <c r="C35" s="3"/>
      <c r="D35" s="36">
        <f>I31</f>
        <v>0.94089999999999996</v>
      </c>
    </row>
    <row r="36" spans="1:7" x14ac:dyDescent="0.25">
      <c r="B36" s="3" t="s">
        <v>32</v>
      </c>
      <c r="C36" s="3"/>
      <c r="D36" s="36">
        <f>I27+I29</f>
        <v>5.8199999999999995E-2</v>
      </c>
    </row>
    <row r="37" spans="1:7" x14ac:dyDescent="0.25">
      <c r="B37" s="3" t="s">
        <v>33</v>
      </c>
      <c r="C37" s="3"/>
      <c r="D37" s="36">
        <f>I25</f>
        <v>8.9999999999999998E-4</v>
      </c>
    </row>
    <row r="39" spans="1:7" ht="21" x14ac:dyDescent="0.35">
      <c r="A39" s="38" t="s">
        <v>39</v>
      </c>
    </row>
    <row r="40" spans="1:7" x14ac:dyDescent="0.25">
      <c r="A40" s="8" t="s">
        <v>2</v>
      </c>
      <c r="B40" t="s">
        <v>35</v>
      </c>
      <c r="C40" s="36">
        <v>0.9</v>
      </c>
      <c r="F40" t="s">
        <v>4</v>
      </c>
      <c r="G40" t="s">
        <v>5</v>
      </c>
    </row>
    <row r="41" spans="1:7" x14ac:dyDescent="0.25">
      <c r="F41">
        <v>0</v>
      </c>
      <c r="G41" s="6">
        <f>_xlfn.BINOM.DIST(F41,2,$C$40,FALSE)</f>
        <v>9.999999999999995E-3</v>
      </c>
    </row>
    <row r="42" spans="1:7" x14ac:dyDescent="0.25">
      <c r="A42" t="s">
        <v>3</v>
      </c>
      <c r="B42" t="s">
        <v>36</v>
      </c>
      <c r="C42" s="40">
        <f>SUM(G42:G43)</f>
        <v>0.99</v>
      </c>
      <c r="F42">
        <v>1</v>
      </c>
      <c r="G42" s="6">
        <f t="shared" ref="G42:G43" si="3">_xlfn.BINOM.DIST(F42,2,$C$40,FALSE)</f>
        <v>0.17999999999999994</v>
      </c>
    </row>
    <row r="43" spans="1:7" x14ac:dyDescent="0.25">
      <c r="F43">
        <v>2</v>
      </c>
      <c r="G43" s="6">
        <f t="shared" si="3"/>
        <v>0.81</v>
      </c>
    </row>
    <row r="44" spans="1:7" x14ac:dyDescent="0.25">
      <c r="A44" t="s">
        <v>6</v>
      </c>
      <c r="B44" t="s">
        <v>37</v>
      </c>
      <c r="C44" s="40">
        <f>SUM(G47:G49)</f>
        <v>0.99900000000000011</v>
      </c>
    </row>
    <row r="45" spans="1:7" x14ac:dyDescent="0.25">
      <c r="F45" t="s">
        <v>4</v>
      </c>
      <c r="G45" t="s">
        <v>5</v>
      </c>
    </row>
    <row r="46" spans="1:7" ht="15" customHeight="1" x14ac:dyDescent="0.25">
      <c r="A46" t="s">
        <v>38</v>
      </c>
      <c r="B46" s="41" t="s">
        <v>49</v>
      </c>
      <c r="C46" s="41"/>
      <c r="D46" s="41"/>
      <c r="F46">
        <v>0</v>
      </c>
      <c r="G46" s="6">
        <f>_xlfn.BINOM.DIST(F46,3,$C$40,FALSE)</f>
        <v>9.9999999999999937E-4</v>
      </c>
    </row>
    <row r="47" spans="1:7" x14ac:dyDescent="0.25">
      <c r="B47" s="41"/>
      <c r="C47" s="41"/>
      <c r="D47" s="41"/>
      <c r="F47">
        <v>1</v>
      </c>
      <c r="G47" s="6">
        <f t="shared" ref="G47:G48" si="4">_xlfn.BINOM.DIST(F47,3,$C$40,FALSE)</f>
        <v>2.6999999999999989E-2</v>
      </c>
    </row>
    <row r="48" spans="1:7" x14ac:dyDescent="0.25">
      <c r="B48" s="41"/>
      <c r="C48" s="41"/>
      <c r="D48" s="41"/>
      <c r="F48">
        <v>2</v>
      </c>
      <c r="G48" s="6">
        <f t="shared" si="4"/>
        <v>0.24299999999999999</v>
      </c>
    </row>
    <row r="49" spans="1:7" ht="15" customHeight="1" x14ac:dyDescent="0.25">
      <c r="B49" s="41"/>
      <c r="C49" s="41"/>
      <c r="D49" s="41"/>
      <c r="F49">
        <v>3</v>
      </c>
      <c r="G49" s="6">
        <f>_xlfn.BINOM.DIST(F49,3,$C$40,FALSE)</f>
        <v>0.72900000000000009</v>
      </c>
    </row>
    <row r="50" spans="1:7" x14ac:dyDescent="0.25">
      <c r="B50" s="41"/>
      <c r="C50" s="41"/>
      <c r="D50" s="41"/>
    </row>
    <row r="52" spans="1:7" ht="21" x14ac:dyDescent="0.35">
      <c r="A52" s="38" t="s">
        <v>40</v>
      </c>
    </row>
    <row r="53" spans="1:7" x14ac:dyDescent="0.25">
      <c r="A53" t="s">
        <v>2</v>
      </c>
      <c r="B53" t="s">
        <v>41</v>
      </c>
      <c r="C53" s="9">
        <v>0.25</v>
      </c>
      <c r="E53" t="s">
        <v>4</v>
      </c>
      <c r="F53" t="s">
        <v>5</v>
      </c>
    </row>
    <row r="54" spans="1:7" x14ac:dyDescent="0.25">
      <c r="B54" t="s">
        <v>43</v>
      </c>
      <c r="C54" s="36">
        <f>F58</f>
        <v>0.22519906517118218</v>
      </c>
      <c r="E54">
        <v>0</v>
      </c>
      <c r="F54">
        <f>_xlfn.BINOM.DIST(E54,15,$C$53,FALSE)</f>
        <v>1.3363461010158065E-2</v>
      </c>
    </row>
    <row r="55" spans="1:7" x14ac:dyDescent="0.25">
      <c r="E55">
        <v>1</v>
      </c>
      <c r="F55">
        <f t="shared" ref="F55:F58" si="5">_xlfn.BINOM.DIST(E55,15,$C$53,FALSE)</f>
        <v>6.6817305050790338E-2</v>
      </c>
    </row>
    <row r="56" spans="1:7" x14ac:dyDescent="0.25">
      <c r="A56" t="s">
        <v>3</v>
      </c>
      <c r="B56" t="s">
        <v>48</v>
      </c>
      <c r="C56" s="36">
        <f>SUM(F64:F76)</f>
        <v>0.7639121888205409</v>
      </c>
      <c r="E56">
        <v>2</v>
      </c>
      <c r="F56">
        <f t="shared" si="5"/>
        <v>0.15590704511851075</v>
      </c>
    </row>
    <row r="57" spans="1:7" x14ac:dyDescent="0.25">
      <c r="E57">
        <v>3</v>
      </c>
      <c r="F57">
        <f t="shared" si="5"/>
        <v>0.22519906517118218</v>
      </c>
    </row>
    <row r="58" spans="1:7" x14ac:dyDescent="0.25">
      <c r="E58">
        <v>4</v>
      </c>
      <c r="F58">
        <f t="shared" si="5"/>
        <v>0.22519906517118218</v>
      </c>
    </row>
    <row r="60" spans="1:7" x14ac:dyDescent="0.25">
      <c r="E60" t="s">
        <v>4</v>
      </c>
      <c r="F60" t="s">
        <v>5</v>
      </c>
    </row>
    <row r="61" spans="1:7" x14ac:dyDescent="0.25">
      <c r="E61">
        <v>0</v>
      </c>
      <c r="F61">
        <f>_xlfn.BINOM.DIST(E61,15,$C$53,FALSE)</f>
        <v>1.3363461010158065E-2</v>
      </c>
    </row>
    <row r="62" spans="1:7" x14ac:dyDescent="0.25">
      <c r="E62">
        <f>E61+1</f>
        <v>1</v>
      </c>
      <c r="F62">
        <f t="shared" ref="F62:F76" si="6">_xlfn.BINOM.DIST(E62,15,$C$53,FALSE)</f>
        <v>6.6817305050790338E-2</v>
      </c>
    </row>
    <row r="63" spans="1:7" x14ac:dyDescent="0.25">
      <c r="E63">
        <f t="shared" ref="E63:E76" si="7">E62+1</f>
        <v>2</v>
      </c>
      <c r="F63">
        <f t="shared" si="6"/>
        <v>0.15590704511851075</v>
      </c>
    </row>
    <row r="64" spans="1:7" x14ac:dyDescent="0.25">
      <c r="E64">
        <f t="shared" si="7"/>
        <v>3</v>
      </c>
      <c r="F64">
        <f t="shared" si="6"/>
        <v>0.22519906517118218</v>
      </c>
    </row>
    <row r="65" spans="5:6" x14ac:dyDescent="0.25">
      <c r="E65">
        <f t="shared" si="7"/>
        <v>4</v>
      </c>
      <c r="F65">
        <f t="shared" si="6"/>
        <v>0.22519906517118218</v>
      </c>
    </row>
    <row r="66" spans="5:6" x14ac:dyDescent="0.25">
      <c r="E66">
        <f t="shared" si="7"/>
        <v>5</v>
      </c>
      <c r="F66">
        <f t="shared" si="6"/>
        <v>0.16514598112553358</v>
      </c>
    </row>
    <row r="67" spans="5:6" x14ac:dyDescent="0.25">
      <c r="E67">
        <f t="shared" si="7"/>
        <v>6</v>
      </c>
      <c r="F67">
        <f t="shared" si="6"/>
        <v>9.1747767291963059E-2</v>
      </c>
    </row>
    <row r="68" spans="5:6" x14ac:dyDescent="0.25">
      <c r="E68">
        <f t="shared" si="7"/>
        <v>7</v>
      </c>
      <c r="F68">
        <f t="shared" si="6"/>
        <v>3.9320471696555608E-2</v>
      </c>
    </row>
    <row r="69" spans="5:6" x14ac:dyDescent="0.25">
      <c r="E69">
        <f t="shared" si="7"/>
        <v>8</v>
      </c>
      <c r="F69">
        <f t="shared" si="6"/>
        <v>1.3106823898851871E-2</v>
      </c>
    </row>
    <row r="70" spans="5:6" x14ac:dyDescent="0.25">
      <c r="E70">
        <f t="shared" si="7"/>
        <v>9</v>
      </c>
      <c r="F70">
        <f t="shared" si="6"/>
        <v>3.398065455257893E-3</v>
      </c>
    </row>
    <row r="71" spans="5:6" x14ac:dyDescent="0.25">
      <c r="E71">
        <f t="shared" si="7"/>
        <v>10</v>
      </c>
      <c r="F71">
        <f t="shared" si="6"/>
        <v>6.7961309105157863E-4</v>
      </c>
    </row>
    <row r="72" spans="5:6" x14ac:dyDescent="0.25">
      <c r="E72">
        <f t="shared" si="7"/>
        <v>11</v>
      </c>
      <c r="F72">
        <f t="shared" si="6"/>
        <v>1.0297168046236046E-4</v>
      </c>
    </row>
    <row r="73" spans="5:6" x14ac:dyDescent="0.25">
      <c r="E73">
        <f t="shared" si="7"/>
        <v>12</v>
      </c>
      <c r="F73">
        <f t="shared" si="6"/>
        <v>1.1441297829151157E-5</v>
      </c>
    </row>
    <row r="74" spans="5:6" x14ac:dyDescent="0.25">
      <c r="E74">
        <f t="shared" si="7"/>
        <v>13</v>
      </c>
      <c r="F74">
        <f t="shared" si="6"/>
        <v>8.8009983301163059E-7</v>
      </c>
    </row>
    <row r="75" spans="5:6" x14ac:dyDescent="0.25">
      <c r="E75">
        <f t="shared" si="7"/>
        <v>14</v>
      </c>
      <c r="F75">
        <f t="shared" si="6"/>
        <v>4.1909515857696467E-8</v>
      </c>
    </row>
    <row r="76" spans="5:6" x14ac:dyDescent="0.25">
      <c r="E76">
        <f t="shared" si="7"/>
        <v>15</v>
      </c>
      <c r="F76">
        <f t="shared" si="6"/>
        <v>9.3132257461547934E-10</v>
      </c>
    </row>
    <row r="81" spans="1:8" ht="18.75" x14ac:dyDescent="0.3">
      <c r="A81" s="37" t="s">
        <v>44</v>
      </c>
    </row>
    <row r="82" spans="1:8" x14ac:dyDescent="0.25">
      <c r="B82" t="s">
        <v>45</v>
      </c>
    </row>
    <row r="83" spans="1:8" x14ac:dyDescent="0.25">
      <c r="B83" s="23" t="s">
        <v>42</v>
      </c>
      <c r="C83" s="24" t="s">
        <v>5</v>
      </c>
      <c r="D83" s="23" t="s">
        <v>50</v>
      </c>
      <c r="E83" s="23" t="s">
        <v>52</v>
      </c>
      <c r="F83" s="23" t="s">
        <v>53</v>
      </c>
      <c r="G83" s="23" t="s">
        <v>54</v>
      </c>
    </row>
    <row r="84" spans="1:8" x14ac:dyDescent="0.25">
      <c r="B84" s="11">
        <v>0</v>
      </c>
      <c r="C84" s="12">
        <v>0.34300000000000003</v>
      </c>
      <c r="D84" s="12">
        <f>B84*C84</f>
        <v>0</v>
      </c>
      <c r="E84" s="13">
        <f>B84-$D$88</f>
        <v>-0.89999999999999991</v>
      </c>
      <c r="F84" s="13">
        <f>E84^2</f>
        <v>0.80999999999999983</v>
      </c>
      <c r="G84" s="14">
        <f>F84*C84</f>
        <v>0.27782999999999997</v>
      </c>
      <c r="H84" s="7"/>
    </row>
    <row r="85" spans="1:8" x14ac:dyDescent="0.25">
      <c r="B85" s="15">
        <f>B84+1</f>
        <v>1</v>
      </c>
      <c r="C85" s="16">
        <v>0.441</v>
      </c>
      <c r="D85" s="16">
        <f>B85*C85</f>
        <v>0.441</v>
      </c>
      <c r="E85" s="17">
        <f t="shared" ref="E85:E87" si="8">B85-$D$88</f>
        <v>0.10000000000000009</v>
      </c>
      <c r="F85" s="17">
        <f t="shared" ref="F85:F87" si="9">E85^2</f>
        <v>1.0000000000000018E-2</v>
      </c>
      <c r="G85" s="18">
        <f t="shared" ref="G85:G87" si="10">F85*C85</f>
        <v>4.4100000000000077E-3</v>
      </c>
      <c r="H85" s="7"/>
    </row>
    <row r="86" spans="1:8" x14ac:dyDescent="0.25">
      <c r="B86" s="15">
        <f t="shared" ref="B86:B89" si="11">B85+1</f>
        <v>2</v>
      </c>
      <c r="C86" s="16">
        <v>0.189</v>
      </c>
      <c r="D86" s="16">
        <f t="shared" ref="D85:D87" si="12">B86*C86</f>
        <v>0.378</v>
      </c>
      <c r="E86" s="17">
        <f t="shared" si="8"/>
        <v>1.1000000000000001</v>
      </c>
      <c r="F86" s="17">
        <f t="shared" si="9"/>
        <v>1.2100000000000002</v>
      </c>
      <c r="G86" s="18">
        <f t="shared" si="10"/>
        <v>0.22869000000000003</v>
      </c>
      <c r="H86" s="7"/>
    </row>
    <row r="87" spans="1:8" x14ac:dyDescent="0.25">
      <c r="B87" s="19">
        <f t="shared" si="11"/>
        <v>3</v>
      </c>
      <c r="C87" s="20">
        <v>2.7E-2</v>
      </c>
      <c r="D87" s="20">
        <f t="shared" si="12"/>
        <v>8.1000000000000003E-2</v>
      </c>
      <c r="E87" s="21">
        <f t="shared" si="8"/>
        <v>2.1</v>
      </c>
      <c r="F87" s="21">
        <f t="shared" si="9"/>
        <v>4.41</v>
      </c>
      <c r="G87" s="22">
        <f t="shared" si="10"/>
        <v>0.11907000000000001</v>
      </c>
      <c r="H87" s="7"/>
    </row>
    <row r="88" spans="1:8" x14ac:dyDescent="0.25">
      <c r="C88">
        <f>C84+C85+C86+C87</f>
        <v>1</v>
      </c>
      <c r="D88">
        <f>SUM(D84:D87)</f>
        <v>0.89999999999999991</v>
      </c>
      <c r="E88" s="7"/>
      <c r="F88" s="7" t="s">
        <v>51</v>
      </c>
      <c r="G88" s="35">
        <f>SUM(G84:G87)</f>
        <v>0.63</v>
      </c>
      <c r="H88" s="7"/>
    </row>
    <row r="89" spans="1:8" x14ac:dyDescent="0.25">
      <c r="E89" s="7"/>
      <c r="F89" s="7" t="s">
        <v>56</v>
      </c>
      <c r="G89" s="7">
        <f>SQRT(G88)</f>
        <v>0.79372539331937719</v>
      </c>
      <c r="H89" s="10"/>
    </row>
    <row r="90" spans="1:8" x14ac:dyDescent="0.25">
      <c r="E90" s="10"/>
      <c r="F90" s="7"/>
      <c r="G90" s="7"/>
      <c r="H90" s="10"/>
    </row>
    <row r="91" spans="1:8" x14ac:dyDescent="0.25">
      <c r="E91" s="10"/>
      <c r="F91" s="10"/>
      <c r="G91" s="10"/>
      <c r="H91" s="10"/>
    </row>
    <row r="93" spans="1:8" x14ac:dyDescent="0.25">
      <c r="B93" t="s">
        <v>55</v>
      </c>
      <c r="E93" t="s">
        <v>51</v>
      </c>
      <c r="F93">
        <f>(3)*(0.3)*(1-0.3)</f>
        <v>0.62999999999999989</v>
      </c>
    </row>
    <row r="95" spans="1:8" x14ac:dyDescent="0.25">
      <c r="B95" t="s">
        <v>46</v>
      </c>
      <c r="C95" t="s">
        <v>47</v>
      </c>
    </row>
  </sheetData>
  <mergeCells count="12">
    <mergeCell ref="K31:L31"/>
    <mergeCell ref="B46:D50"/>
    <mergeCell ref="D27:E27"/>
    <mergeCell ref="D25:E25"/>
    <mergeCell ref="K25:L25"/>
    <mergeCell ref="K27:L27"/>
    <mergeCell ref="K29:L29"/>
    <mergeCell ref="B37:C37"/>
    <mergeCell ref="B36:C36"/>
    <mergeCell ref="B35:C35"/>
    <mergeCell ref="D31:E31"/>
    <mergeCell ref="D29:E29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A8DA-313D-4BC4-87D0-9C251898AEC1}">
  <dimension ref="A1:H135"/>
  <sheetViews>
    <sheetView topLeftCell="A91" zoomScale="61" zoomScaleNormal="160" workbookViewId="0">
      <selection activeCell="G126" sqref="G126"/>
    </sheetView>
  </sheetViews>
  <sheetFormatPr baseColWidth="10" defaultColWidth="9.140625" defaultRowHeight="15" x14ac:dyDescent="0.25"/>
  <cols>
    <col min="1" max="1" width="10.85546875" style="25" bestFit="1" customWidth="1"/>
    <col min="2" max="2" width="14.42578125" style="25" bestFit="1" customWidth="1"/>
    <col min="3" max="3" width="2.7109375" style="25" bestFit="1" customWidth="1"/>
    <col min="4" max="4" width="21.7109375" style="25" bestFit="1" customWidth="1"/>
    <col min="5" max="5" width="18.85546875" style="25" bestFit="1" customWidth="1"/>
    <col min="6" max="6" width="7.42578125" style="25" bestFit="1" customWidth="1"/>
    <col min="7" max="8" width="14.42578125" style="25" bestFit="1" customWidth="1"/>
    <col min="9" max="16384" width="9.140625" style="25"/>
  </cols>
  <sheetData>
    <row r="1" spans="1:7" s="27" customFormat="1" x14ac:dyDescent="0.25">
      <c r="A1" s="27" t="s">
        <v>77</v>
      </c>
    </row>
    <row r="2" spans="1:7" x14ac:dyDescent="0.25">
      <c r="B2" s="28" t="s">
        <v>4</v>
      </c>
      <c r="C2" s="28"/>
      <c r="D2" s="28" t="s">
        <v>5</v>
      </c>
    </row>
    <row r="3" spans="1:7" x14ac:dyDescent="0.25">
      <c r="B3" s="28">
        <v>0</v>
      </c>
      <c r="C3" s="28"/>
      <c r="D3" s="28">
        <f>_xlfn.BINOM.DIST(B3,10,0.3,FALSE)</f>
        <v>2.8247524899999994E-2</v>
      </c>
    </row>
    <row r="4" spans="1:7" x14ac:dyDescent="0.25">
      <c r="B4" s="28">
        <v>1</v>
      </c>
      <c r="C4" s="28"/>
      <c r="D4" s="28">
        <f>_xlfn.BINOM.DIST(B4,10,0.3,FALSE)</f>
        <v>0.12106082100000001</v>
      </c>
    </row>
    <row r="5" spans="1:7" x14ac:dyDescent="0.25">
      <c r="B5" s="28">
        <v>2</v>
      </c>
      <c r="C5" s="28"/>
      <c r="D5" s="28">
        <f>_xlfn.BINOM.DIST(B5,10,0.3,FALSE)</f>
        <v>0.23347444050000005</v>
      </c>
    </row>
    <row r="6" spans="1:7" x14ac:dyDescent="0.25">
      <c r="B6" s="28">
        <v>3</v>
      </c>
      <c r="C6" s="28"/>
      <c r="D6" s="28">
        <f>_xlfn.BINOM.DIST(B6,10,0.3,FALSE)</f>
        <v>0.26682793200000005</v>
      </c>
      <c r="F6" s="26" t="s">
        <v>2</v>
      </c>
      <c r="G6" s="25">
        <f>D6</f>
        <v>0.26682793200000005</v>
      </c>
    </row>
    <row r="7" spans="1:7" x14ac:dyDescent="0.25">
      <c r="B7" s="28">
        <v>4</v>
      </c>
      <c r="C7" s="28"/>
      <c r="D7" s="28">
        <f>_xlfn.BINOM.DIST(B7,10,0.3,FALSE)</f>
        <v>0.20012094900000005</v>
      </c>
    </row>
    <row r="8" spans="1:7" x14ac:dyDescent="0.25">
      <c r="B8" s="28">
        <v>5</v>
      </c>
      <c r="C8" s="28"/>
      <c r="D8" s="28">
        <f>_xlfn.BINOM.DIST(B8,10,0.3,FALSE)</f>
        <v>0.10291934520000003</v>
      </c>
    </row>
    <row r="9" spans="1:7" x14ac:dyDescent="0.25">
      <c r="B9" s="28">
        <v>6</v>
      </c>
      <c r="C9" s="28"/>
      <c r="D9" s="28">
        <f>_xlfn.BINOM.DIST(B9,10,0.3,FALSE)</f>
        <v>3.6756909000000039E-2</v>
      </c>
    </row>
    <row r="10" spans="1:7" x14ac:dyDescent="0.25">
      <c r="B10" s="28">
        <v>7</v>
      </c>
      <c r="C10" s="28"/>
      <c r="D10" s="28">
        <f>_xlfn.BINOM.DIST(B10,10,0.3,FALSE)</f>
        <v>9.0016919999999986E-3</v>
      </c>
    </row>
    <row r="11" spans="1:7" x14ac:dyDescent="0.25">
      <c r="B11" s="28">
        <v>8</v>
      </c>
      <c r="C11" s="28"/>
      <c r="D11" s="28">
        <f>_xlfn.BINOM.DIST(B11,10,0.3,FALSE)</f>
        <v>1.446700500000001E-3</v>
      </c>
    </row>
    <row r="12" spans="1:7" x14ac:dyDescent="0.25">
      <c r="B12" s="28">
        <v>9</v>
      </c>
      <c r="C12" s="28"/>
      <c r="D12" s="28">
        <f>_xlfn.BINOM.DIST(B12,10,0.3,FALSE)</f>
        <v>1.3778099999999991E-4</v>
      </c>
    </row>
    <row r="13" spans="1:7" x14ac:dyDescent="0.25">
      <c r="B13" s="28">
        <v>10</v>
      </c>
      <c r="C13" s="28"/>
      <c r="D13" s="33">
        <f>_xlfn.BINOM.DIST(B13,10,0.3,FALSE)</f>
        <v>5.9048999999999949E-6</v>
      </c>
    </row>
    <row r="15" spans="1:7" x14ac:dyDescent="0.25">
      <c r="A15" s="26" t="s">
        <v>3</v>
      </c>
      <c r="B15" s="25" t="s">
        <v>72</v>
      </c>
      <c r="C15" s="25" t="s">
        <v>76</v>
      </c>
      <c r="D15" s="25">
        <f>SUM(D6:D13)</f>
        <v>0.61721721360000004</v>
      </c>
    </row>
    <row r="17" spans="1:8" s="27" customFormat="1" x14ac:dyDescent="0.25">
      <c r="A17" s="27" t="s">
        <v>34</v>
      </c>
    </row>
    <row r="19" spans="1:8" x14ac:dyDescent="0.25">
      <c r="A19" s="34" t="s">
        <v>75</v>
      </c>
      <c r="B19" s="34"/>
      <c r="C19" s="34"/>
      <c r="D19" s="34"/>
      <c r="E19" s="34"/>
      <c r="F19" s="34"/>
      <c r="G19" s="34"/>
    </row>
    <row r="21" spans="1:8" x14ac:dyDescent="0.25">
      <c r="B21" s="28" t="s">
        <v>4</v>
      </c>
      <c r="C21" s="28"/>
      <c r="D21" s="28" t="s">
        <v>5</v>
      </c>
    </row>
    <row r="22" spans="1:8" x14ac:dyDescent="0.25">
      <c r="B22" s="28">
        <v>0</v>
      </c>
      <c r="C22" s="28"/>
      <c r="D22" s="32">
        <f>_xlfn.BINOM.DIST(B22,10,0.09,FALSE)</f>
        <v>0.38941611811810745</v>
      </c>
    </row>
    <row r="23" spans="1:8" x14ac:dyDescent="0.25">
      <c r="B23" s="28">
        <v>1</v>
      </c>
      <c r="C23" s="28"/>
      <c r="D23" s="32">
        <f>_xlfn.BINOM.DIST(B23,10,0.09,FALSE)</f>
        <v>0.38513682011680955</v>
      </c>
    </row>
    <row r="24" spans="1:8" x14ac:dyDescent="0.25">
      <c r="B24" s="28">
        <v>2</v>
      </c>
      <c r="C24" s="28"/>
      <c r="D24" s="32">
        <f>_xlfn.BINOM.DIST(B24,10,0.09,FALSE)</f>
        <v>0.17140704631572301</v>
      </c>
      <c r="F24" s="26" t="s">
        <v>3</v>
      </c>
      <c r="G24" s="25" t="s">
        <v>74</v>
      </c>
      <c r="H24" s="25">
        <f>D24</f>
        <v>0.17140704631572301</v>
      </c>
    </row>
    <row r="25" spans="1:8" x14ac:dyDescent="0.25">
      <c r="B25" s="28">
        <v>3</v>
      </c>
      <c r="C25" s="28"/>
      <c r="D25" s="32">
        <f>_xlfn.BINOM.DIST(B25,10,0.09,FALSE)</f>
        <v>4.5206253973377471E-2</v>
      </c>
      <c r="F25" s="26" t="s">
        <v>6</v>
      </c>
      <c r="G25" s="25" t="s">
        <v>73</v>
      </c>
      <c r="H25" s="25">
        <f>D22</f>
        <v>0.38941611811810745</v>
      </c>
    </row>
    <row r="26" spans="1:8" x14ac:dyDescent="0.25">
      <c r="B26" s="28">
        <v>4</v>
      </c>
      <c r="C26" s="28"/>
      <c r="D26" s="32">
        <f>_xlfn.BINOM.DIST(B26,10,0.09,FALSE)</f>
        <v>7.8241593415461115E-3</v>
      </c>
      <c r="F26" s="26" t="s">
        <v>38</v>
      </c>
      <c r="G26" s="25" t="s">
        <v>72</v>
      </c>
      <c r="H26" s="25">
        <f>SUM(D25:D32)</f>
        <v>5.4040015449360032E-2</v>
      </c>
    </row>
    <row r="27" spans="1:8" x14ac:dyDescent="0.25">
      <c r="B27" s="28">
        <v>5</v>
      </c>
      <c r="C27" s="28"/>
      <c r="D27" s="32">
        <f>_xlfn.BINOM.DIST(B27,10,0.09,FALSE)</f>
        <v>9.2858154822744873E-4</v>
      </c>
    </row>
    <row r="28" spans="1:8" x14ac:dyDescent="0.25">
      <c r="B28" s="28">
        <v>6</v>
      </c>
      <c r="C28" s="28"/>
      <c r="D28" s="32">
        <f>_xlfn.BINOM.DIST(B28,10,0.09,FALSE)</f>
        <v>7.6531446282482069E-5</v>
      </c>
    </row>
    <row r="29" spans="1:8" x14ac:dyDescent="0.25">
      <c r="B29" s="28">
        <v>7</v>
      </c>
      <c r="C29" s="28"/>
      <c r="D29" s="32">
        <f>_xlfn.BINOM.DIST(B29,10,0.09,FALSE)</f>
        <v>4.3251680787588019E-6</v>
      </c>
    </row>
    <row r="30" spans="1:8" x14ac:dyDescent="0.25">
      <c r="B30" s="28">
        <v>8</v>
      </c>
      <c r="C30" s="28"/>
      <c r="D30" s="32">
        <f>_xlfn.BINOM.DIST(B30,10,0.09,FALSE)</f>
        <v>1.6041145347045046E-7</v>
      </c>
    </row>
    <row r="31" spans="1:8" x14ac:dyDescent="0.25">
      <c r="B31" s="28">
        <v>9</v>
      </c>
      <c r="C31" s="28"/>
      <c r="D31" s="32">
        <f>_xlfn.BINOM.DIST(B31,10,0.09,FALSE)</f>
        <v>3.5255264498999823E-9</v>
      </c>
    </row>
    <row r="32" spans="1:8" x14ac:dyDescent="0.25">
      <c r="B32" s="28">
        <v>10</v>
      </c>
      <c r="C32" s="28"/>
      <c r="D32" s="32">
        <f>_xlfn.BINOM.DIST(B32,10,0.09,FALSE)</f>
        <v>3.4867844009999942E-11</v>
      </c>
    </row>
    <row r="34" spans="1:8" s="27" customFormat="1" x14ac:dyDescent="0.25">
      <c r="A34" s="27" t="s">
        <v>71</v>
      </c>
    </row>
    <row r="35" spans="1:8" x14ac:dyDescent="0.25">
      <c r="B35" s="28" t="s">
        <v>4</v>
      </c>
      <c r="C35" s="28"/>
      <c r="D35" s="28" t="s">
        <v>5</v>
      </c>
      <c r="E35" s="28" t="s">
        <v>63</v>
      </c>
      <c r="F35" s="28" t="s">
        <v>62</v>
      </c>
      <c r="G35" s="28" t="s">
        <v>61</v>
      </c>
      <c r="H35" s="28" t="s">
        <v>60</v>
      </c>
    </row>
    <row r="36" spans="1:8" x14ac:dyDescent="0.25">
      <c r="B36" s="28">
        <v>0</v>
      </c>
      <c r="C36" s="28"/>
      <c r="D36" s="31">
        <f>_xlfn.BINOM.DIST(B36,20,0.5,FALSE)</f>
        <v>9.5367431640625E-7</v>
      </c>
      <c r="E36" s="30">
        <f>B36*D36</f>
        <v>0</v>
      </c>
      <c r="F36" s="28">
        <f>B36-$E$57</f>
        <v>-9.9999999999999964</v>
      </c>
      <c r="G36" s="28">
        <f>F36*F36</f>
        <v>99.999999999999929</v>
      </c>
      <c r="H36" s="28">
        <f>G36*E36</f>
        <v>0</v>
      </c>
    </row>
    <row r="37" spans="1:8" x14ac:dyDescent="0.25">
      <c r="B37" s="28">
        <v>1</v>
      </c>
      <c r="C37" s="28"/>
      <c r="D37" s="31">
        <f>_xlfn.BINOM.DIST(B37,20,0.5,FALSE)</f>
        <v>1.9073486328125034E-5</v>
      </c>
      <c r="E37" s="30">
        <f>B37*D37</f>
        <v>1.9073486328125034E-5</v>
      </c>
      <c r="F37" s="28">
        <f>B37-$E$57</f>
        <v>-8.9999999999999964</v>
      </c>
      <c r="G37" s="28">
        <f>F37*F37</f>
        <v>80.999999999999943</v>
      </c>
      <c r="H37" s="28">
        <f>G37*E37</f>
        <v>1.5449523925781267E-3</v>
      </c>
    </row>
    <row r="38" spans="1:8" x14ac:dyDescent="0.25">
      <c r="B38" s="28">
        <v>2</v>
      </c>
      <c r="C38" s="28"/>
      <c r="D38" s="31">
        <f>_xlfn.BINOM.DIST(B38,20,0.5,FALSE)</f>
        <v>1.8119812011718755E-4</v>
      </c>
      <c r="E38" s="30">
        <f>B38*D38</f>
        <v>3.6239624023437511E-4</v>
      </c>
      <c r="F38" s="28">
        <f>B38-$E$57</f>
        <v>-7.9999999999999964</v>
      </c>
      <c r="G38" s="28">
        <f>F38*F38</f>
        <v>63.999999999999943</v>
      </c>
      <c r="H38" s="28">
        <f>G38*E38</f>
        <v>2.3193359374999986E-2</v>
      </c>
    </row>
    <row r="39" spans="1:8" x14ac:dyDescent="0.25">
      <c r="B39" s="28">
        <v>3</v>
      </c>
      <c r="C39" s="28"/>
      <c r="D39" s="31">
        <f>_xlfn.BINOM.DIST(B39,20,0.5,FALSE)</f>
        <v>1.0871887207031263E-3</v>
      </c>
      <c r="E39" s="30">
        <f>B39*D39</f>
        <v>3.2615661621093789E-3</v>
      </c>
      <c r="F39" s="28">
        <f>B39-$E$57</f>
        <v>-6.9999999999999964</v>
      </c>
      <c r="G39" s="28">
        <f>F39*F39</f>
        <v>48.99999999999995</v>
      </c>
      <c r="H39" s="28">
        <f>G39*E39</f>
        <v>0.1598167419433594</v>
      </c>
    </row>
    <row r="40" spans="1:8" x14ac:dyDescent="0.25">
      <c r="B40" s="28">
        <v>4</v>
      </c>
      <c r="C40" s="28"/>
      <c r="D40" s="31">
        <f>_xlfn.BINOM.DIST(B40,20,0.5,FALSE)</f>
        <v>4.6205520629882752E-3</v>
      </c>
      <c r="E40" s="30">
        <f>B40*D40</f>
        <v>1.8482208251953101E-2</v>
      </c>
      <c r="F40" s="28">
        <f>B40-$E$57</f>
        <v>-5.9999999999999964</v>
      </c>
      <c r="G40" s="28">
        <f>F40*F40</f>
        <v>35.999999999999957</v>
      </c>
      <c r="H40" s="28">
        <f>G40*E40</f>
        <v>0.66535949707031083</v>
      </c>
    </row>
    <row r="41" spans="1:8" x14ac:dyDescent="0.25">
      <c r="B41" s="28">
        <v>5</v>
      </c>
      <c r="C41" s="28"/>
      <c r="D41" s="31">
        <f>_xlfn.BINOM.DIST(B41,20,0.5,FALSE)</f>
        <v>1.4785766601562502E-2</v>
      </c>
      <c r="E41" s="30">
        <f>B41*D41</f>
        <v>7.3928833007812514E-2</v>
      </c>
      <c r="F41" s="28">
        <f>B41-$E$57</f>
        <v>-4.9999999999999964</v>
      </c>
      <c r="G41" s="28">
        <f>F41*F41</f>
        <v>24.999999999999964</v>
      </c>
      <c r="H41" s="28">
        <f>G41*E41</f>
        <v>1.8482208251953103</v>
      </c>
    </row>
    <row r="42" spans="1:8" x14ac:dyDescent="0.25">
      <c r="B42" s="28">
        <v>6</v>
      </c>
      <c r="C42" s="28"/>
      <c r="D42" s="31">
        <f>_xlfn.BINOM.DIST(B42,20,0.5,FALSE)</f>
        <v>3.6964416503906257E-2</v>
      </c>
      <c r="E42" s="30">
        <f>B42*D42</f>
        <v>0.22178649902343756</v>
      </c>
      <c r="F42" s="28">
        <f>B42-$E$57</f>
        <v>-3.9999999999999964</v>
      </c>
      <c r="G42" s="28">
        <f>F42*F42</f>
        <v>15.999999999999972</v>
      </c>
      <c r="H42" s="28">
        <f>G42*E42</f>
        <v>3.5485839843749947</v>
      </c>
    </row>
    <row r="43" spans="1:8" x14ac:dyDescent="0.25">
      <c r="B43" s="28">
        <v>7</v>
      </c>
      <c r="C43" s="28"/>
      <c r="D43" s="31">
        <f>_xlfn.BINOM.DIST(B43,20,0.5,FALSE)</f>
        <v>7.3928833007812458E-2</v>
      </c>
      <c r="E43" s="30">
        <f>B43*D43</f>
        <v>0.51750183105468717</v>
      </c>
      <c r="F43" s="28">
        <f>B43-$E$57</f>
        <v>-2.9999999999999964</v>
      </c>
      <c r="G43" s="28">
        <f>F43*F43</f>
        <v>8.9999999999999787</v>
      </c>
      <c r="H43" s="28">
        <f>G43*E43</f>
        <v>4.6575164794921733</v>
      </c>
    </row>
    <row r="44" spans="1:8" x14ac:dyDescent="0.25">
      <c r="B44" s="28">
        <v>8</v>
      </c>
      <c r="C44" s="28"/>
      <c r="D44" s="31">
        <f>_xlfn.BINOM.DIST(B44,20,0.5,FALSE)</f>
        <v>0.12013435363769531</v>
      </c>
      <c r="E44" s="30">
        <f>B44*D44</f>
        <v>0.9610748291015625</v>
      </c>
      <c r="F44" s="28">
        <f>B44-$E$57</f>
        <v>-1.9999999999999964</v>
      </c>
      <c r="G44" s="28">
        <f>F44*F44</f>
        <v>3.9999999999999858</v>
      </c>
      <c r="H44" s="28">
        <f>G44*E44</f>
        <v>3.8442993164062362</v>
      </c>
    </row>
    <row r="45" spans="1:8" x14ac:dyDescent="0.25">
      <c r="B45" s="28">
        <v>9</v>
      </c>
      <c r="C45" s="28"/>
      <c r="D45" s="31">
        <f>_xlfn.BINOM.DIST(B45,20,0.5,FALSE)</f>
        <v>0.16017913818359369</v>
      </c>
      <c r="E45" s="30">
        <f>B45*D45</f>
        <v>1.4416122436523433</v>
      </c>
      <c r="F45" s="28">
        <f>B45-$E$57</f>
        <v>-0.99999999999999645</v>
      </c>
      <c r="G45" s="28">
        <f>F45*F45</f>
        <v>0.99999999999999289</v>
      </c>
      <c r="H45" s="28">
        <f>G45*E45</f>
        <v>1.4416122436523331</v>
      </c>
    </row>
    <row r="46" spans="1:8" x14ac:dyDescent="0.25">
      <c r="B46" s="28">
        <v>10</v>
      </c>
      <c r="C46" s="28"/>
      <c r="D46" s="31">
        <f>_xlfn.BINOM.DIST(B46,20,0.5,FALSE)</f>
        <v>0.17619705200195307</v>
      </c>
      <c r="E46" s="30">
        <f>B46*D46</f>
        <v>1.7619705200195308</v>
      </c>
      <c r="F46" s="28">
        <f>B46-$E$57</f>
        <v>0</v>
      </c>
      <c r="G46" s="28">
        <f>F46*F46</f>
        <v>0</v>
      </c>
      <c r="H46" s="28">
        <f>G46*E46</f>
        <v>0</v>
      </c>
    </row>
    <row r="47" spans="1:8" x14ac:dyDescent="0.25">
      <c r="B47" s="28">
        <v>11</v>
      </c>
      <c r="C47" s="28"/>
      <c r="D47" s="31">
        <f>_xlfn.BINOM.DIST(B47,20,0.5,FALSE)</f>
        <v>0.16017913818359369</v>
      </c>
      <c r="E47" s="30">
        <f>B47*D47</f>
        <v>1.7619705200195306</v>
      </c>
      <c r="F47" s="28">
        <f>B47-$E$57</f>
        <v>1.0000000000000036</v>
      </c>
      <c r="G47" s="28">
        <f>F47*F47</f>
        <v>1.0000000000000071</v>
      </c>
      <c r="H47" s="28">
        <f>G47*E47</f>
        <v>1.761970520019543</v>
      </c>
    </row>
    <row r="48" spans="1:8" x14ac:dyDescent="0.25">
      <c r="B48" s="28">
        <v>12</v>
      </c>
      <c r="C48" s="28"/>
      <c r="D48" s="31">
        <f>_xlfn.BINOM.DIST(B48,20,0.5,FALSE)</f>
        <v>0.12013435363769531</v>
      </c>
      <c r="E48" s="30">
        <f>B48*D48</f>
        <v>1.4416122436523438</v>
      </c>
      <c r="F48" s="28">
        <f>B48-$E$57</f>
        <v>2.0000000000000036</v>
      </c>
      <c r="G48" s="28">
        <f>F48*F48</f>
        <v>4.0000000000000142</v>
      </c>
      <c r="H48" s="28">
        <f>G48*E48</f>
        <v>5.7664489746093954</v>
      </c>
    </row>
    <row r="49" spans="1:8" x14ac:dyDescent="0.25">
      <c r="B49" s="28">
        <v>13</v>
      </c>
      <c r="C49" s="28"/>
      <c r="D49" s="31">
        <f>_xlfn.BINOM.DIST(B49,20,0.5,FALSE)</f>
        <v>7.3928833007812472E-2</v>
      </c>
      <c r="E49" s="30">
        <f>B49*D49</f>
        <v>0.96107482910156217</v>
      </c>
      <c r="F49" s="28">
        <f>B49-$E$57</f>
        <v>3.0000000000000036</v>
      </c>
      <c r="G49" s="28">
        <f>F49*F49</f>
        <v>9.0000000000000213</v>
      </c>
      <c r="H49" s="28">
        <f>G49*E49</f>
        <v>8.6496734619140803</v>
      </c>
    </row>
    <row r="50" spans="1:8" x14ac:dyDescent="0.25">
      <c r="B50" s="28">
        <v>14</v>
      </c>
      <c r="C50" s="28"/>
      <c r="D50" s="31">
        <f>_xlfn.BINOM.DIST(B50,20,0.5,FALSE)</f>
        <v>3.6964416503906257E-2</v>
      </c>
      <c r="E50" s="30">
        <f>B50*D50</f>
        <v>0.51750183105468761</v>
      </c>
      <c r="F50" s="28">
        <f>B50-$E$57</f>
        <v>4.0000000000000036</v>
      </c>
      <c r="G50" s="28">
        <f>F50*F50</f>
        <v>16.000000000000028</v>
      </c>
      <c r="H50" s="28">
        <f>G50*E50</f>
        <v>8.280029296875016</v>
      </c>
    </row>
    <row r="51" spans="1:8" x14ac:dyDescent="0.25">
      <c r="B51" s="28">
        <v>15</v>
      </c>
      <c r="C51" s="28"/>
      <c r="D51" s="31">
        <f>_xlfn.BINOM.DIST(B51,20,0.5,FALSE)</f>
        <v>1.4785766601562502E-2</v>
      </c>
      <c r="E51" s="30">
        <f>B51*D51</f>
        <v>0.22178649902343753</v>
      </c>
      <c r="F51" s="28">
        <f>B51-$E$57</f>
        <v>5.0000000000000036</v>
      </c>
      <c r="G51" s="28">
        <f>F51*F51</f>
        <v>25.000000000000036</v>
      </c>
      <c r="H51" s="28">
        <f>G51*E51</f>
        <v>5.5446624755859464</v>
      </c>
    </row>
    <row r="52" spans="1:8" x14ac:dyDescent="0.25">
      <c r="B52" s="28">
        <v>16</v>
      </c>
      <c r="C52" s="28"/>
      <c r="D52" s="31">
        <f>_xlfn.BINOM.DIST(B52,20,0.5,FALSE)</f>
        <v>4.6205520629882752E-3</v>
      </c>
      <c r="E52" s="30">
        <f>B52*D52</f>
        <v>7.3928833007812403E-2</v>
      </c>
      <c r="F52" s="28">
        <f>B52-$E$57</f>
        <v>6.0000000000000036</v>
      </c>
      <c r="G52" s="28">
        <f>F52*F52</f>
        <v>36.000000000000043</v>
      </c>
      <c r="H52" s="28">
        <f>G52*E52</f>
        <v>2.6614379882812496</v>
      </c>
    </row>
    <row r="53" spans="1:8" x14ac:dyDescent="0.25">
      <c r="B53" s="28">
        <v>17</v>
      </c>
      <c r="C53" s="28"/>
      <c r="D53" s="31">
        <f>_xlfn.BINOM.DIST(B53,20,0.5,FALSE)</f>
        <v>1.0871887207031261E-3</v>
      </c>
      <c r="E53" s="30">
        <f>B53*D53</f>
        <v>1.8482208251953142E-2</v>
      </c>
      <c r="F53" s="28">
        <f>B53-$E$57</f>
        <v>7.0000000000000036</v>
      </c>
      <c r="G53" s="28">
        <f>F53*F53</f>
        <v>49.00000000000005</v>
      </c>
      <c r="H53" s="28">
        <f>G53*E53</f>
        <v>0.9056282043457049</v>
      </c>
    </row>
    <row r="54" spans="1:8" x14ac:dyDescent="0.25">
      <c r="B54" s="28">
        <v>18</v>
      </c>
      <c r="C54" s="28"/>
      <c r="D54" s="31">
        <f>_xlfn.BINOM.DIST(B54,20,0.5,FALSE)</f>
        <v>1.8119812011718753E-4</v>
      </c>
      <c r="E54" s="30">
        <f>B54*D54</f>
        <v>3.2615661621093754E-3</v>
      </c>
      <c r="F54" s="28">
        <f>B54-$E$57</f>
        <v>8.0000000000000036</v>
      </c>
      <c r="G54" s="28">
        <f>F54*F54</f>
        <v>64.000000000000057</v>
      </c>
      <c r="H54" s="28">
        <f>G54*E54</f>
        <v>0.20874023437500022</v>
      </c>
    </row>
    <row r="55" spans="1:8" x14ac:dyDescent="0.25">
      <c r="B55" s="28">
        <v>19</v>
      </c>
      <c r="C55" s="28"/>
      <c r="D55" s="31">
        <f>_xlfn.BINOM.DIST(B55,20,0.5,FALSE)</f>
        <v>1.9073486328125E-5</v>
      </c>
      <c r="E55" s="30">
        <f>B55*D55</f>
        <v>3.62396240234375E-4</v>
      </c>
      <c r="F55" s="28">
        <f>B55-$E$57</f>
        <v>9.0000000000000036</v>
      </c>
      <c r="G55" s="28">
        <f>F55*F55</f>
        <v>81.000000000000057</v>
      </c>
      <c r="H55" s="28">
        <f>G55*E55</f>
        <v>2.9354095458984396E-2</v>
      </c>
    </row>
    <row r="56" spans="1:8" x14ac:dyDescent="0.25">
      <c r="B56" s="28">
        <v>20</v>
      </c>
      <c r="C56" s="28"/>
      <c r="D56" s="31">
        <f>_xlfn.BINOM.DIST(B56,20,0.5,FALSE)</f>
        <v>9.5367431640625E-7</v>
      </c>
      <c r="E56" s="30">
        <f>B56*D56</f>
        <v>1.9073486328125E-5</v>
      </c>
      <c r="F56" s="28">
        <f>B56-$E$57</f>
        <v>10.000000000000004</v>
      </c>
      <c r="G56" s="28">
        <f>F56*F56</f>
        <v>100.00000000000007</v>
      </c>
      <c r="H56" s="28">
        <f>G56*E56</f>
        <v>1.9073486328125013E-3</v>
      </c>
    </row>
    <row r="57" spans="1:8" x14ac:dyDescent="0.25">
      <c r="B57" s="28"/>
      <c r="C57" s="28"/>
      <c r="D57" s="28">
        <f>SUM(D35:D56)</f>
        <v>0.99999999999999978</v>
      </c>
      <c r="E57" s="28">
        <f>SUM(E35:E56)</f>
        <v>9.9999999999999964</v>
      </c>
      <c r="F57" s="28"/>
      <c r="G57" s="28" t="s">
        <v>58</v>
      </c>
      <c r="H57" s="28">
        <f>SUM(H35:H56)</f>
        <v>50.000000000000021</v>
      </c>
    </row>
    <row r="58" spans="1:8" x14ac:dyDescent="0.25">
      <c r="A58" s="26" t="s">
        <v>70</v>
      </c>
      <c r="B58" s="25">
        <f>D48</f>
        <v>0.12013435363769531</v>
      </c>
      <c r="G58" s="28" t="s">
        <v>57</v>
      </c>
      <c r="H58" s="28">
        <f>SQRT(H57)</f>
        <v>7.0710678118654764</v>
      </c>
    </row>
    <row r="59" spans="1:8" x14ac:dyDescent="0.25">
      <c r="A59" s="26" t="s">
        <v>69</v>
      </c>
      <c r="B59" s="25">
        <f>SUM(D35:D41)</f>
        <v>2.0694732666015622E-2</v>
      </c>
    </row>
    <row r="60" spans="1:8" x14ac:dyDescent="0.25">
      <c r="A60" s="26" t="s">
        <v>6</v>
      </c>
      <c r="B60" s="25">
        <v>10</v>
      </c>
    </row>
    <row r="61" spans="1:8" x14ac:dyDescent="0.25">
      <c r="A61" s="26" t="s">
        <v>38</v>
      </c>
      <c r="B61" s="25" t="s">
        <v>58</v>
      </c>
      <c r="D61" s="25">
        <v>50</v>
      </c>
    </row>
    <row r="62" spans="1:8" x14ac:dyDescent="0.25">
      <c r="B62" s="25" t="s">
        <v>57</v>
      </c>
      <c r="D62" s="25">
        <f>H58</f>
        <v>7.0710678118654764</v>
      </c>
    </row>
    <row r="64" spans="1:8" s="27" customFormat="1" x14ac:dyDescent="0.25">
      <c r="A64" s="27" t="s">
        <v>68</v>
      </c>
    </row>
    <row r="65" spans="2:5" x14ac:dyDescent="0.25">
      <c r="B65" s="28" t="s">
        <v>4</v>
      </c>
      <c r="C65" s="28"/>
      <c r="D65" s="28" t="s">
        <v>5</v>
      </c>
      <c r="E65" s="28" t="s">
        <v>63</v>
      </c>
    </row>
    <row r="66" spans="2:5" x14ac:dyDescent="0.25">
      <c r="B66" s="28">
        <v>0</v>
      </c>
      <c r="C66" s="28"/>
      <c r="D66" s="29">
        <f>_xlfn.BINOM.DIST(B66,20,0.2,FALSE)</f>
        <v>1.1529215046068471E-2</v>
      </c>
      <c r="E66" s="28">
        <f>D66*B66</f>
        <v>0</v>
      </c>
    </row>
    <row r="67" spans="2:5" x14ac:dyDescent="0.25">
      <c r="B67" s="28">
        <v>1</v>
      </c>
      <c r="C67" s="28"/>
      <c r="D67" s="29">
        <f>_xlfn.BINOM.DIST(B67,20,0.2,FALSE)</f>
        <v>5.7646075230342327E-2</v>
      </c>
      <c r="E67" s="28">
        <f>D67*B67</f>
        <v>5.7646075230342327E-2</v>
      </c>
    </row>
    <row r="68" spans="2:5" x14ac:dyDescent="0.25">
      <c r="B68" s="28">
        <v>2</v>
      </c>
      <c r="C68" s="28"/>
      <c r="D68" s="29">
        <f>_xlfn.BINOM.DIST(B68,20,0.2,FALSE)</f>
        <v>0.1369094286720631</v>
      </c>
      <c r="E68" s="28">
        <f>D68*B68</f>
        <v>0.2738188573441262</v>
      </c>
    </row>
    <row r="69" spans="2:5" x14ac:dyDescent="0.25">
      <c r="B69" s="28">
        <v>3</v>
      </c>
      <c r="C69" s="28"/>
      <c r="D69" s="29">
        <f>_xlfn.BINOM.DIST(B69,20,0.2,FALSE)</f>
        <v>0.20536414300809455</v>
      </c>
      <c r="E69" s="28">
        <f>D69*B69</f>
        <v>0.61609242902428363</v>
      </c>
    </row>
    <row r="70" spans="2:5" x14ac:dyDescent="0.25">
      <c r="B70" s="28">
        <v>4</v>
      </c>
      <c r="C70" s="28"/>
      <c r="D70" s="29">
        <f>_xlfn.BINOM.DIST(B70,20,0.2,FALSE)</f>
        <v>0.21819940194610055</v>
      </c>
      <c r="E70" s="28">
        <f>D70*B70</f>
        <v>0.87279760778440219</v>
      </c>
    </row>
    <row r="71" spans="2:5" x14ac:dyDescent="0.25">
      <c r="B71" s="28">
        <v>5</v>
      </c>
      <c r="C71" s="28"/>
      <c r="D71" s="29">
        <f>_xlfn.BINOM.DIST(B71,20,0.2,FALSE)</f>
        <v>0.17455952155688043</v>
      </c>
      <c r="E71" s="28">
        <f>D71*B71</f>
        <v>0.87279760778440219</v>
      </c>
    </row>
    <row r="72" spans="2:5" x14ac:dyDescent="0.25">
      <c r="B72" s="28">
        <v>6</v>
      </c>
      <c r="C72" s="28"/>
      <c r="D72" s="29">
        <f>_xlfn.BINOM.DIST(B72,20,0.2,FALSE)</f>
        <v>0.1090997009730503</v>
      </c>
      <c r="E72" s="28">
        <f>D72*B72</f>
        <v>0.65459820583830175</v>
      </c>
    </row>
    <row r="73" spans="2:5" x14ac:dyDescent="0.25">
      <c r="B73" s="28">
        <v>7</v>
      </c>
      <c r="C73" s="28"/>
      <c r="D73" s="29">
        <f>_xlfn.BINOM.DIST(B73,20,0.2,FALSE)</f>
        <v>5.4549850486525116E-2</v>
      </c>
      <c r="E73" s="28">
        <f>D73*B73</f>
        <v>0.38184895340567582</v>
      </c>
    </row>
    <row r="74" spans="2:5" x14ac:dyDescent="0.25">
      <c r="B74" s="28">
        <v>8</v>
      </c>
      <c r="C74" s="28"/>
      <c r="D74" s="29">
        <f>_xlfn.BINOM.DIST(B74,20,0.2,FALSE)</f>
        <v>2.2160876760150834E-2</v>
      </c>
      <c r="E74" s="28">
        <f>D74*B74</f>
        <v>0.17728701408120667</v>
      </c>
    </row>
    <row r="75" spans="2:5" x14ac:dyDescent="0.25">
      <c r="B75" s="28">
        <v>9</v>
      </c>
      <c r="C75" s="28"/>
      <c r="D75" s="29">
        <f>_xlfn.BINOM.DIST(B75,20,0.2,FALSE)</f>
        <v>7.386958920050278E-3</v>
      </c>
      <c r="E75" s="28">
        <f>D75*B75</f>
        <v>6.6482630280452509E-2</v>
      </c>
    </row>
    <row r="76" spans="2:5" x14ac:dyDescent="0.25">
      <c r="B76" s="28">
        <v>10</v>
      </c>
      <c r="C76" s="28"/>
      <c r="D76" s="29">
        <f>_xlfn.BINOM.DIST(B76,20,0.2,FALSE)</f>
        <v>2.0314137030138252E-3</v>
      </c>
      <c r="E76" s="28">
        <f>D76*B76</f>
        <v>2.0314137030138252E-2</v>
      </c>
    </row>
    <row r="77" spans="2:5" x14ac:dyDescent="0.25">
      <c r="B77" s="28">
        <v>11</v>
      </c>
      <c r="C77" s="28"/>
      <c r="D77" s="29">
        <f>_xlfn.BINOM.DIST(B77,20,0.2,FALSE)</f>
        <v>4.6168493250314227E-4</v>
      </c>
      <c r="E77" s="28">
        <f>D77*B77</f>
        <v>5.0785342575345649E-3</v>
      </c>
    </row>
    <row r="78" spans="2:5" x14ac:dyDescent="0.25">
      <c r="B78" s="28">
        <v>12</v>
      </c>
      <c r="C78" s="28"/>
      <c r="D78" s="29">
        <f>_xlfn.BINOM.DIST(B78,20,0.2,FALSE)</f>
        <v>8.6565924844339142E-5</v>
      </c>
      <c r="E78" s="28">
        <f>D78*B78</f>
        <v>1.0387910981320696E-3</v>
      </c>
    </row>
    <row r="79" spans="2:5" x14ac:dyDescent="0.25">
      <c r="B79" s="28">
        <v>13</v>
      </c>
      <c r="C79" s="28"/>
      <c r="D79" s="29">
        <f>_xlfn.BINOM.DIST(B79,20,0.2,FALSE)</f>
        <v>1.3317834591436786E-5</v>
      </c>
      <c r="E79" s="28">
        <f>D79*B79</f>
        <v>1.731318496886782E-4</v>
      </c>
    </row>
    <row r="80" spans="2:5" x14ac:dyDescent="0.25">
      <c r="B80" s="28">
        <v>14</v>
      </c>
      <c r="C80" s="28"/>
      <c r="D80" s="29">
        <f>_xlfn.BINOM.DIST(B80,20,0.2,FALSE)</f>
        <v>1.6647293239295963E-6</v>
      </c>
      <c r="E80" s="28">
        <f>D80*B80</f>
        <v>2.3306210535014349E-5</v>
      </c>
    </row>
    <row r="81" spans="1:8" x14ac:dyDescent="0.25">
      <c r="B81" s="28">
        <v>15</v>
      </c>
      <c r="C81" s="28"/>
      <c r="D81" s="29">
        <f>_xlfn.BINOM.DIST(B81,20,0.2,FALSE)</f>
        <v>1.6647293239296003E-7</v>
      </c>
      <c r="E81" s="28">
        <f>D81*B81</f>
        <v>2.4970939858944006E-6</v>
      </c>
    </row>
    <row r="82" spans="1:8" x14ac:dyDescent="0.25">
      <c r="B82" s="28">
        <v>16</v>
      </c>
      <c r="C82" s="28"/>
      <c r="D82" s="29">
        <f>_xlfn.BINOM.DIST(B82,20,0.2,FALSE)</f>
        <v>1.3005697843199991E-8</v>
      </c>
      <c r="E82" s="28">
        <f>D82*B82</f>
        <v>2.0809116549119986E-7</v>
      </c>
    </row>
    <row r="83" spans="1:8" x14ac:dyDescent="0.25">
      <c r="B83" s="28">
        <v>17</v>
      </c>
      <c r="C83" s="28"/>
      <c r="D83" s="29">
        <f>_xlfn.BINOM.DIST(B83,20,0.2,FALSE)</f>
        <v>7.6504104960000131E-10</v>
      </c>
      <c r="E83" s="28">
        <f>D83*B83</f>
        <v>1.3005697843200022E-8</v>
      </c>
    </row>
    <row r="84" spans="1:8" x14ac:dyDescent="0.25">
      <c r="B84" s="28">
        <v>18</v>
      </c>
      <c r="C84" s="28"/>
      <c r="D84" s="29">
        <f>_xlfn.BINOM.DIST(B84,20,0.2,FALSE)</f>
        <v>3.1876710399999934E-11</v>
      </c>
      <c r="E84" s="28">
        <f>D84*B84</f>
        <v>5.7378078719999886E-10</v>
      </c>
    </row>
    <row r="85" spans="1:8" x14ac:dyDescent="0.25">
      <c r="B85" s="28">
        <v>19</v>
      </c>
      <c r="C85" s="28"/>
      <c r="D85" s="29">
        <f>_xlfn.BINOM.DIST(B85,20,0.2,FALSE)</f>
        <v>8.3886079999999927E-13</v>
      </c>
      <c r="E85" s="28">
        <f>D85*B85</f>
        <v>1.5938355199999986E-11</v>
      </c>
    </row>
    <row r="86" spans="1:8" x14ac:dyDescent="0.25">
      <c r="B86" s="28">
        <v>20</v>
      </c>
      <c r="C86" s="28"/>
      <c r="D86" s="29">
        <f>_xlfn.BINOM.DIST(B86,20,0.2,FALSE)</f>
        <v>1.048576000000001E-14</v>
      </c>
      <c r="E86" s="28">
        <f>D86*B86</f>
        <v>2.097152000000002E-13</v>
      </c>
    </row>
    <row r="87" spans="1:8" x14ac:dyDescent="0.25">
      <c r="B87" s="28"/>
      <c r="C87" s="28"/>
      <c r="D87" s="28"/>
      <c r="E87" s="28">
        <f>SUM(E65:E86)</f>
        <v>3.9999999999999991</v>
      </c>
    </row>
    <row r="88" spans="1:8" x14ac:dyDescent="0.25">
      <c r="A88" s="26" t="s">
        <v>2</v>
      </c>
      <c r="B88" s="25" t="s">
        <v>67</v>
      </c>
      <c r="D88" s="25">
        <f>SUM(D65:D68)</f>
        <v>0.20608471894847391</v>
      </c>
    </row>
    <row r="89" spans="1:8" x14ac:dyDescent="0.25">
      <c r="A89" s="26" t="s">
        <v>3</v>
      </c>
      <c r="B89" s="25" t="s">
        <v>66</v>
      </c>
      <c r="D89" s="25">
        <f>D70</f>
        <v>0.21819940194610055</v>
      </c>
    </row>
    <row r="90" spans="1:8" x14ac:dyDescent="0.25">
      <c r="A90" s="26" t="s">
        <v>6</v>
      </c>
      <c r="B90" s="25" t="s">
        <v>65</v>
      </c>
      <c r="D90" s="25">
        <f>SUM(D70:D86)</f>
        <v>0.58855113804343162</v>
      </c>
    </row>
    <row r="91" spans="1:8" x14ac:dyDescent="0.25">
      <c r="A91" s="26" t="s">
        <v>38</v>
      </c>
      <c r="B91" s="25" t="s">
        <v>59</v>
      </c>
      <c r="D91" s="25">
        <v>4</v>
      </c>
    </row>
    <row r="93" spans="1:8" s="27" customFormat="1" x14ac:dyDescent="0.25">
      <c r="A93" s="27" t="s">
        <v>64</v>
      </c>
    </row>
    <row r="94" spans="1:8" x14ac:dyDescent="0.25">
      <c r="B94" s="25" t="s">
        <v>4</v>
      </c>
      <c r="D94" s="25" t="s">
        <v>5</v>
      </c>
      <c r="E94" s="25" t="s">
        <v>63</v>
      </c>
      <c r="F94" s="25" t="s">
        <v>62</v>
      </c>
      <c r="G94" s="25" t="s">
        <v>61</v>
      </c>
      <c r="H94" s="25" t="s">
        <v>60</v>
      </c>
    </row>
    <row r="95" spans="1:8" x14ac:dyDescent="0.25">
      <c r="B95" s="25">
        <v>0</v>
      </c>
      <c r="D95" s="25">
        <f>_xlfn.BINOM.DIST(B95,35,0.23,FALSE)</f>
        <v>1.0645728376262126E-4</v>
      </c>
      <c r="E95" s="25">
        <f>D95*B95</f>
        <v>0</v>
      </c>
      <c r="F95" s="25">
        <f>B95-$E$131</f>
        <v>-8.0499999999999972</v>
      </c>
      <c r="G95" s="25">
        <f>F95^2</f>
        <v>64.802499999999952</v>
      </c>
      <c r="H95" s="25">
        <f>G95*D95</f>
        <v>6.8986981310272593E-3</v>
      </c>
    </row>
    <row r="96" spans="1:8" x14ac:dyDescent="0.25">
      <c r="B96" s="25">
        <v>1</v>
      </c>
      <c r="D96" s="25">
        <f>_xlfn.BINOM.DIST(B96,35,0.23,FALSE)</f>
        <v>1.1129625120637689E-3</v>
      </c>
      <c r="E96" s="25">
        <f>D96*B96</f>
        <v>1.1129625120637689E-3</v>
      </c>
      <c r="F96" s="25">
        <f>B96-$E$131</f>
        <v>-7.0499999999999972</v>
      </c>
      <c r="G96" s="25">
        <f>F96^2</f>
        <v>49.702499999999958</v>
      </c>
      <c r="H96" s="25">
        <f>G96*D96</f>
        <v>5.5317019255849427E-2</v>
      </c>
    </row>
    <row r="97" spans="2:8" x14ac:dyDescent="0.25">
      <c r="B97" s="25">
        <v>2</v>
      </c>
      <c r="D97" s="25">
        <f>_xlfn.BINOM.DIST(B97,35,0.23,FALSE)</f>
        <v>5.6515369119082195E-3</v>
      </c>
      <c r="E97" s="25">
        <f>D97*B97</f>
        <v>1.1303073823816439E-2</v>
      </c>
      <c r="F97" s="25">
        <f>B97-$E$131</f>
        <v>-6.0499999999999972</v>
      </c>
      <c r="G97" s="25">
        <f>F97^2</f>
        <v>36.602499999999964</v>
      </c>
      <c r="H97" s="25">
        <f>G97*D97</f>
        <v>0.20686037981812039</v>
      </c>
    </row>
    <row r="98" spans="2:8" x14ac:dyDescent="0.25">
      <c r="B98" s="25">
        <v>3</v>
      </c>
      <c r="D98" s="25">
        <f>_xlfn.BINOM.DIST(B98,35,0.23,FALSE)</f>
        <v>1.8569335567698443E-2</v>
      </c>
      <c r="E98" s="25">
        <f>D98*B98</f>
        <v>5.5708006703095329E-2</v>
      </c>
      <c r="F98" s="25">
        <f>B98-$E$131</f>
        <v>-5.0499999999999972</v>
      </c>
      <c r="G98" s="25">
        <f>F98^2</f>
        <v>25.502499999999973</v>
      </c>
      <c r="H98" s="25">
        <f>G98*D98</f>
        <v>0.47356448031522902</v>
      </c>
    </row>
    <row r="99" spans="2:8" x14ac:dyDescent="0.25">
      <c r="B99" s="25">
        <v>4</v>
      </c>
      <c r="D99" s="25">
        <f>_xlfn.BINOM.DIST(B99,35,0.23,FALSE)</f>
        <v>4.4373477200733952E-2</v>
      </c>
      <c r="E99" s="25">
        <f>D99*B99</f>
        <v>0.17749390880293581</v>
      </c>
      <c r="F99" s="25">
        <f>B99-$E$131</f>
        <v>-4.0499999999999972</v>
      </c>
      <c r="G99" s="25">
        <f>F99^2</f>
        <v>16.402499999999979</v>
      </c>
      <c r="H99" s="25">
        <f>G99*D99</f>
        <v>0.72783595978503768</v>
      </c>
    </row>
    <row r="100" spans="2:8" x14ac:dyDescent="0.25">
      <c r="B100" s="25">
        <v>5</v>
      </c>
      <c r="D100" s="25">
        <f>_xlfn.BINOM.DIST(B100,35,0.23,FALSE)</f>
        <v>8.2177374660060504E-2</v>
      </c>
      <c r="E100" s="25">
        <f>D100*B100</f>
        <v>0.41088687330030249</v>
      </c>
      <c r="F100" s="25">
        <f>B100-$E$131</f>
        <v>-3.0499999999999972</v>
      </c>
      <c r="G100" s="25">
        <f>F100^2</f>
        <v>9.3024999999999824</v>
      </c>
      <c r="H100" s="25">
        <f>G100*D100</f>
        <v>0.76445502777521135</v>
      </c>
    </row>
    <row r="101" spans="2:8" x14ac:dyDescent="0.25">
      <c r="B101" s="25">
        <v>6</v>
      </c>
      <c r="D101" s="25">
        <f>_xlfn.BINOM.DIST(B101,35,0.23,FALSE)</f>
        <v>0.12273244267411636</v>
      </c>
      <c r="E101" s="25">
        <f>D101*B101</f>
        <v>0.73639465604469811</v>
      </c>
      <c r="F101" s="25">
        <f>B101-$E$131</f>
        <v>-2.0499999999999972</v>
      </c>
      <c r="G101" s="25">
        <f>F101^2</f>
        <v>4.2024999999999881</v>
      </c>
      <c r="H101" s="25">
        <f>G101*D101</f>
        <v>0.51578309033797254</v>
      </c>
    </row>
    <row r="102" spans="2:8" x14ac:dyDescent="0.25">
      <c r="B102" s="25">
        <v>7</v>
      </c>
      <c r="D102" s="25">
        <f>_xlfn.BINOM.DIST(B102,35,0.23,FALSE)</f>
        <v>0.15187855150952806</v>
      </c>
      <c r="E102" s="25">
        <f>D102*B102</f>
        <v>1.0631498605666965</v>
      </c>
      <c r="F102" s="25">
        <f>B102-$E$131</f>
        <v>-1.0499999999999972</v>
      </c>
      <c r="G102" s="25">
        <f>F102^2</f>
        <v>1.102499999999994</v>
      </c>
      <c r="H102" s="25">
        <f>G102*D102</f>
        <v>0.16744610303925378</v>
      </c>
    </row>
    <row r="103" spans="2:8" x14ac:dyDescent="0.25">
      <c r="B103" s="25">
        <v>8</v>
      </c>
      <c r="D103" s="25">
        <f>_xlfn.BINOM.DIST(B103,35,0.23,FALSE)</f>
        <v>0.15878212203268849</v>
      </c>
      <c r="E103" s="25">
        <f>D103*B103</f>
        <v>1.2702569762615079</v>
      </c>
      <c r="F103" s="25">
        <f>B103-$E$131</f>
        <v>-4.9999999999997158E-2</v>
      </c>
      <c r="G103" s="25">
        <f>F103^2</f>
        <v>2.499999999999716E-3</v>
      </c>
      <c r="H103" s="25">
        <f>G103*D103</f>
        <v>3.9695530508167612E-4</v>
      </c>
    </row>
    <row r="104" spans="2:8" x14ac:dyDescent="0.25">
      <c r="B104" s="25">
        <v>9</v>
      </c>
      <c r="D104" s="25">
        <f>_xlfn.BINOM.DIST(B104,35,0.23,FALSE)</f>
        <v>0.14228527818513645</v>
      </c>
      <c r="E104" s="25">
        <f>D104*B104</f>
        <v>1.2805675036662281</v>
      </c>
      <c r="F104" s="25">
        <f>B104-$E$131</f>
        <v>0.95000000000000284</v>
      </c>
      <c r="G104" s="25">
        <f>F104^2</f>
        <v>0.90250000000000541</v>
      </c>
      <c r="H104" s="25">
        <f>G104*D104</f>
        <v>0.12841246356208641</v>
      </c>
    </row>
    <row r="105" spans="2:8" x14ac:dyDescent="0.25">
      <c r="B105" s="25">
        <v>10</v>
      </c>
      <c r="D105" s="25">
        <f>_xlfn.BINOM.DIST(B105,35,0.23,FALSE)</f>
        <v>0.11050207318793712</v>
      </c>
      <c r="E105" s="25">
        <f>D105*B105</f>
        <v>1.1050207318793712</v>
      </c>
      <c r="F105" s="25">
        <f>B105-$E$131</f>
        <v>1.9500000000000028</v>
      </c>
      <c r="G105" s="25">
        <f>F105^2</f>
        <v>3.8025000000000109</v>
      </c>
      <c r="H105" s="25">
        <f>G105*D105</f>
        <v>0.42018413329713211</v>
      </c>
    </row>
    <row r="106" spans="2:8" x14ac:dyDescent="0.25">
      <c r="B106" s="25">
        <v>11</v>
      </c>
      <c r="D106" s="25">
        <f>_xlfn.BINOM.DIST(B106,35,0.23,FALSE)</f>
        <v>7.5016165387324488E-2</v>
      </c>
      <c r="E106" s="25">
        <f>D106*B106</f>
        <v>0.82517781926056932</v>
      </c>
      <c r="F106" s="25">
        <f>B106-$E$131</f>
        <v>2.9500000000000028</v>
      </c>
      <c r="G106" s="25">
        <f>F106^2</f>
        <v>8.7025000000000166</v>
      </c>
      <c r="H106" s="25">
        <f>G106*D106</f>
        <v>0.65282817928319259</v>
      </c>
    </row>
    <row r="107" spans="2:8" x14ac:dyDescent="0.25">
      <c r="B107" s="25">
        <v>12</v>
      </c>
      <c r="D107" s="25">
        <f>_xlfn.BINOM.DIST(B107,35,0.23,FALSE)</f>
        <v>4.4814852049570503E-2</v>
      </c>
      <c r="E107" s="25">
        <f>D107*B107</f>
        <v>0.53777822459484603</v>
      </c>
      <c r="F107" s="25">
        <f>B107-$E$131</f>
        <v>3.9500000000000028</v>
      </c>
      <c r="G107" s="25">
        <f>F107^2</f>
        <v>15.602500000000022</v>
      </c>
      <c r="H107" s="25">
        <f>G107*D107</f>
        <v>0.69922372910342478</v>
      </c>
    </row>
    <row r="108" spans="2:8" x14ac:dyDescent="0.25">
      <c r="B108" s="25">
        <v>13</v>
      </c>
      <c r="D108" s="25">
        <f>_xlfn.BINOM.DIST(B108,35,0.23,FALSE)</f>
        <v>2.3683373360861914E-2</v>
      </c>
      <c r="E108" s="25">
        <f>D108*B108</f>
        <v>0.30788385369120486</v>
      </c>
      <c r="F108" s="25">
        <f>B108-$E$131</f>
        <v>4.9500000000000028</v>
      </c>
      <c r="G108" s="25">
        <f>F108^2</f>
        <v>24.50250000000003</v>
      </c>
      <c r="H108" s="25">
        <f>G108*D108</f>
        <v>0.58030185577451976</v>
      </c>
    </row>
    <row r="109" spans="2:8" x14ac:dyDescent="0.25">
      <c r="B109" s="25">
        <v>14</v>
      </c>
      <c r="D109" s="25">
        <f>_xlfn.BINOM.DIST(B109,35,0.23,FALSE)</f>
        <v>1.1116685455098457E-2</v>
      </c>
      <c r="E109" s="25">
        <f>D109*B109</f>
        <v>0.15563359637137839</v>
      </c>
      <c r="F109" s="25">
        <f>B109-$E$131</f>
        <v>5.9500000000000028</v>
      </c>
      <c r="G109" s="25">
        <f>F109^2</f>
        <v>35.402500000000032</v>
      </c>
      <c r="H109" s="25">
        <f>G109*D109</f>
        <v>0.39355845682412344</v>
      </c>
    </row>
    <row r="110" spans="2:8" x14ac:dyDescent="0.25">
      <c r="B110" s="25">
        <v>15</v>
      </c>
      <c r="D110" s="25">
        <f>_xlfn.BINOM.DIST(B110,35,0.23,FALSE)</f>
        <v>4.6487957357684521E-3</v>
      </c>
      <c r="E110" s="25">
        <f>D110*B110</f>
        <v>6.9731936036526776E-2</v>
      </c>
      <c r="F110" s="25">
        <f>B110-$E$131</f>
        <v>6.9500000000000028</v>
      </c>
      <c r="G110" s="25">
        <f>F110^2</f>
        <v>48.302500000000038</v>
      </c>
      <c r="H110" s="25">
        <f>G110*D110</f>
        <v>0.22454845602695583</v>
      </c>
    </row>
    <row r="111" spans="2:8" x14ac:dyDescent="0.25">
      <c r="B111" s="25">
        <v>16</v>
      </c>
      <c r="D111" s="25">
        <f>_xlfn.BINOM.DIST(B111,35,0.23,FALSE)</f>
        <v>1.735751654588869E-3</v>
      </c>
      <c r="E111" s="25">
        <f>D111*B111</f>
        <v>2.7772026473421904E-2</v>
      </c>
      <c r="F111" s="25">
        <f>B111-$E$131</f>
        <v>7.9500000000000028</v>
      </c>
      <c r="G111" s="25">
        <f>F111^2</f>
        <v>63.202500000000043</v>
      </c>
      <c r="H111" s="25">
        <f>G111*D111</f>
        <v>0.10970384394915307</v>
      </c>
    </row>
    <row r="112" spans="2:8" x14ac:dyDescent="0.25">
      <c r="B112" s="25">
        <v>17</v>
      </c>
      <c r="D112" s="25">
        <f>_xlfn.BINOM.DIST(B112,35,0.23,FALSE)</f>
        <v>5.7946789385434196E-4</v>
      </c>
      <c r="E112" s="25">
        <f>D112*B112</f>
        <v>9.8509541955238127E-3</v>
      </c>
      <c r="F112" s="25">
        <f>B112-$E$131</f>
        <v>8.9500000000000028</v>
      </c>
      <c r="G112" s="25">
        <f>F112^2</f>
        <v>80.102500000000049</v>
      </c>
      <c r="H112" s="25">
        <f>G112*D112</f>
        <v>4.6416826967467455E-2</v>
      </c>
    </row>
    <row r="113" spans="2:8" x14ac:dyDescent="0.25">
      <c r="B113" s="25">
        <v>18</v>
      </c>
      <c r="D113" s="25">
        <f>_xlfn.BINOM.DIST(B113,35,0.23,FALSE)</f>
        <v>1.7308781244999882E-4</v>
      </c>
      <c r="E113" s="25">
        <f>D113*B113</f>
        <v>3.1155806240999789E-3</v>
      </c>
      <c r="F113" s="25">
        <f>B113-$E$131</f>
        <v>9.9500000000000028</v>
      </c>
      <c r="G113" s="25">
        <f>F113^2</f>
        <v>99.002500000000055</v>
      </c>
      <c r="H113" s="25">
        <f>G113*D113</f>
        <v>1.7136126152081016E-2</v>
      </c>
    </row>
    <row r="114" spans="2:8" x14ac:dyDescent="0.25">
      <c r="B114" s="25">
        <v>19</v>
      </c>
      <c r="D114" s="25">
        <f>_xlfn.BINOM.DIST(B114,35,0.23,FALSE)</f>
        <v>4.6259285487320313E-5</v>
      </c>
      <c r="E114" s="25">
        <f>D114*B114</f>
        <v>8.7892642425908591E-4</v>
      </c>
      <c r="F114" s="25">
        <f>B114-$E$131</f>
        <v>10.950000000000003</v>
      </c>
      <c r="G114" s="25">
        <f>F114^2</f>
        <v>119.90250000000006</v>
      </c>
      <c r="H114" s="25">
        <f>G114*D114</f>
        <v>5.5466039781434263E-3</v>
      </c>
    </row>
    <row r="115" spans="2:8" x14ac:dyDescent="0.25">
      <c r="B115" s="25">
        <v>20</v>
      </c>
      <c r="D115" s="25">
        <f>_xlfn.BINOM.DIST(B115,35,0.23,FALSE)</f>
        <v>1.1054166921645319E-5</v>
      </c>
      <c r="E115" s="25">
        <f>D115*B115</f>
        <v>2.2108333843290638E-4</v>
      </c>
      <c r="F115" s="25">
        <f>B115-$E$131</f>
        <v>11.950000000000003</v>
      </c>
      <c r="G115" s="25">
        <f>F115^2</f>
        <v>142.80250000000007</v>
      </c>
      <c r="H115" s="25">
        <f>G115*D115</f>
        <v>1.5785626718282564E-3</v>
      </c>
    </row>
    <row r="116" spans="2:8" x14ac:dyDescent="0.25">
      <c r="B116" s="25">
        <v>21</v>
      </c>
      <c r="D116" s="25">
        <f>_xlfn.BINOM.DIST(B116,35,0.23,FALSE)</f>
        <v>2.358495725397438E-6</v>
      </c>
      <c r="E116" s="25">
        <f>D116*B116</f>
        <v>4.9528410233346199E-5</v>
      </c>
      <c r="F116" s="25">
        <f>B116-$E$131</f>
        <v>12.950000000000003</v>
      </c>
      <c r="G116" s="25">
        <f>F116^2</f>
        <v>167.70250000000007</v>
      </c>
      <c r="H116" s="25">
        <f>G116*D116</f>
        <v>3.9552562938846401E-4</v>
      </c>
    </row>
    <row r="117" spans="2:8" x14ac:dyDescent="0.25">
      <c r="B117" s="25">
        <v>22</v>
      </c>
      <c r="D117" s="25">
        <f>_xlfn.BINOM.DIST(B117,35,0.23,FALSE)</f>
        <v>4.4830910482761043E-7</v>
      </c>
      <c r="E117" s="25">
        <f>D117*B117</f>
        <v>9.8628003062074298E-6</v>
      </c>
      <c r="F117" s="25">
        <f>B117-$E$131</f>
        <v>13.950000000000003</v>
      </c>
      <c r="G117" s="25">
        <f>F117^2</f>
        <v>194.60250000000008</v>
      </c>
      <c r="H117" s="25">
        <f>G117*D117</f>
        <v>8.7242072572215099E-5</v>
      </c>
    </row>
    <row r="118" spans="2:8" x14ac:dyDescent="0.25">
      <c r="B118" s="25">
        <v>23</v>
      </c>
      <c r="D118" s="25">
        <f>_xlfn.BINOM.DIST(B118,35,0.23,FALSE)</f>
        <v>7.5688550165700614E-8</v>
      </c>
      <c r="E118" s="25">
        <f>D118*B118</f>
        <v>1.7408366538111141E-6</v>
      </c>
      <c r="F118" s="25">
        <f>B118-$E$131</f>
        <v>14.950000000000003</v>
      </c>
      <c r="G118" s="25">
        <f>F118^2</f>
        <v>223.50250000000008</v>
      </c>
      <c r="H118" s="25">
        <f>G118*D118</f>
        <v>1.6916580183409506E-5</v>
      </c>
    </row>
    <row r="119" spans="2:8" x14ac:dyDescent="0.25">
      <c r="B119" s="25">
        <v>24</v>
      </c>
      <c r="D119" s="25">
        <f>_xlfn.BINOM.DIST(B119,35,0.23,FALSE)</f>
        <v>1.1304134115656581E-8</v>
      </c>
      <c r="E119" s="25">
        <f>D119*B119</f>
        <v>2.7129921877575795E-7</v>
      </c>
      <c r="F119" s="25">
        <f>B119-$E$131</f>
        <v>15.950000000000003</v>
      </c>
      <c r="G119" s="25">
        <f>F119^2</f>
        <v>254.40250000000009</v>
      </c>
      <c r="H119" s="25">
        <f>G119*D119</f>
        <v>2.8757999793583243E-6</v>
      </c>
    </row>
    <row r="120" spans="2:8" x14ac:dyDescent="0.25">
      <c r="B120" s="25">
        <v>25</v>
      </c>
      <c r="D120" s="25">
        <f>_xlfn.BINOM.DIST(B120,35,0.23,FALSE)</f>
        <v>1.48568619805772E-9</v>
      </c>
      <c r="E120" s="25">
        <f>D120*B120</f>
        <v>3.7142154951442998E-8</v>
      </c>
      <c r="F120" s="25">
        <f>B120-$E$131</f>
        <v>16.950000000000003</v>
      </c>
      <c r="G120" s="25">
        <f>F120^2</f>
        <v>287.30250000000012</v>
      </c>
      <c r="H120" s="25">
        <f>G120*D120</f>
        <v>4.2684135891747827E-7</v>
      </c>
    </row>
    <row r="121" spans="2:8" x14ac:dyDescent="0.25">
      <c r="B121" s="25">
        <v>26</v>
      </c>
      <c r="D121" s="25">
        <f>_xlfn.BINOM.DIST(B121,35,0.23,FALSE)</f>
        <v>1.7068322954709001E-10</v>
      </c>
      <c r="E121" s="25">
        <f>D121*B121</f>
        <v>4.4377639682243405E-9</v>
      </c>
      <c r="F121" s="25">
        <f>B121-$E$131</f>
        <v>17.950000000000003</v>
      </c>
      <c r="G121" s="25">
        <f>F121^2</f>
        <v>322.2025000000001</v>
      </c>
      <c r="H121" s="25">
        <f>G121*D121</f>
        <v>5.4994563268146286E-8</v>
      </c>
    </row>
    <row r="122" spans="2:8" x14ac:dyDescent="0.25">
      <c r="B122" s="25">
        <v>27</v>
      </c>
      <c r="D122" s="25">
        <f>_xlfn.BINOM.DIST(B122,35,0.23,FALSE)</f>
        <v>1.6994434110749278E-11</v>
      </c>
      <c r="E122" s="25">
        <f>D122*B122</f>
        <v>4.5884972099023049E-10</v>
      </c>
      <c r="F122" s="25">
        <f>B122-$E$131</f>
        <v>18.950000000000003</v>
      </c>
      <c r="G122" s="25">
        <f>F122^2</f>
        <v>359.10250000000013</v>
      </c>
      <c r="H122" s="25">
        <f>G122*D122</f>
        <v>6.1027437752553448E-9</v>
      </c>
    </row>
    <row r="123" spans="2:8" x14ac:dyDescent="0.25">
      <c r="B123" s="25">
        <v>28</v>
      </c>
      <c r="D123" s="25">
        <f>_xlfn.BINOM.DIST(B123,35,0.23,FALSE)</f>
        <v>1.4503598684498362E-12</v>
      </c>
      <c r="E123" s="25">
        <f>D123*B123</f>
        <v>4.0610076316595412E-11</v>
      </c>
      <c r="F123" s="25">
        <f>B123-$E$131</f>
        <v>19.950000000000003</v>
      </c>
      <c r="G123" s="25">
        <f>F123^2</f>
        <v>398.00250000000011</v>
      </c>
      <c r="H123" s="25">
        <f>G123*D123</f>
        <v>5.7724685354270607E-10</v>
      </c>
    </row>
    <row r="124" spans="2:8" x14ac:dyDescent="0.25">
      <c r="B124" s="25">
        <v>29</v>
      </c>
      <c r="D124" s="25">
        <f>_xlfn.BINOM.DIST(B124,35,0.23,FALSE)</f>
        <v>1.0457140117350071E-13</v>
      </c>
      <c r="E124" s="25">
        <f>D124*B124</f>
        <v>3.0325706340315209E-12</v>
      </c>
      <c r="F124" s="25">
        <f>B124-$E$131</f>
        <v>20.950000000000003</v>
      </c>
      <c r="G124" s="25">
        <f>F124^2</f>
        <v>438.90250000000015</v>
      </c>
      <c r="H124" s="25">
        <f>G124*D124</f>
        <v>4.5896649403552414E-11</v>
      </c>
    </row>
    <row r="125" spans="2:8" x14ac:dyDescent="0.25">
      <c r="B125" s="25">
        <v>30</v>
      </c>
      <c r="D125" s="25">
        <f>_xlfn.BINOM.DIST(B125,35,0.23,FALSE)</f>
        <v>6.2471226675078109E-15</v>
      </c>
      <c r="E125" s="25">
        <f>D125*B125</f>
        <v>1.8741368002523434E-13</v>
      </c>
      <c r="F125" s="25">
        <f>B125-$E$131</f>
        <v>21.950000000000003</v>
      </c>
      <c r="G125" s="25">
        <f>F125^2</f>
        <v>481.80250000000012</v>
      </c>
      <c r="H125" s="25">
        <f>G125*D125</f>
        <v>3.0098793190119326E-12</v>
      </c>
    </row>
    <row r="126" spans="2:8" x14ac:dyDescent="0.25">
      <c r="B126" s="25">
        <v>31</v>
      </c>
      <c r="D126" s="25">
        <f>_xlfn.BINOM.DIST(B126,35,0.23,FALSE)</f>
        <v>3.0097155708562882E-16</v>
      </c>
      <c r="E126" s="25">
        <f>D126*B126</f>
        <v>9.3301182696544937E-15</v>
      </c>
      <c r="F126" s="25">
        <f>B126-$E$131</f>
        <v>22.950000000000003</v>
      </c>
      <c r="G126" s="25">
        <f>F126^2</f>
        <v>526.7025000000001</v>
      </c>
      <c r="H126" s="25">
        <f>G126*D126</f>
        <v>1.5852247154589344E-13</v>
      </c>
    </row>
    <row r="127" spans="2:8" x14ac:dyDescent="0.25">
      <c r="B127" s="25">
        <v>32</v>
      </c>
      <c r="D127" s="25">
        <f>_xlfn.BINOM.DIST(B127,35,0.23,FALSE)</f>
        <v>1.1237574371703729E-17</v>
      </c>
      <c r="E127" s="25">
        <f>D127*B127</f>
        <v>3.5960237989451932E-16</v>
      </c>
      <c r="F127" s="25">
        <f>B127-$E$131</f>
        <v>23.950000000000003</v>
      </c>
      <c r="G127" s="25">
        <f>F127^2</f>
        <v>573.60250000000019</v>
      </c>
      <c r="H127" s="25">
        <f>G127*D127</f>
        <v>6.4459007535451906E-15</v>
      </c>
    </row>
    <row r="128" spans="2:8" x14ac:dyDescent="0.25">
      <c r="B128" s="25">
        <v>33</v>
      </c>
      <c r="D128" s="25">
        <f>_xlfn.BINOM.DIST(B128,35,0.23,FALSE)</f>
        <v>3.0515255082548566E-19</v>
      </c>
      <c r="E128" s="25">
        <f>D128*B128</f>
        <v>1.0070034177241026E-17</v>
      </c>
      <c r="F128" s="25">
        <f>B128-$E$131</f>
        <v>24.950000000000003</v>
      </c>
      <c r="G128" s="25">
        <f>F128^2</f>
        <v>622.50250000000017</v>
      </c>
      <c r="H128" s="25">
        <f>G128*D128</f>
        <v>1.8995822577024195E-16</v>
      </c>
    </row>
    <row r="129" spans="1:8" x14ac:dyDescent="0.25">
      <c r="B129" s="25">
        <v>34</v>
      </c>
      <c r="D129" s="25">
        <f>_xlfn.BINOM.DIST(B129,35,0.23,FALSE)</f>
        <v>5.3617331313874401E-21</v>
      </c>
      <c r="E129" s="25">
        <f>D129*B129</f>
        <v>1.8229892646717297E-19</v>
      </c>
      <c r="F129" s="25">
        <f>B129-$E$131</f>
        <v>25.950000000000003</v>
      </c>
      <c r="G129" s="25">
        <f>F129^2</f>
        <v>673.40250000000015</v>
      </c>
      <c r="H129" s="25">
        <f>G129*D129</f>
        <v>3.6106044950091313E-18</v>
      </c>
    </row>
    <row r="130" spans="1:8" x14ac:dyDescent="0.25">
      <c r="B130" s="25">
        <v>35</v>
      </c>
      <c r="D130" s="25">
        <f>_xlfn.BINOM.DIST(B130,35,0.23,FALSE)</f>
        <v>4.5758761418148564E-23</v>
      </c>
      <c r="E130" s="25">
        <f>D130*B130</f>
        <v>1.6015566496351997E-21</v>
      </c>
      <c r="F130" s="25">
        <f>B130-$E$131</f>
        <v>26.950000000000003</v>
      </c>
      <c r="G130" s="25">
        <f>F130^2</f>
        <v>726.30250000000012</v>
      </c>
      <c r="H130" s="25">
        <f>G130*D130</f>
        <v>3.3234702814904853E-20</v>
      </c>
    </row>
    <row r="131" spans="1:8" x14ac:dyDescent="0.25">
      <c r="E131" s="25">
        <f>SUM(E94:E130)</f>
        <v>8.0499999999999972</v>
      </c>
      <c r="G131" s="25" t="s">
        <v>58</v>
      </c>
      <c r="H131" s="25">
        <f>SUM(H94:H130)</f>
        <v>6.1984999999999992</v>
      </c>
    </row>
    <row r="132" spans="1:8" x14ac:dyDescent="0.25">
      <c r="A132" s="26" t="s">
        <v>2</v>
      </c>
      <c r="B132" s="25" t="s">
        <v>59</v>
      </c>
      <c r="D132" s="25">
        <v>8.0500000000000007</v>
      </c>
      <c r="G132" s="25" t="s">
        <v>57</v>
      </c>
      <c r="H132" s="25">
        <f>SQRT(H131)</f>
        <v>2.4896786941290232</v>
      </c>
    </row>
    <row r="134" spans="1:8" x14ac:dyDescent="0.25">
      <c r="A134" s="26" t="s">
        <v>3</v>
      </c>
      <c r="B134" s="25" t="s">
        <v>58</v>
      </c>
      <c r="D134" s="25">
        <f>H131</f>
        <v>6.1984999999999992</v>
      </c>
    </row>
    <row r="135" spans="1:8" x14ac:dyDescent="0.25">
      <c r="B135" s="25" t="s">
        <v>57</v>
      </c>
      <c r="D135" s="25">
        <f>H132</f>
        <v>2.4896786941290232</v>
      </c>
    </row>
  </sheetData>
  <mergeCells count="1">
    <mergeCell ref="A19:G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pares</vt:lpstr>
      <vt:lpstr>impares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2020-02-29T23:36:00Z</dcterms:modified>
</cp:coreProperties>
</file>