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F29AF7A5-ABF1-40BF-840E-EC7AA83E20AA}" xr6:coauthVersionLast="45" xr6:coauthVersionMax="45" xr10:uidLastSave="{00000000-0000-0000-0000-000000000000}"/>
  <bookViews>
    <workbookView minimized="1" xWindow="3120" yWindow="1845" windowWidth="21600" windowHeight="11385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T19" i="1"/>
  <c r="T18" i="1"/>
  <c r="T17" i="1"/>
  <c r="T8" i="1"/>
  <c r="T9" i="1"/>
  <c r="T10" i="1"/>
  <c r="T11" i="1"/>
  <c r="T12" i="1"/>
  <c r="T13" i="1"/>
  <c r="T14" i="1"/>
  <c r="T15" i="1"/>
  <c r="T16" i="1"/>
  <c r="T7" i="1"/>
  <c r="S8" i="1"/>
  <c r="S9" i="1"/>
  <c r="S10" i="1"/>
  <c r="S11" i="1"/>
  <c r="S12" i="1"/>
  <c r="S13" i="1"/>
  <c r="S14" i="1"/>
  <c r="S15" i="1"/>
  <c r="S16" i="1"/>
  <c r="S7" i="1"/>
  <c r="R8" i="1"/>
  <c r="R9" i="1"/>
  <c r="R10" i="1"/>
  <c r="R11" i="1"/>
  <c r="R12" i="1"/>
  <c r="R13" i="1"/>
  <c r="R14" i="1"/>
  <c r="R15" i="1"/>
  <c r="R16" i="1"/>
  <c r="R7" i="1"/>
  <c r="Q18" i="1"/>
  <c r="Q17" i="1"/>
  <c r="Q8" i="1"/>
  <c r="Q9" i="1"/>
  <c r="Q10" i="1"/>
  <c r="Q11" i="1"/>
  <c r="Q12" i="1"/>
  <c r="Q13" i="1"/>
  <c r="Q14" i="1"/>
  <c r="Q15" i="1"/>
  <c r="Q16" i="1"/>
  <c r="Q7" i="1"/>
  <c r="P8" i="1"/>
  <c r="P7" i="1"/>
  <c r="P9" i="1"/>
  <c r="P10" i="1"/>
  <c r="P11" i="1"/>
  <c r="P12" i="1"/>
  <c r="P13" i="1"/>
  <c r="P14" i="1"/>
  <c r="P15" i="1"/>
  <c r="P16" i="1"/>
  <c r="E7" i="1" l="1"/>
  <c r="E8" i="1"/>
  <c r="E9" i="1"/>
  <c r="E10" i="1"/>
  <c r="E11" i="1"/>
  <c r="E12" i="1"/>
  <c r="E13" i="1"/>
  <c r="E6" i="1"/>
  <c r="C14" i="1"/>
  <c r="D14" i="1"/>
  <c r="E14" i="1" l="1"/>
  <c r="F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tc={99FCAD65-10F3-45A0-98DA-C7AB6B4C8537}</author>
  </authors>
  <commentList>
    <comment ref="R6" authorId="0" shapeId="0" xr:uid="{99FCAD65-10F3-45A0-98DA-C7AB6B4C8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Desviación de cada media respecto a la media</t>
      </text>
    </comment>
  </commentList>
</comments>
</file>

<file path=xl/sharedStrings.xml><?xml version="1.0" encoding="utf-8"?>
<sst xmlns="http://schemas.openxmlformats.org/spreadsheetml/2006/main" count="42" uniqueCount="41">
  <si>
    <t>UMA</t>
  </si>
  <si>
    <t>Nota</t>
  </si>
  <si>
    <t>Redacción</t>
  </si>
  <si>
    <t xml:space="preserve">Economía </t>
  </si>
  <si>
    <t>Global Management</t>
  </si>
  <si>
    <t>Contabilidad</t>
  </si>
  <si>
    <t>Análisis Matemático I</t>
  </si>
  <si>
    <t>Razonamiento Crítico</t>
  </si>
  <si>
    <t xml:space="preserve">Excel avanzado </t>
  </si>
  <si>
    <t>Taller de Global</t>
  </si>
  <si>
    <t>Media Aritmética</t>
  </si>
  <si>
    <t>WiXi</t>
  </si>
  <si>
    <t>Media ponderada</t>
  </si>
  <si>
    <t>Conslusión: mientras más UMAs tiene el curso más afecta la media ponderada.</t>
  </si>
  <si>
    <t>Etiquetas de fila</t>
  </si>
  <si>
    <t>Cuenta de Estatura</t>
  </si>
  <si>
    <t>155-159</t>
  </si>
  <si>
    <t>160-164</t>
  </si>
  <si>
    <t>165-169</t>
  </si>
  <si>
    <t>170-174</t>
  </si>
  <si>
    <t>175-179</t>
  </si>
  <si>
    <t>180-184</t>
  </si>
  <si>
    <t>190-194</t>
  </si>
  <si>
    <t>Total general</t>
  </si>
  <si>
    <t>Mi</t>
  </si>
  <si>
    <t>&lt;150</t>
  </si>
  <si>
    <t>150-154</t>
  </si>
  <si>
    <t>185-189</t>
  </si>
  <si>
    <t>195-200</t>
  </si>
  <si>
    <t>&gt;200</t>
  </si>
  <si>
    <t>fiMi</t>
  </si>
  <si>
    <t>media:</t>
  </si>
  <si>
    <t>Mi-Xbarra</t>
  </si>
  <si>
    <t>(Mi-Xbarra)^2</t>
  </si>
  <si>
    <t>fi*(Mi-Xbarra)^2</t>
  </si>
  <si>
    <t>Varianza:</t>
  </si>
  <si>
    <t>Des.Estándar:</t>
  </si>
  <si>
    <t>Agrupados</t>
  </si>
  <si>
    <t>varianza:</t>
  </si>
  <si>
    <t>des.están: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</si>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</sst>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5E327787-BBAC-4A59-AB2C-BF9BBB3A97D4}" userId="S::davidcorzo@office.ufm.edu::64433b81-17c1-464b-b78f-6a6bd150a5d7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20-01-14-Cl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4.514232407404" createdVersion="6" refreshedVersion="6" minRefreshableVersion="3" recordCount="30" xr:uid="{BFA7FFDC-C03B-4870-BC8D-9A2E051F70AE}">
  <cacheSource type="worksheet">
    <worksheetSource ref="B35:C65" sheet="Sheet1" r:id="rId2"/>
  </cacheSource>
  <cacheFields count="2">
    <cacheField name="Estatura" numFmtId="0">
      <sharedItems containsSemiMixedTypes="0" containsString="0" containsNumber="1" containsInteger="1" minValue="156" maxValue="194" count="21">
        <n v="180"/>
        <n v="183"/>
        <n v="174"/>
        <n v="169"/>
        <n v="179"/>
        <n v="171"/>
        <n v="164"/>
        <n v="167"/>
        <n v="176"/>
        <n v="172"/>
        <n v="194"/>
        <n v="178"/>
        <n v="182"/>
        <n v="193"/>
        <n v="177"/>
        <n v="175"/>
        <n v="170"/>
        <n v="158"/>
        <n v="156"/>
        <n v="161"/>
        <n v="160"/>
      </sharedItems>
      <fieldGroup base="0">
        <rangePr autoStart="0" autoEnd="0" startNum="150" endNum="200" groupInterval="5"/>
        <groupItems count="12">
          <s v="&lt;150"/>
          <s v="150-154"/>
          <s v="155-159"/>
          <s v="160-164"/>
          <s v="165-169"/>
          <s v="170-174"/>
          <s v="175-179"/>
          <s v="180-184"/>
          <s v="185-189"/>
          <s v="190-194"/>
          <s v="195-200"/>
          <s v="&gt;200"/>
        </groupItems>
      </fieldGroup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H"/>
  </r>
  <r>
    <x v="0"/>
    <s v="H"/>
  </r>
  <r>
    <x v="0"/>
    <s v="H"/>
  </r>
  <r>
    <x v="1"/>
    <s v="H"/>
  </r>
  <r>
    <x v="2"/>
    <s v="H"/>
  </r>
  <r>
    <x v="3"/>
    <s v="H"/>
  </r>
  <r>
    <x v="3"/>
    <s v="H"/>
  </r>
  <r>
    <x v="4"/>
    <s v="H"/>
  </r>
  <r>
    <x v="5"/>
    <s v="H"/>
  </r>
  <r>
    <x v="6"/>
    <s v="H"/>
  </r>
  <r>
    <x v="7"/>
    <s v="H"/>
  </r>
  <r>
    <x v="8"/>
    <s v="H"/>
  </r>
  <r>
    <x v="9"/>
    <s v="H"/>
  </r>
  <r>
    <x v="8"/>
    <s v="H"/>
  </r>
  <r>
    <x v="10"/>
    <s v="H"/>
  </r>
  <r>
    <x v="11"/>
    <s v="H"/>
  </r>
  <r>
    <x v="12"/>
    <s v="H"/>
  </r>
  <r>
    <x v="13"/>
    <s v="H"/>
  </r>
  <r>
    <x v="9"/>
    <s v="H"/>
  </r>
  <r>
    <x v="14"/>
    <s v="H"/>
  </r>
  <r>
    <x v="15"/>
    <s v="H"/>
  </r>
  <r>
    <x v="8"/>
    <s v="H"/>
  </r>
  <r>
    <x v="16"/>
    <s v="H"/>
  </r>
  <r>
    <x v="8"/>
    <s v="H"/>
  </r>
  <r>
    <x v="17"/>
    <s v="M"/>
  </r>
  <r>
    <x v="18"/>
    <s v="M"/>
  </r>
  <r>
    <x v="19"/>
    <s v="M"/>
  </r>
  <r>
    <x v="18"/>
    <s v="M"/>
  </r>
  <r>
    <x v="20"/>
    <s v="M"/>
  </r>
  <r>
    <x v="20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AEDD2-E3E4-4568-8DDC-AD6769960A8B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5:L18" firstHeaderRow="1" firstDataRow="1" firstDataCol="1"/>
  <pivotFields count="2">
    <pivotField axis="axisRow" dataField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Estatura" fld="0" subtotal="count" baseField="0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0-01-28T18:06:08.99" personId="{5E327787-BBAC-4A59-AB2C-BF9BBB3A97D4}" id="{99FCAD65-10F3-45A0-98DA-C7AB6B4C8537}">
    <text>Desviación de cada media respecto a la media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25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2" max="2" width="20" bestFit="1" customWidth="1"/>
    <col min="3" max="3" width="6" bestFit="1" customWidth="1"/>
    <col min="4" max="4" width="16.42578125" bestFit="1" customWidth="1"/>
    <col min="5" max="5" width="7.7109375" customWidth="1"/>
    <col min="11" max="11" width="17.5703125" bestFit="1" customWidth="1"/>
    <col min="12" max="12" width="17.7109375" bestFit="1" customWidth="1"/>
    <col min="13" max="13" width="17.7109375" customWidth="1"/>
    <col min="20" max="20" width="11.85546875" bestFit="1" customWidth="1"/>
  </cols>
  <sheetData>
    <row r="5" spans="2:20" x14ac:dyDescent="0.25">
      <c r="C5" t="s">
        <v>0</v>
      </c>
      <c r="D5" t="s">
        <v>1</v>
      </c>
      <c r="E5" t="s">
        <v>11</v>
      </c>
      <c r="K5" s="6" t="s">
        <v>14</v>
      </c>
      <c r="L5" t="s">
        <v>15</v>
      </c>
    </row>
    <row r="6" spans="2:20" x14ac:dyDescent="0.25">
      <c r="B6" t="s">
        <v>2</v>
      </c>
      <c r="C6">
        <v>3</v>
      </c>
      <c r="D6">
        <v>93</v>
      </c>
      <c r="E6">
        <f>C6*D6</f>
        <v>279</v>
      </c>
      <c r="K6" s="5" t="s">
        <v>25</v>
      </c>
      <c r="L6" s="7"/>
      <c r="M6" s="7"/>
      <c r="P6" t="s">
        <v>24</v>
      </c>
      <c r="Q6" t="s">
        <v>30</v>
      </c>
      <c r="R6" t="s">
        <v>32</v>
      </c>
      <c r="S6" t="s">
        <v>33</v>
      </c>
      <c r="T6" t="s">
        <v>34</v>
      </c>
    </row>
    <row r="7" spans="2:20" x14ac:dyDescent="0.25">
      <c r="B7" t="s">
        <v>3</v>
      </c>
      <c r="C7">
        <v>3</v>
      </c>
      <c r="D7">
        <v>72</v>
      </c>
      <c r="E7">
        <f t="shared" ref="E7:E13" si="0">C7*D7</f>
        <v>216</v>
      </c>
      <c r="K7" s="5" t="s">
        <v>26</v>
      </c>
      <c r="L7" s="7"/>
      <c r="M7" s="7">
        <v>0</v>
      </c>
      <c r="N7">
        <v>150</v>
      </c>
      <c r="O7">
        <v>154</v>
      </c>
      <c r="P7">
        <f>(N7+O7)/2</f>
        <v>152</v>
      </c>
      <c r="Q7">
        <f>P7*M7</f>
        <v>0</v>
      </c>
      <c r="R7">
        <f>P7-$Q$18</f>
        <v>-21</v>
      </c>
      <c r="S7">
        <f>R7^2</f>
        <v>441</v>
      </c>
      <c r="T7">
        <f>S7*M7</f>
        <v>0</v>
      </c>
    </row>
    <row r="8" spans="2:20" x14ac:dyDescent="0.25">
      <c r="B8" t="s">
        <v>4</v>
      </c>
      <c r="C8">
        <v>3</v>
      </c>
      <c r="D8">
        <v>87</v>
      </c>
      <c r="E8">
        <f t="shared" si="0"/>
        <v>261</v>
      </c>
      <c r="K8" s="5" t="s">
        <v>16</v>
      </c>
      <c r="L8" s="7">
        <v>3</v>
      </c>
      <c r="M8" s="7">
        <v>3</v>
      </c>
      <c r="N8">
        <v>155</v>
      </c>
      <c r="O8">
        <v>159</v>
      </c>
      <c r="P8">
        <f>(N8+O8)/2</f>
        <v>157</v>
      </c>
      <c r="Q8">
        <f t="shared" ref="Q8:Q16" si="1">P8*M8</f>
        <v>471</v>
      </c>
      <c r="R8">
        <f t="shared" ref="R8:R16" si="2">P8-$Q$18</f>
        <v>-16</v>
      </c>
      <c r="S8">
        <f t="shared" ref="S8:S16" si="3">R8^2</f>
        <v>256</v>
      </c>
      <c r="T8">
        <f t="shared" ref="T8:T17" si="4">S8*M8</f>
        <v>768</v>
      </c>
    </row>
    <row r="9" spans="2:20" x14ac:dyDescent="0.25">
      <c r="B9" t="s">
        <v>5</v>
      </c>
      <c r="C9">
        <v>3</v>
      </c>
      <c r="D9">
        <v>78</v>
      </c>
      <c r="E9">
        <f t="shared" si="0"/>
        <v>234</v>
      </c>
      <c r="K9" s="5" t="s">
        <v>17</v>
      </c>
      <c r="L9" s="7">
        <v>4</v>
      </c>
      <c r="M9" s="7">
        <v>4</v>
      </c>
      <c r="N9">
        <v>160</v>
      </c>
      <c r="O9">
        <v>164</v>
      </c>
      <c r="P9">
        <f t="shared" ref="P9:P16" si="5">(N9+O9)/2</f>
        <v>162</v>
      </c>
      <c r="Q9">
        <f t="shared" si="1"/>
        <v>648</v>
      </c>
      <c r="R9">
        <f t="shared" si="2"/>
        <v>-11</v>
      </c>
      <c r="S9">
        <f t="shared" si="3"/>
        <v>121</v>
      </c>
      <c r="T9">
        <f t="shared" si="4"/>
        <v>484</v>
      </c>
    </row>
    <row r="10" spans="2:20" x14ac:dyDescent="0.25">
      <c r="B10" t="s">
        <v>6</v>
      </c>
      <c r="C10">
        <v>4.5</v>
      </c>
      <c r="D10">
        <v>65</v>
      </c>
      <c r="E10">
        <f t="shared" si="0"/>
        <v>292.5</v>
      </c>
      <c r="K10" s="5" t="s">
        <v>18</v>
      </c>
      <c r="L10" s="7">
        <v>3</v>
      </c>
      <c r="M10" s="7">
        <v>3</v>
      </c>
      <c r="N10">
        <v>165</v>
      </c>
      <c r="O10">
        <v>169</v>
      </c>
      <c r="P10">
        <f t="shared" si="5"/>
        <v>167</v>
      </c>
      <c r="Q10">
        <f t="shared" si="1"/>
        <v>501</v>
      </c>
      <c r="R10">
        <f t="shared" si="2"/>
        <v>-6</v>
      </c>
      <c r="S10">
        <f t="shared" si="3"/>
        <v>36</v>
      </c>
      <c r="T10">
        <f t="shared" si="4"/>
        <v>108</v>
      </c>
    </row>
    <row r="11" spans="2:20" x14ac:dyDescent="0.25">
      <c r="B11" t="s">
        <v>7</v>
      </c>
      <c r="C11">
        <v>3</v>
      </c>
      <c r="D11" s="4">
        <v>89</v>
      </c>
      <c r="E11">
        <f t="shared" si="0"/>
        <v>267</v>
      </c>
      <c r="K11" s="5" t="s">
        <v>19</v>
      </c>
      <c r="L11" s="7">
        <v>5</v>
      </c>
      <c r="M11" s="7">
        <v>5</v>
      </c>
      <c r="N11">
        <v>170</v>
      </c>
      <c r="O11">
        <v>174</v>
      </c>
      <c r="P11">
        <f t="shared" si="5"/>
        <v>172</v>
      </c>
      <c r="Q11">
        <f t="shared" si="1"/>
        <v>860</v>
      </c>
      <c r="R11">
        <f t="shared" si="2"/>
        <v>-1</v>
      </c>
      <c r="S11">
        <f t="shared" si="3"/>
        <v>1</v>
      </c>
      <c r="T11">
        <f t="shared" si="4"/>
        <v>5</v>
      </c>
    </row>
    <row r="12" spans="2:20" x14ac:dyDescent="0.25">
      <c r="B12" t="s">
        <v>8</v>
      </c>
      <c r="C12">
        <v>2</v>
      </c>
      <c r="D12">
        <v>85</v>
      </c>
      <c r="E12">
        <f t="shared" si="0"/>
        <v>170</v>
      </c>
      <c r="K12" s="5" t="s">
        <v>20</v>
      </c>
      <c r="L12" s="7">
        <v>8</v>
      </c>
      <c r="M12" s="7">
        <v>8</v>
      </c>
      <c r="N12">
        <v>175</v>
      </c>
      <c r="O12">
        <v>179</v>
      </c>
      <c r="P12">
        <f t="shared" si="5"/>
        <v>177</v>
      </c>
      <c r="Q12">
        <f t="shared" si="1"/>
        <v>1416</v>
      </c>
      <c r="R12">
        <f t="shared" si="2"/>
        <v>4</v>
      </c>
      <c r="S12">
        <f t="shared" si="3"/>
        <v>16</v>
      </c>
      <c r="T12">
        <f t="shared" si="4"/>
        <v>128</v>
      </c>
    </row>
    <row r="13" spans="2:20" x14ac:dyDescent="0.25">
      <c r="B13" t="s">
        <v>9</v>
      </c>
      <c r="C13">
        <v>0.75</v>
      </c>
      <c r="D13">
        <v>65</v>
      </c>
      <c r="E13">
        <f t="shared" si="0"/>
        <v>48.75</v>
      </c>
      <c r="K13" s="5" t="s">
        <v>21</v>
      </c>
      <c r="L13" s="7">
        <v>5</v>
      </c>
      <c r="M13" s="7">
        <v>5</v>
      </c>
      <c r="N13">
        <v>180</v>
      </c>
      <c r="O13">
        <v>184</v>
      </c>
      <c r="P13">
        <f t="shared" si="5"/>
        <v>182</v>
      </c>
      <c r="Q13">
        <f t="shared" si="1"/>
        <v>910</v>
      </c>
      <c r="R13">
        <f t="shared" si="2"/>
        <v>9</v>
      </c>
      <c r="S13">
        <f t="shared" si="3"/>
        <v>81</v>
      </c>
      <c r="T13">
        <f t="shared" si="4"/>
        <v>405</v>
      </c>
    </row>
    <row r="14" spans="2:20" x14ac:dyDescent="0.25">
      <c r="C14" s="1">
        <f>SUM(C6:C13)</f>
        <v>22.25</v>
      </c>
      <c r="D14" s="2">
        <f>AVERAGE(D6:D13)</f>
        <v>79.25</v>
      </c>
      <c r="E14" s="1">
        <f>SUM(E6:E13)</f>
        <v>1768.25</v>
      </c>
      <c r="F14" s="2">
        <f>E14/C14</f>
        <v>79.471910112359552</v>
      </c>
      <c r="K14" s="5" t="s">
        <v>27</v>
      </c>
      <c r="L14" s="7"/>
      <c r="M14" s="7">
        <v>0</v>
      </c>
      <c r="N14">
        <v>185</v>
      </c>
      <c r="O14">
        <v>189</v>
      </c>
      <c r="P14">
        <f t="shared" si="5"/>
        <v>187</v>
      </c>
      <c r="Q14">
        <f t="shared" si="1"/>
        <v>0</v>
      </c>
      <c r="R14">
        <f t="shared" si="2"/>
        <v>14</v>
      </c>
      <c r="S14">
        <f t="shared" si="3"/>
        <v>196</v>
      </c>
      <c r="T14">
        <f t="shared" si="4"/>
        <v>0</v>
      </c>
    </row>
    <row r="15" spans="2:20" x14ac:dyDescent="0.25">
      <c r="D15" s="3" t="s">
        <v>10</v>
      </c>
      <c r="F15" s="3" t="s">
        <v>12</v>
      </c>
      <c r="K15" s="5" t="s">
        <v>22</v>
      </c>
      <c r="L15" s="7">
        <v>2</v>
      </c>
      <c r="M15" s="7">
        <v>2</v>
      </c>
      <c r="N15">
        <v>190</v>
      </c>
      <c r="O15">
        <v>194</v>
      </c>
      <c r="P15">
        <f t="shared" si="5"/>
        <v>192</v>
      </c>
      <c r="Q15">
        <f t="shared" si="1"/>
        <v>384</v>
      </c>
      <c r="R15">
        <f t="shared" si="2"/>
        <v>19</v>
      </c>
      <c r="S15">
        <f t="shared" si="3"/>
        <v>361</v>
      </c>
      <c r="T15">
        <f t="shared" si="4"/>
        <v>722</v>
      </c>
    </row>
    <row r="16" spans="2:20" x14ac:dyDescent="0.25">
      <c r="B16" t="s">
        <v>13</v>
      </c>
      <c r="K16" s="5" t="s">
        <v>28</v>
      </c>
      <c r="L16" s="7"/>
      <c r="M16" s="7"/>
      <c r="N16">
        <v>195</v>
      </c>
      <c r="O16" s="4">
        <v>200</v>
      </c>
      <c r="P16">
        <f t="shared" si="5"/>
        <v>197.5</v>
      </c>
      <c r="Q16">
        <f t="shared" si="1"/>
        <v>0</v>
      </c>
      <c r="R16">
        <f t="shared" si="2"/>
        <v>24.5</v>
      </c>
      <c r="S16">
        <f t="shared" si="3"/>
        <v>600.25</v>
      </c>
      <c r="T16">
        <f t="shared" si="4"/>
        <v>0</v>
      </c>
    </row>
    <row r="17" spans="11:20" x14ac:dyDescent="0.25">
      <c r="K17" s="5" t="s">
        <v>29</v>
      </c>
      <c r="L17" s="7"/>
      <c r="M17" s="7"/>
      <c r="Q17">
        <f>SUM(Q7:Q16)</f>
        <v>5190</v>
      </c>
      <c r="T17">
        <f>SUM(T7:T16)</f>
        <v>2620</v>
      </c>
    </row>
    <row r="18" spans="11:20" x14ac:dyDescent="0.25">
      <c r="K18" s="5" t="s">
        <v>23</v>
      </c>
      <c r="L18" s="7">
        <v>30</v>
      </c>
      <c r="M18" s="7">
        <v>30</v>
      </c>
      <c r="P18" t="s">
        <v>31</v>
      </c>
      <c r="Q18">
        <f>Q17/M18</f>
        <v>173</v>
      </c>
      <c r="S18" t="s">
        <v>35</v>
      </c>
      <c r="T18">
        <f>T17/(M18-1)</f>
        <v>90.34482758620689</v>
      </c>
    </row>
    <row r="19" spans="11:20" x14ac:dyDescent="0.25">
      <c r="S19" t="s">
        <v>36</v>
      </c>
      <c r="T19">
        <f>SQRT(T18)</f>
        <v>9.5049896152603388</v>
      </c>
    </row>
    <row r="22" spans="11:20" x14ac:dyDescent="0.25">
      <c r="Q22" t="s">
        <v>37</v>
      </c>
      <c r="R22" t="s">
        <v>40</v>
      </c>
    </row>
    <row r="23" spans="11:20" x14ac:dyDescent="0.25">
      <c r="P23" t="s">
        <v>31</v>
      </c>
      <c r="Q23">
        <f>Q18</f>
        <v>173</v>
      </c>
      <c r="R23" s="8">
        <v>172.8</v>
      </c>
    </row>
    <row r="24" spans="11:20" x14ac:dyDescent="0.25">
      <c r="P24" t="s">
        <v>38</v>
      </c>
      <c r="Q24">
        <f>T18</f>
        <v>90.34482758620689</v>
      </c>
      <c r="R24">
        <v>94.30344827586211</v>
      </c>
    </row>
    <row r="25" spans="11:20" x14ac:dyDescent="0.25">
      <c r="P25" t="s">
        <v>39</v>
      </c>
      <c r="Q25">
        <f>T19</f>
        <v>9.5049896152603388</v>
      </c>
      <c r="R25">
        <v>9.7109962555786264</v>
      </c>
    </row>
  </sheetData>
  <pageMargins left="0.7" right="0.7" top="0.75" bottom="0.75" header="0.3" footer="0.3"/>
  <pageSetup paperSize="9" orientation="portrait" horizontalDpi="360" verticalDpi="36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2020-01-28T18:28:26Z</dcterms:modified>
</cp:coreProperties>
</file>