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Parcial03\"/>
    </mc:Choice>
  </mc:AlternateContent>
  <xr:revisionPtr revIDLastSave="0" documentId="13_ncr:1_{A5A1A1C8-F6FD-4312-AF6D-5FC6C67A1B50}" xr6:coauthVersionLast="45" xr6:coauthVersionMax="45" xr10:uidLastSave="{00000000-0000-0000-0000-000000000000}"/>
  <bookViews>
    <workbookView xWindow="-120" yWindow="-120" windowWidth="29040" windowHeight="15840" activeTab="4" xr2:uid="{3E424DD3-8A4E-4536-92E2-2D3E2918F7B0}"/>
  </bookViews>
  <sheets>
    <sheet name="Instrucciones" sheetId="1" r:id="rId1"/>
    <sheet name="Inciso 1" sheetId="2" r:id="rId2"/>
    <sheet name="Inciso 2" sheetId="4" r:id="rId3"/>
    <sheet name="Inciso 3" sheetId="3" r:id="rId4"/>
    <sheet name=" Inciso 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3" l="1"/>
  <c r="D11" i="3"/>
  <c r="D10" i="3"/>
  <c r="D8" i="3"/>
  <c r="D7" i="3"/>
  <c r="D6" i="3"/>
  <c r="D17" i="6"/>
  <c r="D30" i="6"/>
  <c r="B36" i="6" s="1"/>
  <c r="D16" i="6"/>
  <c r="E20" i="2"/>
  <c r="E13" i="2"/>
  <c r="D29" i="6"/>
  <c r="D28" i="6"/>
  <c r="D27" i="6"/>
  <c r="D26" i="6"/>
  <c r="D15" i="6"/>
  <c r="D14" i="6"/>
  <c r="F7" i="6"/>
  <c r="F8" i="6"/>
  <c r="E20" i="3"/>
  <c r="E19" i="3"/>
  <c r="E18" i="3"/>
  <c r="E17" i="3"/>
  <c r="C16" i="4"/>
  <c r="B16" i="4"/>
  <c r="G11" i="4"/>
  <c r="B8" i="4"/>
  <c r="G10" i="4"/>
  <c r="G9" i="4"/>
  <c r="D12" i="4"/>
  <c r="D11" i="4"/>
  <c r="D10" i="4"/>
  <c r="M6" i="4"/>
  <c r="B16" i="2"/>
  <c r="E12" i="2"/>
  <c r="E18" i="2"/>
  <c r="E17" i="2"/>
  <c r="E11" i="2"/>
  <c r="E10" i="2"/>
  <c r="E8" i="2"/>
  <c r="G7" i="2"/>
  <c r="B4" i="3" l="1"/>
  <c r="C14" i="3"/>
  <c r="C23" i="6"/>
  <c r="C36" i="6"/>
  <c r="B25" i="6"/>
  <c r="B5" i="2"/>
  <c r="B23" i="6"/>
  <c r="B11" i="6"/>
  <c r="E19" i="2"/>
  <c r="B14" i="3" l="1"/>
</calcChain>
</file>

<file path=xl/sharedStrings.xml><?xml version="1.0" encoding="utf-8"?>
<sst xmlns="http://schemas.openxmlformats.org/spreadsheetml/2006/main" count="112" uniqueCount="73">
  <si>
    <t>Universidad Francisco Marroquín</t>
  </si>
  <si>
    <t>Facultad de Ciencias Económicas</t>
  </si>
  <si>
    <t>Estadística I Sección D</t>
  </si>
  <si>
    <t>Instrucciones generales:</t>
  </si>
  <si>
    <t>Se sugiere hacerlo al iniciar a responder y guardarlo después de responder cada pregunta</t>
  </si>
  <si>
    <t>A</t>
  </si>
  <si>
    <t>B</t>
  </si>
  <si>
    <t>C</t>
  </si>
  <si>
    <t>D</t>
  </si>
  <si>
    <t>La respuesta a cada pregunta debe ser respondida en cada celda de color amarillo</t>
  </si>
  <si>
    <t xml:space="preserve">Puede hacer sus cálculos directamente en esa celda, o bien, dejar referencia en esa celda de donde proviene la respuesta o cálculo. </t>
  </si>
  <si>
    <r>
      <t xml:space="preserve">Si en su respuesta solo hay un valor sin referencia, fórmula o sin procedimiento: </t>
    </r>
    <r>
      <rPr>
        <b/>
        <sz val="11"/>
        <color theme="1"/>
        <rFont val="Calibri"/>
        <family val="2"/>
        <scheme val="minor"/>
      </rPr>
      <t>no se calificará y no tendrá puntos en esa respuesta</t>
    </r>
    <r>
      <rPr>
        <sz val="11"/>
        <color theme="1"/>
        <rFont val="Calibri"/>
        <family val="2"/>
        <scheme val="minor"/>
      </rPr>
      <t>.</t>
    </r>
  </si>
  <si>
    <t>Puede hacer los cálculos correspondientes a cada pregunta en cualquier lugar de cada inciso correspondiente. Trate de ser claro en su procedimiento.</t>
  </si>
  <si>
    <t>No es posible enviar su examen parcial por correo electrónico, no se aceptará por esa vía.</t>
  </si>
  <si>
    <t>El profesor, el auxiliar y los estudiantes estarán conectados por Zoom en la clase virtual. Se pueden hacer consultas sobre la redacción de las preguntas.</t>
  </si>
  <si>
    <t>Este examen esta sujeto a las normas descritas en el Reglamento General de la UFM y sus sanciones.</t>
  </si>
  <si>
    <t>Nombre:</t>
  </si>
  <si>
    <t>Carné:</t>
  </si>
  <si>
    <r>
      <t xml:space="preserve">Guarde este archivo con el siguiente formato sin tildes: </t>
    </r>
    <r>
      <rPr>
        <b/>
        <sz val="11"/>
        <color theme="1"/>
        <rFont val="Calibri"/>
        <family val="2"/>
        <scheme val="minor"/>
      </rPr>
      <t>Parcial2Apellido1Apellido2</t>
    </r>
    <r>
      <rPr>
        <sz val="11"/>
        <color theme="1"/>
        <rFont val="Calibri"/>
        <family val="2"/>
        <scheme val="minor"/>
      </rPr>
      <t>, ejemplo: Parcial2GomezVargas</t>
    </r>
  </si>
  <si>
    <t>Tiene 80 minutos para responder el examen. Tendrá que subir su archivo a MiU antes de las 12:50 p.m. Administre su tiempo, no suba su archivo en los últimos minutos, se arriesga factores ajenos a nuestro control.</t>
  </si>
  <si>
    <t>No se pueden realizar consultas que impliquen qué procedimiento está utilizando el estudiante. Estar atentos a la clase virtual por si el profesor necesita aclarar algo durante el examen.</t>
  </si>
  <si>
    <t>Los Jockeys son los jinetes que montan caballos de carreras. Generalmente las características ideales para ser un Jockey es ser ligero en peso y esto se asocia generalmente por tener una baja estatura</t>
  </si>
  <si>
    <t xml:space="preserve">Cuando el jinete es más ligero es una ventaja porque el caballo será más veloz en la carrera, o al menos, eso es lo que se espera. </t>
  </si>
  <si>
    <t xml:space="preserve">En un país se tomó una muestra aleatoria de 100 Jockeys de las mejores competiciones de carreras de caballos. </t>
  </si>
  <si>
    <t>Se determinó que la estatura y el peso promedio fueron 1.57 metros y 111 libras, respectivamente</t>
  </si>
  <si>
    <t>En un estudio similar, un año antes, se mostró que la desviación estándar de las estaturas y peso de los Jockeys fue de 5 centímetros y 4 libras, respectivamente.</t>
  </si>
  <si>
    <t>Con 95% de confianza, ¿cuál es el margen de error de las estaturas de los Jockeys?</t>
  </si>
  <si>
    <t>Límite inferior</t>
  </si>
  <si>
    <t>Límite superior</t>
  </si>
  <si>
    <t>Para el nivel de confianza del inciso anterior, construya un intervalo de confianza para la estatura promedio poblacional de los Jockeys</t>
  </si>
  <si>
    <t>Con 90% de confianza, ¿cuál es el margen de error de los pesos de los Jockeys?</t>
  </si>
  <si>
    <t>Para el nivel de confianza del inciso anterior, construya un intervalo de confianza para el peso promedio poblacional de los Jockeys</t>
  </si>
  <si>
    <t>Para admitir a estudiantes de nuevo ingreso, una universidad considera la nota de un examen de admisión cuya puntuación puede ir desde 0 a 200 puntos.</t>
  </si>
  <si>
    <t>En el consejo directivo surgió la pregunta de cuál es el punteo promedio de los estudiantes que toman ese examen, en base a ello determinarán si aumentan o reducen la dificultad del examen.</t>
  </si>
  <si>
    <t>Con 98% de nivel de confianza, ¿cuánto es el margen de error del punteo del examen?</t>
  </si>
  <si>
    <t>Para el nivel de confianza del inciso anterior, construya un intervalo de confianza para el punteo promedio poblacional de los estudiantes que toman el examen</t>
  </si>
  <si>
    <t>Se tomó una muestra de algunos estudiantes al azar y se registraron las siguientes notas:</t>
  </si>
  <si>
    <t>Una revista de bienes raíces quiere determinar cuál es el alquiler promedio de casas que pagan familias de ingreso medio de cinco integrantes.</t>
  </si>
  <si>
    <t>Para ello desean saber a cuántas familias de ingreso medio de cinco integrantes deben entrevistar. Quieren conservar un margen de error de Q100.00</t>
  </si>
  <si>
    <t>¿A cuántas familias de ingreso medio de cinco integrantes se debe entrevistar con un nivel de confianza de 95%?</t>
  </si>
  <si>
    <t>La revista se dió cuenta que un estudio similar hecho el año pasado, los datos revelaron que el alquiler mínimo fue de Q2,200 y el alquier máximo fue de Q7,100.</t>
  </si>
  <si>
    <t>Si la revista desea reducir a la mitad su margen de error planteado al inicio, ¿a cuántas familias de ingreso medio de cinco integrantes deberá entrevistar?</t>
  </si>
  <si>
    <t xml:space="preserve">En un país, a finales de este año, se van a realizar las elecciones presidenciales. Un financista de campaña desea saber a quien quiere apoyar. </t>
  </si>
  <si>
    <t>Si el financista quiere tener un margen de error del 2%, ¿a cuántos votantes aleatorios deberá preguntarle su intención de voto en la investigación?</t>
  </si>
  <si>
    <t>Para ello planea hacer una investigación de intención de voto para el candidato oficialista y para el candidato opositor, además, su nivel de confianza es de 96%</t>
  </si>
  <si>
    <t>Suponga que se realiza la investigación con la cantidad de votantes aleatorios del inciso anterior y se descubre que</t>
  </si>
  <si>
    <t>la intención de voto por el canditato oficialista fue de 40%. Construya un intervalo de confianza para la proporción poblacional</t>
  </si>
  <si>
    <t>que prefiere al candidato oficialista con un 96% de nivel de confianza.</t>
  </si>
  <si>
    <t>El examen consta de 4 incisos (un inciso en cada pestaña). En cada inciso hay algunas preguntas. Cada pregunta tiene un valor de 10 puntos. En total hay 10 preguntas.</t>
  </si>
  <si>
    <t>Examen Parcial 3</t>
  </si>
  <si>
    <t>David Gabriel Corzo Mcmath</t>
  </si>
  <si>
    <t xml:space="preserve">ME: </t>
  </si>
  <si>
    <t xml:space="preserve">Mínimo: </t>
  </si>
  <si>
    <t xml:space="preserve">Máximo: </t>
  </si>
  <si>
    <t>s:</t>
  </si>
  <si>
    <t xml:space="preserve">n: </t>
  </si>
  <si>
    <t>alpha:</t>
  </si>
  <si>
    <t>alpha/2:</t>
  </si>
  <si>
    <t>z_(alpha/2):</t>
  </si>
  <si>
    <t xml:space="preserve">Nivel de conf: </t>
  </si>
  <si>
    <t xml:space="preserve">s: </t>
  </si>
  <si>
    <t xml:space="preserve">alpha: </t>
  </si>
  <si>
    <t>t_(alpha/2):</t>
  </si>
  <si>
    <t xml:space="preserve">promedio: </t>
  </si>
  <si>
    <t>p*:</t>
  </si>
  <si>
    <t xml:space="preserve">E: </t>
  </si>
  <si>
    <t xml:space="preserve">p barra: </t>
  </si>
  <si>
    <t xml:space="preserve">Promedio peso: </t>
  </si>
  <si>
    <t xml:space="preserve">Desvest peso: </t>
  </si>
  <si>
    <t xml:space="preserve">Nivel de confianza: </t>
  </si>
  <si>
    <t xml:space="preserve">Promedio estatura: </t>
  </si>
  <si>
    <t xml:space="preserve">Desvest estatura: </t>
  </si>
  <si>
    <t>Nivel de confianza: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</si>
</sst>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2" fillId="2" borderId="0" xfId="0" applyFont="1" applyFill="1"/>
    <xf numFmtId="164" fontId="0" fillId="3" borderId="1" xfId="0" applyNumberFormat="1" applyFill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10DD-B3F1-4D50-804F-A61BCA34A26F}">
  <dimension ref="A1:M24"/>
  <sheetViews>
    <sheetView workbookViewId="0">
      <selection activeCell="H29" sqref="H29"/>
    </sheetView>
  </sheetViews>
  <sheetFormatPr baseColWidth="10" defaultColWidth="10.85546875" defaultRowHeight="15" x14ac:dyDescent="0.25"/>
  <cols>
    <col min="1" max="1" width="3.5703125" style="1" customWidth="1"/>
    <col min="2" max="16384" width="10.85546875" style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3" spans="1:13" x14ac:dyDescent="0.25">
      <c r="A3" s="1" t="s">
        <v>2</v>
      </c>
    </row>
    <row r="4" spans="1:13" ht="15.75" thickBot="1" x14ac:dyDescent="0.3"/>
    <row r="5" spans="1:13" ht="19.5" thickBot="1" x14ac:dyDescent="0.35">
      <c r="A5" s="8" t="s">
        <v>49</v>
      </c>
      <c r="D5" s="7" t="s">
        <v>16</v>
      </c>
      <c r="E5" s="4" t="s">
        <v>50</v>
      </c>
      <c r="F5" s="5"/>
      <c r="G5" s="5"/>
      <c r="H5" s="5"/>
      <c r="I5" s="6"/>
      <c r="K5" s="7" t="s">
        <v>17</v>
      </c>
      <c r="L5" s="4">
        <v>20190432</v>
      </c>
      <c r="M5" s="6"/>
    </row>
    <row r="7" spans="1:13" x14ac:dyDescent="0.25">
      <c r="A7" s="1" t="s">
        <v>3</v>
      </c>
    </row>
    <row r="8" spans="1:13" x14ac:dyDescent="0.25">
      <c r="A8" s="2">
        <v>1</v>
      </c>
      <c r="B8" s="1" t="s">
        <v>18</v>
      </c>
    </row>
    <row r="9" spans="1:13" x14ac:dyDescent="0.25">
      <c r="B9" s="1" t="s">
        <v>4</v>
      </c>
    </row>
    <row r="11" spans="1:13" x14ac:dyDescent="0.25">
      <c r="A11" s="2">
        <v>2</v>
      </c>
      <c r="B11" s="1" t="s">
        <v>19</v>
      </c>
    </row>
    <row r="12" spans="1:13" x14ac:dyDescent="0.25">
      <c r="B12" s="1" t="s">
        <v>13</v>
      </c>
    </row>
    <row r="14" spans="1:13" x14ac:dyDescent="0.25">
      <c r="A14" s="2">
        <v>3</v>
      </c>
      <c r="B14" s="1" t="s">
        <v>48</v>
      </c>
    </row>
    <row r="16" spans="1:13" ht="15.75" thickBot="1" x14ac:dyDescent="0.3">
      <c r="A16" s="2">
        <v>4</v>
      </c>
      <c r="B16" s="1" t="s">
        <v>12</v>
      </c>
    </row>
    <row r="17" spans="1:9" ht="15.75" thickBot="1" x14ac:dyDescent="0.3">
      <c r="B17" s="2" t="s">
        <v>9</v>
      </c>
      <c r="I17" s="3"/>
    </row>
    <row r="18" spans="1:9" x14ac:dyDescent="0.25">
      <c r="B18" s="1" t="s">
        <v>10</v>
      </c>
    </row>
    <row r="19" spans="1:9" x14ac:dyDescent="0.25">
      <c r="B19" s="1" t="s">
        <v>11</v>
      </c>
    </row>
    <row r="21" spans="1:9" x14ac:dyDescent="0.25">
      <c r="A21" s="2">
        <v>5</v>
      </c>
      <c r="B21" s="1" t="s">
        <v>14</v>
      </c>
    </row>
    <row r="22" spans="1:9" x14ac:dyDescent="0.25">
      <c r="B22" s="1" t="s">
        <v>20</v>
      </c>
    </row>
    <row r="24" spans="1:9" x14ac:dyDescent="0.25">
      <c r="A24" s="2">
        <v>6</v>
      </c>
      <c r="B24" s="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115C-4297-4E40-99A4-89E97B9C536B}">
  <dimension ref="A1:G20"/>
  <sheetViews>
    <sheetView workbookViewId="0">
      <selection activeCell="E19" sqref="E19"/>
    </sheetView>
  </sheetViews>
  <sheetFormatPr baseColWidth="10" defaultRowHeight="15" x14ac:dyDescent="0.25"/>
  <cols>
    <col min="1" max="1" width="3.5703125" customWidth="1"/>
    <col min="2" max="2" width="13.5703125" bestFit="1" customWidth="1"/>
  </cols>
  <sheetData>
    <row r="1" spans="1:7" x14ac:dyDescent="0.25">
      <c r="A1" t="s">
        <v>37</v>
      </c>
    </row>
    <row r="2" spans="1:7" x14ac:dyDescent="0.25">
      <c r="A2" t="s">
        <v>38</v>
      </c>
    </row>
    <row r="3" spans="1:7" x14ac:dyDescent="0.25">
      <c r="A3" t="s">
        <v>40</v>
      </c>
    </row>
    <row r="4" spans="1:7" ht="15.75" thickBot="1" x14ac:dyDescent="0.3"/>
    <row r="5" spans="1:7" ht="15.75" thickBot="1" x14ac:dyDescent="0.3">
      <c r="A5" t="s">
        <v>5</v>
      </c>
      <c r="B5" s="9">
        <f>E13</f>
        <v>577</v>
      </c>
      <c r="C5" t="s">
        <v>39</v>
      </c>
    </row>
    <row r="6" spans="1:7" x14ac:dyDescent="0.25">
      <c r="B6" s="10"/>
      <c r="D6" t="s">
        <v>51</v>
      </c>
      <c r="E6">
        <v>100</v>
      </c>
    </row>
    <row r="7" spans="1:7" x14ac:dyDescent="0.25">
      <c r="B7" s="10"/>
      <c r="D7" t="s">
        <v>52</v>
      </c>
      <c r="E7">
        <v>2200</v>
      </c>
      <c r="F7" t="s">
        <v>53</v>
      </c>
      <c r="G7">
        <f>7100</f>
        <v>7100</v>
      </c>
    </row>
    <row r="8" spans="1:7" x14ac:dyDescent="0.25">
      <c r="B8" s="10"/>
      <c r="D8" t="s">
        <v>54</v>
      </c>
      <c r="E8">
        <f>(G7-E7)/4</f>
        <v>1225</v>
      </c>
    </row>
    <row r="9" spans="1:7" x14ac:dyDescent="0.25">
      <c r="B9" s="10"/>
      <c r="D9" t="s">
        <v>59</v>
      </c>
      <c r="E9">
        <v>0.95</v>
      </c>
    </row>
    <row r="10" spans="1:7" x14ac:dyDescent="0.25">
      <c r="B10" s="10"/>
      <c r="D10" t="s">
        <v>56</v>
      </c>
      <c r="E10">
        <f>1-E9</f>
        <v>5.0000000000000044E-2</v>
      </c>
    </row>
    <row r="11" spans="1:7" x14ac:dyDescent="0.25">
      <c r="B11" s="10"/>
      <c r="D11" t="s">
        <v>57</v>
      </c>
      <c r="E11">
        <f>E10/2</f>
        <v>2.5000000000000022E-2</v>
      </c>
    </row>
    <row r="12" spans="1:7" x14ac:dyDescent="0.25">
      <c r="B12" s="10"/>
      <c r="D12" t="s">
        <v>58</v>
      </c>
      <c r="E12">
        <f>_xlfn.NORM.S.INV(E11+E9)</f>
        <v>1.9599639845400536</v>
      </c>
    </row>
    <row r="13" spans="1:7" x14ac:dyDescent="0.25">
      <c r="B13" s="10"/>
      <c r="D13" s="13" t="s">
        <v>55</v>
      </c>
      <c r="E13" s="13">
        <f>ROUNDUP((  (E12*E8)  / E6   )^2,0)</f>
        <v>577</v>
      </c>
    </row>
    <row r="14" spans="1:7" x14ac:dyDescent="0.25">
      <c r="B14" s="10"/>
    </row>
    <row r="15" spans="1:7" ht="15.75" thickBot="1" x14ac:dyDescent="0.3">
      <c r="B15" s="10"/>
    </row>
    <row r="16" spans="1:7" ht="15.75" thickBot="1" x14ac:dyDescent="0.3">
      <c r="A16" t="s">
        <v>6</v>
      </c>
      <c r="B16" s="9">
        <f>E20</f>
        <v>2306</v>
      </c>
      <c r="C16" t="s">
        <v>41</v>
      </c>
    </row>
    <row r="17" spans="2:5" x14ac:dyDescent="0.25">
      <c r="B17" s="10"/>
      <c r="D17" t="s">
        <v>51</v>
      </c>
      <c r="E17">
        <f>E6/2</f>
        <v>50</v>
      </c>
    </row>
    <row r="18" spans="2:5" x14ac:dyDescent="0.25">
      <c r="D18" t="s">
        <v>60</v>
      </c>
      <c r="E18">
        <f>E8</f>
        <v>1225</v>
      </c>
    </row>
    <row r="19" spans="2:5" x14ac:dyDescent="0.25">
      <c r="D19" t="s">
        <v>58</v>
      </c>
      <c r="E19">
        <f>E12</f>
        <v>1.9599639845400536</v>
      </c>
    </row>
    <row r="20" spans="2:5" x14ac:dyDescent="0.25">
      <c r="D20" s="13" t="s">
        <v>55</v>
      </c>
      <c r="E20" s="13">
        <f>ROUNDUP( (  (E19*E18) / E17)^2,0)</f>
        <v>2306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7F80-FDB8-43E7-ACD3-7C5B25F2EB10}">
  <dimension ref="A1:M16"/>
  <sheetViews>
    <sheetView zoomScaleNormal="100" workbookViewId="0">
      <selection activeCell="K9" sqref="K9"/>
    </sheetView>
  </sheetViews>
  <sheetFormatPr baseColWidth="10" defaultRowHeight="15" x14ac:dyDescent="0.25"/>
  <cols>
    <col min="1" max="1" width="5.42578125" customWidth="1"/>
    <col min="2" max="21" width="12.42578125" customWidth="1"/>
  </cols>
  <sheetData>
    <row r="1" spans="1:13" x14ac:dyDescent="0.25">
      <c r="A1" t="s">
        <v>32</v>
      </c>
    </row>
    <row r="2" spans="1:13" x14ac:dyDescent="0.25">
      <c r="A2" t="s">
        <v>33</v>
      </c>
    </row>
    <row r="3" spans="1:13" x14ac:dyDescent="0.25">
      <c r="A3" t="s">
        <v>36</v>
      </c>
    </row>
    <row r="5" spans="1:13" x14ac:dyDescent="0.25">
      <c r="B5" s="11">
        <v>128.46</v>
      </c>
      <c r="C5" s="11">
        <v>131.68</v>
      </c>
      <c r="D5" s="11">
        <v>112.25</v>
      </c>
      <c r="E5" s="11">
        <v>139.66999999999999</v>
      </c>
      <c r="F5" s="11">
        <v>122.16</v>
      </c>
      <c r="G5" s="11">
        <v>113.3</v>
      </c>
      <c r="H5" s="11">
        <v>126.25</v>
      </c>
      <c r="I5" s="11">
        <v>139.01</v>
      </c>
      <c r="J5" s="11">
        <v>148.75</v>
      </c>
      <c r="K5" s="11">
        <v>122.35</v>
      </c>
    </row>
    <row r="6" spans="1:13" x14ac:dyDescent="0.25">
      <c r="B6" s="11">
        <v>117.83</v>
      </c>
      <c r="C6" s="11">
        <v>124.3</v>
      </c>
      <c r="D6" s="11">
        <v>116.38</v>
      </c>
      <c r="E6" s="11">
        <v>134.62</v>
      </c>
      <c r="F6" s="11">
        <v>144.99</v>
      </c>
      <c r="G6" s="11">
        <v>130.26</v>
      </c>
      <c r="H6" s="11">
        <v>110.2</v>
      </c>
      <c r="I6" s="11">
        <v>144.38</v>
      </c>
      <c r="J6" s="11">
        <v>143.07</v>
      </c>
      <c r="K6" s="11">
        <v>136.81</v>
      </c>
      <c r="L6" t="s">
        <v>55</v>
      </c>
      <c r="M6">
        <f>COUNT(B5:K6)</f>
        <v>20</v>
      </c>
    </row>
    <row r="7" spans="1:13" ht="15.75" thickBo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5.75" thickBot="1" x14ac:dyDescent="0.3">
      <c r="A8" t="s">
        <v>5</v>
      </c>
      <c r="B8" s="9">
        <f>G11</f>
        <v>6.7426324058796077</v>
      </c>
      <c r="C8" t="s">
        <v>34</v>
      </c>
    </row>
    <row r="9" spans="1:13" x14ac:dyDescent="0.25">
      <c r="B9" s="10"/>
      <c r="C9" t="s">
        <v>59</v>
      </c>
      <c r="D9">
        <v>0.98</v>
      </c>
      <c r="F9" t="s">
        <v>60</v>
      </c>
      <c r="G9">
        <f>_xlfn.STDEV.S(B5:K6)</f>
        <v>11.874057258977391</v>
      </c>
    </row>
    <row r="10" spans="1:13" x14ac:dyDescent="0.25">
      <c r="B10" s="10"/>
      <c r="C10" t="s">
        <v>61</v>
      </c>
      <c r="D10">
        <f>1-D9</f>
        <v>2.0000000000000018E-2</v>
      </c>
      <c r="F10" t="s">
        <v>63</v>
      </c>
      <c r="G10">
        <f>AVERAGE(B5:K6)</f>
        <v>129.33599999999996</v>
      </c>
    </row>
    <row r="11" spans="1:13" x14ac:dyDescent="0.25">
      <c r="B11" s="10"/>
      <c r="C11" t="s">
        <v>57</v>
      </c>
      <c r="D11">
        <f>D10/2</f>
        <v>1.0000000000000009E-2</v>
      </c>
      <c r="F11" s="13" t="s">
        <v>51</v>
      </c>
      <c r="G11" s="13">
        <f xml:space="preserve"> (D12) * (G9 / SQRT(M6))</f>
        <v>6.7426324058796077</v>
      </c>
    </row>
    <row r="12" spans="1:13" x14ac:dyDescent="0.25">
      <c r="B12" s="10"/>
      <c r="C12" t="s">
        <v>62</v>
      </c>
      <c r="D12">
        <f>ABS(_xlfn.T.INV(D11,M6-1))</f>
        <v>2.5394831906239612</v>
      </c>
    </row>
    <row r="13" spans="1:13" x14ac:dyDescent="0.25">
      <c r="B13" s="10"/>
    </row>
    <row r="14" spans="1:13" x14ac:dyDescent="0.25">
      <c r="B14" s="10"/>
    </row>
    <row r="15" spans="1:13" ht="15.75" thickBot="1" x14ac:dyDescent="0.3">
      <c r="A15" t="s">
        <v>6</v>
      </c>
      <c r="B15" t="s">
        <v>27</v>
      </c>
      <c r="C15" t="s">
        <v>28</v>
      </c>
    </row>
    <row r="16" spans="1:13" ht="15.75" thickBot="1" x14ac:dyDescent="0.3">
      <c r="B16" s="9">
        <f>G10-G11</f>
        <v>122.59336759412035</v>
      </c>
      <c r="C16" s="9">
        <f>G10+G11</f>
        <v>136.07863240587957</v>
      </c>
      <c r="D16" t="s">
        <v>35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DEA0-1069-46C1-BD3E-1B652D9EEE99}">
  <dimension ref="A1:E21"/>
  <sheetViews>
    <sheetView workbookViewId="0">
      <selection activeCell="E22" sqref="E22"/>
    </sheetView>
  </sheetViews>
  <sheetFormatPr baseColWidth="10" defaultRowHeight="15" x14ac:dyDescent="0.25"/>
  <cols>
    <col min="1" max="1" width="3.5703125" customWidth="1"/>
    <col min="2" max="2" width="13.5703125" bestFit="1" customWidth="1"/>
    <col min="3" max="3" width="13.42578125" customWidth="1"/>
    <col min="10" max="10" width="17.140625" customWidth="1"/>
  </cols>
  <sheetData>
    <row r="1" spans="1:5" x14ac:dyDescent="0.25">
      <c r="A1" t="s">
        <v>42</v>
      </c>
    </row>
    <row r="2" spans="1:5" x14ac:dyDescent="0.25">
      <c r="A2" t="s">
        <v>44</v>
      </c>
    </row>
    <row r="3" spans="1:5" ht="15.75" thickBot="1" x14ac:dyDescent="0.3"/>
    <row r="4" spans="1:5" ht="15.75" thickBot="1" x14ac:dyDescent="0.3">
      <c r="A4" t="s">
        <v>5</v>
      </c>
      <c r="B4" s="9">
        <f>D11</f>
        <v>2637</v>
      </c>
      <c r="C4" t="s">
        <v>43</v>
      </c>
    </row>
    <row r="5" spans="1:5" x14ac:dyDescent="0.25">
      <c r="B5" s="10"/>
      <c r="C5" t="s">
        <v>59</v>
      </c>
      <c r="D5">
        <v>0.96</v>
      </c>
    </row>
    <row r="6" spans="1:5" x14ac:dyDescent="0.25">
      <c r="B6" s="10"/>
      <c r="C6" t="s">
        <v>56</v>
      </c>
      <c r="D6">
        <f>1-D5</f>
        <v>4.0000000000000036E-2</v>
      </c>
    </row>
    <row r="7" spans="1:5" x14ac:dyDescent="0.25">
      <c r="B7" s="10"/>
      <c r="C7" t="s">
        <v>57</v>
      </c>
      <c r="D7">
        <f>D6/2</f>
        <v>2.0000000000000018E-2</v>
      </c>
    </row>
    <row r="8" spans="1:5" x14ac:dyDescent="0.25">
      <c r="B8" s="10"/>
      <c r="C8" t="s">
        <v>58</v>
      </c>
      <c r="D8">
        <f>_xlfn.NORM.S.INV(D5+D7)</f>
        <v>2.0537489106318221</v>
      </c>
    </row>
    <row r="9" spans="1:5" x14ac:dyDescent="0.25">
      <c r="B9" s="10"/>
      <c r="C9" t="s">
        <v>65</v>
      </c>
      <c r="D9">
        <v>0.02</v>
      </c>
    </row>
    <row r="10" spans="1:5" x14ac:dyDescent="0.25">
      <c r="B10" s="10"/>
      <c r="C10" t="s">
        <v>64</v>
      </c>
      <c r="D10">
        <f>0.5</f>
        <v>0.5</v>
      </c>
    </row>
    <row r="11" spans="1:5" x14ac:dyDescent="0.25">
      <c r="B11" s="10"/>
      <c r="C11" t="s">
        <v>55</v>
      </c>
      <c r="D11">
        <f>ROUNDUP((  (D8)^2   * D10 * (1-D10)  ) / (D9^2),0)</f>
        <v>2637</v>
      </c>
    </row>
    <row r="12" spans="1:5" x14ac:dyDescent="0.25">
      <c r="B12" s="10"/>
    </row>
    <row r="13" spans="1:5" ht="15.75" thickBot="1" x14ac:dyDescent="0.3">
      <c r="A13" t="s">
        <v>6</v>
      </c>
      <c r="B13" t="s">
        <v>27</v>
      </c>
      <c r="C13" t="s">
        <v>28</v>
      </c>
      <c r="D13" t="s">
        <v>45</v>
      </c>
    </row>
    <row r="14" spans="1:5" ht="15.75" thickBot="1" x14ac:dyDescent="0.3">
      <c r="B14" s="9">
        <f>E16-E21</f>
        <v>0.38040713698717082</v>
      </c>
      <c r="C14" s="9">
        <f>E16+E21</f>
        <v>0.41959286301282922</v>
      </c>
      <c r="D14" t="s">
        <v>46</v>
      </c>
    </row>
    <row r="15" spans="1:5" x14ac:dyDescent="0.25">
      <c r="D15" t="s">
        <v>47</v>
      </c>
    </row>
    <row r="16" spans="1:5" x14ac:dyDescent="0.25">
      <c r="D16" t="s">
        <v>66</v>
      </c>
      <c r="E16">
        <v>0.4</v>
      </c>
    </row>
    <row r="17" spans="4:5" x14ac:dyDescent="0.25">
      <c r="D17" t="s">
        <v>59</v>
      </c>
      <c r="E17">
        <f>0.96</f>
        <v>0.96</v>
      </c>
    </row>
    <row r="18" spans="4:5" x14ac:dyDescent="0.25">
      <c r="D18" t="s">
        <v>61</v>
      </c>
      <c r="E18">
        <f>1-E17</f>
        <v>4.0000000000000036E-2</v>
      </c>
    </row>
    <row r="19" spans="4:5" x14ac:dyDescent="0.25">
      <c r="D19" t="s">
        <v>57</v>
      </c>
      <c r="E19">
        <f>E18/2</f>
        <v>2.0000000000000018E-2</v>
      </c>
    </row>
    <row r="20" spans="4:5" x14ac:dyDescent="0.25">
      <c r="D20" t="s">
        <v>58</v>
      </c>
      <c r="E20">
        <f>_xlfn.NORM.S.INV(E19+E17)</f>
        <v>2.0537489106318221</v>
      </c>
    </row>
    <row r="21" spans="4:5" x14ac:dyDescent="0.25">
      <c r="D21" t="s">
        <v>51</v>
      </c>
      <c r="E21">
        <f>E20*(SQRT((E16*(1-E16))/D11))</f>
        <v>1.9592863012829184E-2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4322-EDDA-4995-9C5B-AECDFBEC54CC}">
  <dimension ref="A1:F36"/>
  <sheetViews>
    <sheetView tabSelected="1" zoomScale="115" workbookViewId="0">
      <selection activeCell="F22" sqref="F22"/>
    </sheetView>
  </sheetViews>
  <sheetFormatPr baseColWidth="10" defaultRowHeight="15" x14ac:dyDescent="0.25"/>
  <cols>
    <col min="1" max="1" width="3.5703125" customWidth="1"/>
    <col min="2" max="2" width="15.28515625" customWidth="1"/>
    <col min="3" max="3" width="16.28515625" customWidth="1"/>
    <col min="5" max="5" width="14.140625" customWidth="1"/>
  </cols>
  <sheetData>
    <row r="1" spans="1:6" x14ac:dyDescent="0.25">
      <c r="A1" t="s">
        <v>21</v>
      </c>
    </row>
    <row r="2" spans="1:6" x14ac:dyDescent="0.25">
      <c r="A2" t="s">
        <v>22</v>
      </c>
    </row>
    <row r="3" spans="1:6" x14ac:dyDescent="0.25">
      <c r="A3" t="s">
        <v>23</v>
      </c>
    </row>
    <row r="4" spans="1:6" x14ac:dyDescent="0.25">
      <c r="A4" t="s">
        <v>24</v>
      </c>
    </row>
    <row r="5" spans="1:6" x14ac:dyDescent="0.25">
      <c r="A5" t="s">
        <v>25</v>
      </c>
    </row>
    <row r="7" spans="1:6" x14ac:dyDescent="0.25">
      <c r="C7" t="s">
        <v>70</v>
      </c>
      <c r="D7">
        <v>157</v>
      </c>
      <c r="E7" t="s">
        <v>71</v>
      </c>
      <c r="F7">
        <f>5</f>
        <v>5</v>
      </c>
    </row>
    <row r="8" spans="1:6" x14ac:dyDescent="0.25">
      <c r="C8" t="s">
        <v>67</v>
      </c>
      <c r="D8">
        <v>111</v>
      </c>
      <c r="E8" t="s">
        <v>68</v>
      </c>
      <c r="F8">
        <f>4</f>
        <v>4</v>
      </c>
    </row>
    <row r="9" spans="1:6" x14ac:dyDescent="0.25">
      <c r="C9" t="s">
        <v>55</v>
      </c>
      <c r="D9">
        <v>100</v>
      </c>
    </row>
    <row r="10" spans="1:6" ht="15.75" thickBot="1" x14ac:dyDescent="0.3"/>
    <row r="11" spans="1:6" ht="15.75" thickBot="1" x14ac:dyDescent="0.3">
      <c r="A11" t="s">
        <v>5</v>
      </c>
      <c r="B11" s="9">
        <f>D17</f>
        <v>0.9799819922700268</v>
      </c>
      <c r="C11" t="s">
        <v>26</v>
      </c>
    </row>
    <row r="12" spans="1:6" x14ac:dyDescent="0.25">
      <c r="B12" s="10"/>
    </row>
    <row r="13" spans="1:6" x14ac:dyDescent="0.25">
      <c r="B13" s="10"/>
      <c r="C13" t="s">
        <v>69</v>
      </c>
      <c r="D13">
        <v>0.95</v>
      </c>
    </row>
    <row r="14" spans="1:6" x14ac:dyDescent="0.25">
      <c r="B14" s="10"/>
      <c r="C14" t="s">
        <v>61</v>
      </c>
      <c r="D14">
        <f>1-D13</f>
        <v>5.0000000000000044E-2</v>
      </c>
    </row>
    <row r="15" spans="1:6" x14ac:dyDescent="0.25">
      <c r="B15" s="10"/>
      <c r="C15" t="s">
        <v>57</v>
      </c>
      <c r="D15">
        <f>D14/2</f>
        <v>2.5000000000000022E-2</v>
      </c>
    </row>
    <row r="16" spans="1:6" x14ac:dyDescent="0.25">
      <c r="B16" s="10"/>
      <c r="C16" t="s">
        <v>58</v>
      </c>
      <c r="D16">
        <f>_xlfn.NORM.S.INV(D15+D13)</f>
        <v>1.9599639845400536</v>
      </c>
    </row>
    <row r="17" spans="1:4" x14ac:dyDescent="0.25">
      <c r="B17" s="10"/>
      <c r="C17" t="s">
        <v>51</v>
      </c>
      <c r="D17">
        <f>D16* (F7/SQRT(D9))</f>
        <v>0.9799819922700268</v>
      </c>
    </row>
    <row r="18" spans="1:4" x14ac:dyDescent="0.25">
      <c r="B18" s="10"/>
    </row>
    <row r="19" spans="1:4" x14ac:dyDescent="0.25">
      <c r="B19" s="10"/>
    </row>
    <row r="20" spans="1:4" x14ac:dyDescent="0.25">
      <c r="B20" s="10"/>
    </row>
    <row r="21" spans="1:4" x14ac:dyDescent="0.25">
      <c r="B21" s="10"/>
    </row>
    <row r="22" spans="1:4" ht="15.75" thickBot="1" x14ac:dyDescent="0.3">
      <c r="A22" t="s">
        <v>6</v>
      </c>
      <c r="B22" t="s">
        <v>27</v>
      </c>
      <c r="C22" t="s">
        <v>28</v>
      </c>
    </row>
    <row r="23" spans="1:4" ht="15.75" thickBot="1" x14ac:dyDescent="0.3">
      <c r="B23" s="9">
        <f>D7-D17</f>
        <v>156.02001800772996</v>
      </c>
      <c r="C23" s="9">
        <f>D7+D17</f>
        <v>157.97998199227004</v>
      </c>
      <c r="D23" t="s">
        <v>29</v>
      </c>
    </row>
    <row r="24" spans="1:4" ht="15.75" thickBot="1" x14ac:dyDescent="0.3"/>
    <row r="25" spans="1:4" ht="15.75" thickBot="1" x14ac:dyDescent="0.3">
      <c r="A25" t="s">
        <v>7</v>
      </c>
      <c r="B25" s="9">
        <f>D30</f>
        <v>0.65794145078058863</v>
      </c>
      <c r="C25" t="s">
        <v>30</v>
      </c>
    </row>
    <row r="26" spans="1:4" x14ac:dyDescent="0.25">
      <c r="B26" s="10"/>
      <c r="C26" t="s">
        <v>72</v>
      </c>
      <c r="D26">
        <f>0.9</f>
        <v>0.9</v>
      </c>
    </row>
    <row r="27" spans="1:4" x14ac:dyDescent="0.25">
      <c r="B27" s="10"/>
      <c r="C27" t="s">
        <v>61</v>
      </c>
      <c r="D27">
        <f>1-D26</f>
        <v>9.9999999999999978E-2</v>
      </c>
    </row>
    <row r="28" spans="1:4" x14ac:dyDescent="0.25">
      <c r="B28" s="10"/>
      <c r="C28" t="s">
        <v>57</v>
      </c>
      <c r="D28">
        <f>D27/2</f>
        <v>4.9999999999999989E-2</v>
      </c>
    </row>
    <row r="29" spans="1:4" x14ac:dyDescent="0.25">
      <c r="B29" s="10"/>
      <c r="C29" t="s">
        <v>58</v>
      </c>
      <c r="D29">
        <f>_xlfn.NORM.S.INV(D28+D26)</f>
        <v>1.6448536269514715</v>
      </c>
    </row>
    <row r="30" spans="1:4" x14ac:dyDescent="0.25">
      <c r="B30" s="10"/>
      <c r="C30" t="s">
        <v>51</v>
      </c>
      <c r="D30">
        <f xml:space="preserve"> ( D29 ) * (F8 / SQRT(D9))</f>
        <v>0.65794145078058863</v>
      </c>
    </row>
    <row r="31" spans="1:4" x14ac:dyDescent="0.25">
      <c r="B31" s="10"/>
    </row>
    <row r="32" spans="1:4" x14ac:dyDescent="0.25">
      <c r="B32" s="10"/>
    </row>
    <row r="33" spans="1:4" x14ac:dyDescent="0.25">
      <c r="B33" s="10"/>
    </row>
    <row r="34" spans="1:4" x14ac:dyDescent="0.25">
      <c r="B34" s="10"/>
    </row>
    <row r="35" spans="1:4" ht="15.75" thickBot="1" x14ac:dyDescent="0.3">
      <c r="A35" t="s">
        <v>8</v>
      </c>
      <c r="B35" t="s">
        <v>27</v>
      </c>
      <c r="C35" t="s">
        <v>28</v>
      </c>
    </row>
    <row r="36" spans="1:4" ht="15.75" thickBot="1" x14ac:dyDescent="0.3">
      <c r="B36" s="9">
        <f>D8-D30</f>
        <v>110.34205854921942</v>
      </c>
      <c r="C36" s="9">
        <f>D8+D30</f>
        <v>111.65794145078058</v>
      </c>
      <c r="D3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Instrucciones</vt:lpstr>
      <vt:lpstr>Inciso 1</vt:lpstr>
      <vt:lpstr>Inciso 2</vt:lpstr>
      <vt:lpstr>Inciso 3</vt:lpstr>
      <vt:lpstr> Inciso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2020-04-14T04:12:07Z</dcterms:created>
  <dcterms:modified xsi:type="dcterms:W3CDTF">2020-05-05T18:35:58Z</dcterms:modified>
</cp:coreProperties>
</file>