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airaheta/Desktop/Desktop/"/>
    </mc:Choice>
  </mc:AlternateContent>
  <xr:revisionPtr revIDLastSave="0" documentId="13_ncr:1_{82CA0690-3865-9942-A310-6440CB762A88}" xr6:coauthVersionLast="45" xr6:coauthVersionMax="45" xr10:uidLastSave="{00000000-0000-0000-0000-000000000000}"/>
  <bookViews>
    <workbookView xWindow="340" yWindow="460" windowWidth="27340" windowHeight="16260" activeTab="7" xr2:uid="{7F8EA648-6597-7F4F-A6C7-7F3DA1C9AA14}"/>
  </bookViews>
  <sheets>
    <sheet name="25" sheetId="1" r:id="rId1"/>
    <sheet name="26" sheetId="2" r:id="rId2"/>
    <sheet name="27" sheetId="3" r:id="rId3"/>
    <sheet name="28" sheetId="4" r:id="rId4"/>
    <sheet name="29" sheetId="5" r:id="rId5"/>
    <sheet name="30" sheetId="6" r:id="rId6"/>
    <sheet name="35" sheetId="7" r:id="rId7"/>
    <sheet name="36" sheetId="8" r:id="rId8"/>
    <sheet name="37" sheetId="9" r:id="rId9"/>
    <sheet name="38" sheetId="10" r:id="rId10"/>
    <sheet name="39" sheetId="11" r:id="rId11"/>
    <sheet name="40" sheetId="12" r:id="rId12"/>
    <sheet name="41" sheetId="13" r:id="rId13"/>
    <sheet name="42" sheetId="14" r:id="rId14"/>
    <sheet name="43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8" l="1"/>
  <c r="B19" i="8"/>
  <c r="B18" i="8"/>
  <c r="C14" i="8"/>
  <c r="B14" i="8"/>
  <c r="B23" i="7"/>
  <c r="B24" i="7" s="1"/>
  <c r="E22" i="7" s="1"/>
  <c r="B19" i="7"/>
  <c r="B18" i="7"/>
  <c r="F16" i="6"/>
  <c r="G11" i="6"/>
  <c r="F11" i="6"/>
  <c r="C12" i="6"/>
  <c r="G13" i="6"/>
  <c r="F13" i="6"/>
  <c r="C15" i="6"/>
  <c r="C14" i="6"/>
  <c r="C26" i="5"/>
  <c r="C21" i="5"/>
  <c r="C17" i="5"/>
  <c r="F22" i="5"/>
  <c r="E22" i="5"/>
  <c r="B24" i="5"/>
  <c r="B23" i="5"/>
  <c r="E35" i="4"/>
  <c r="E33" i="4"/>
  <c r="F33" i="4" s="1"/>
  <c r="B34" i="4"/>
  <c r="B35" i="4" s="1"/>
  <c r="F30" i="4"/>
  <c r="E30" i="4"/>
  <c r="E25" i="4"/>
  <c r="B29" i="4"/>
  <c r="B30" i="4" s="1"/>
  <c r="E28" i="4" s="1"/>
  <c r="F28" i="4" s="1"/>
  <c r="C20" i="4"/>
  <c r="C21" i="4"/>
  <c r="F23" i="4"/>
  <c r="E23" i="4"/>
  <c r="B25" i="4"/>
  <c r="B24" i="4"/>
  <c r="F20" i="3"/>
  <c r="E20" i="3"/>
  <c r="E21" i="3"/>
  <c r="B21" i="3"/>
  <c r="B20" i="3"/>
  <c r="E19" i="3"/>
  <c r="B19" i="3"/>
  <c r="I17" i="3"/>
  <c r="E17" i="3"/>
  <c r="I16" i="3"/>
  <c r="E16" i="3"/>
  <c r="B18" i="3"/>
  <c r="F22" i="7" l="1"/>
  <c r="G22" i="7" s="1"/>
  <c r="G24" i="2"/>
  <c r="C15" i="2"/>
  <c r="B24" i="2"/>
  <c r="C24" i="2" s="1"/>
  <c r="B22" i="2"/>
  <c r="C22" i="2" s="1"/>
  <c r="C20" i="2"/>
  <c r="B17" i="2"/>
  <c r="B18" i="2" s="1"/>
  <c r="F15" i="2" s="1"/>
  <c r="G15" i="2" s="1"/>
  <c r="E26" i="1"/>
  <c r="F26" i="1" s="1"/>
  <c r="F30" i="1" s="1"/>
  <c r="F31" i="1" s="1"/>
  <c r="B29" i="1"/>
  <c r="B30" i="1" s="1"/>
  <c r="C27" i="1"/>
  <c r="C26" i="1"/>
  <c r="C14" i="1"/>
  <c r="C19" i="1"/>
  <c r="B21" i="1"/>
  <c r="B22" i="1" s="1"/>
  <c r="E19" i="1" s="1"/>
  <c r="F19" i="1" s="1"/>
  <c r="F22" i="1" s="1"/>
  <c r="F23" i="1" s="1"/>
  <c r="C27" i="7" l="1"/>
  <c r="D27" i="7"/>
  <c r="G23" i="2"/>
  <c r="G19" i="2"/>
  <c r="G20" i="2" s="1"/>
  <c r="G22" i="2"/>
</calcChain>
</file>

<file path=xl/sharedStrings.xml><?xml version="1.0" encoding="utf-8"?>
<sst xmlns="http://schemas.openxmlformats.org/spreadsheetml/2006/main" count="116" uniqueCount="58">
  <si>
    <t>Aplicaciones de 8.3 y 8.4</t>
  </si>
  <si>
    <t>Desv. Est</t>
  </si>
  <si>
    <t>a) Asuma 95% de confianza, de que tamano debera ser la muesta para tener un margen de error de 1.5 dias &gt;</t>
  </si>
  <si>
    <t>ME</t>
  </si>
  <si>
    <t>Nivel.C</t>
  </si>
  <si>
    <t>Alpha</t>
  </si>
  <si>
    <t>Alpha/2</t>
  </si>
  <si>
    <t>z=</t>
  </si>
  <si>
    <t>n</t>
  </si>
  <si>
    <t>b) Si se desea un intervalo de 90% de confianza, de que tamaño debera ser la muestra para tener un margen de error de 2 dias?</t>
  </si>
  <si>
    <t xml:space="preserve"> </t>
  </si>
  <si>
    <t>X barra</t>
  </si>
  <si>
    <t>Desv.Est</t>
  </si>
  <si>
    <t>Nivel de Confianza</t>
  </si>
  <si>
    <t>a) Un ME</t>
  </si>
  <si>
    <t>Power</t>
  </si>
  <si>
    <t>b) Un ME</t>
  </si>
  <si>
    <t>c) Un ME</t>
  </si>
  <si>
    <t>Salarios anuales</t>
  </si>
  <si>
    <t>Int.Con</t>
  </si>
  <si>
    <t>a)</t>
  </si>
  <si>
    <t xml:space="preserve">Cuando se dan intervalos - se puede sacar la Desviacion Estandar </t>
  </si>
  <si>
    <t xml:space="preserve">Valor Planeado </t>
  </si>
  <si>
    <t>a) ME 500</t>
  </si>
  <si>
    <t>n=</t>
  </si>
  <si>
    <t>b) ME 200</t>
  </si>
  <si>
    <t>c) ME 100</t>
  </si>
  <si>
    <t>d)  Recomendaria ustes tratar de tener $100 como margen de error?</t>
  </si>
  <si>
    <t>Des.Est</t>
  </si>
  <si>
    <t>a) Para un intervalo de confianza de 90% estime el precio de las habitaciones de hotel:</t>
  </si>
  <si>
    <t>Round Up</t>
  </si>
  <si>
    <t>b) Para un intervalo de confianza de 95% estime el precio de las habitaciones de hotel:</t>
  </si>
  <si>
    <t>c) Para un intervalo de confianza de 95% estime el precio de las habitaciones de hotel:</t>
  </si>
  <si>
    <t xml:space="preserve">a) Estimar la media poblacional del tiempo que necesitan en San Francisco para transportarse al trabajo, con un ME 2 min- </t>
  </si>
  <si>
    <t xml:space="preserve"> Cual debe ser ek tamaño de la muestra? Suponga que el nivel de confianza es de 95%</t>
  </si>
  <si>
    <t>Niv.Con</t>
  </si>
  <si>
    <t xml:space="preserve">b) Si desea estimar la media poblacional del tiempo que se necesita en San Francisco para trasportarse al trabajo, con un margen de error de 1 minito, Cual debe ser el tamaño </t>
  </si>
  <si>
    <t>de la muestra? Suponga que el nivel de confianza es de 95%?</t>
  </si>
  <si>
    <t xml:space="preserve">Acciones de la Bolsa de Nueva York </t>
  </si>
  <si>
    <t xml:space="preserve">ME </t>
  </si>
  <si>
    <t>Nivel.Con</t>
  </si>
  <si>
    <t xml:space="preserve">Se mueben en un intervalo de 5 - 60 </t>
  </si>
  <si>
    <t>Valor Esperado</t>
  </si>
  <si>
    <t>n =</t>
  </si>
  <si>
    <t>Se deberan tomar 81 acciones como muestra para que el margen de error sea 3</t>
  </si>
  <si>
    <t>p barra</t>
  </si>
  <si>
    <t>alpha/2</t>
  </si>
  <si>
    <t>b) A 90% de confianza - Cual es el ME?</t>
  </si>
  <si>
    <t>EE</t>
  </si>
  <si>
    <t>Z</t>
  </si>
  <si>
    <t>c) De el intervalo de 90% de confianza para la proporcion de la poblacion de oficinistas que siempre contesta el telefono?</t>
  </si>
  <si>
    <t xml:space="preserve">Intervalo </t>
  </si>
  <si>
    <t xml:space="preserve">Resultados muestrales </t>
  </si>
  <si>
    <t>Vehiculos no estan asegurados</t>
  </si>
  <si>
    <t>a) Proporcion puntual de vehiculos no segurados?</t>
  </si>
  <si>
    <t>P barra</t>
  </si>
  <si>
    <t>b) De un intervalo de confianza de 95% para la proporcion poblacional</t>
  </si>
  <si>
    <t>Int.Conf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</si>
</sst>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8" formatCode="0.000"/>
    <numFmt numFmtId="169" formatCode="0.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Times Roman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  <xf numFmtId="0" fontId="0" fillId="0" borderId="7" xfId="0" applyBorder="1"/>
    <xf numFmtId="0" fontId="1" fillId="2" borderId="7" xfId="0" applyFont="1" applyFill="1" applyBorder="1"/>
    <xf numFmtId="1" fontId="1" fillId="2" borderId="8" xfId="0" applyNumberFormat="1" applyFont="1" applyFill="1" applyBorder="1"/>
    <xf numFmtId="164" fontId="3" fillId="0" borderId="7" xfId="0" applyNumberFormat="1" applyFont="1" applyBorder="1"/>
    <xf numFmtId="1" fontId="1" fillId="2" borderId="5" xfId="0" applyNumberFormat="1" applyFont="1" applyFill="1" applyBorder="1"/>
    <xf numFmtId="1" fontId="1" fillId="0" borderId="5" xfId="0" applyNumberFormat="1" applyFont="1" applyFill="1" applyBorder="1"/>
    <xf numFmtId="3" fontId="0" fillId="0" borderId="0" xfId="0" applyNumberFormat="1"/>
    <xf numFmtId="9" fontId="0" fillId="0" borderId="0" xfId="0" applyNumberFormat="1"/>
    <xf numFmtId="0" fontId="0" fillId="0" borderId="0" xfId="0" applyNumberFormat="1"/>
    <xf numFmtId="164" fontId="0" fillId="0" borderId="0" xfId="0" applyNumberFormat="1"/>
    <xf numFmtId="168" fontId="0" fillId="0" borderId="0" xfId="0" applyNumberFormat="1"/>
    <xf numFmtId="2" fontId="0" fillId="0" borderId="0" xfId="0" applyNumberFormat="1"/>
    <xf numFmtId="0" fontId="5" fillId="2" borderId="0" xfId="0" applyFont="1" applyFill="1"/>
    <xf numFmtId="1" fontId="5" fillId="2" borderId="0" xfId="0" applyNumberFormat="1" applyFont="1" applyFill="1"/>
    <xf numFmtId="0" fontId="3" fillId="0" borderId="1" xfId="0" applyFont="1" applyFill="1" applyBorder="1"/>
    <xf numFmtId="0" fontId="3" fillId="0" borderId="9" xfId="0" applyFont="1" applyFill="1" applyBorder="1"/>
    <xf numFmtId="0" fontId="5" fillId="2" borderId="9" xfId="0" applyFont="1" applyFill="1" applyBorder="1"/>
    <xf numFmtId="1" fontId="5" fillId="2" borderId="2" xfId="0" applyNumberFormat="1" applyFont="1" applyFill="1" applyBorder="1"/>
    <xf numFmtId="0" fontId="3" fillId="0" borderId="1" xfId="0" applyFont="1" applyBorder="1"/>
    <xf numFmtId="0" fontId="3" fillId="0" borderId="9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/>
    <xf numFmtId="0" fontId="5" fillId="2" borderId="1" xfId="0" applyFont="1" applyFill="1" applyBorder="1"/>
    <xf numFmtId="0" fontId="6" fillId="0" borderId="0" xfId="0" applyFont="1"/>
    <xf numFmtId="169" fontId="5" fillId="2" borderId="2" xfId="0" applyNumberFormat="1" applyFont="1" applyFill="1" applyBorder="1"/>
    <xf numFmtId="0" fontId="5" fillId="2" borderId="2" xfId="0" applyFont="1" applyFill="1" applyBorder="1"/>
    <xf numFmtId="0" fontId="5" fillId="0" borderId="0" xfId="0" applyFont="1"/>
    <xf numFmtId="164" fontId="0" fillId="0" borderId="0" xfId="0" applyNumberFormat="1" applyAlignment="1">
      <alignment horizontal="left" indent="3"/>
    </xf>
    <xf numFmtId="9" fontId="0" fillId="0" borderId="0" xfId="1" applyFont="1"/>
    <xf numFmtId="0" fontId="0" fillId="0" borderId="0" xfId="0" applyAlignment="1">
      <alignment horizontal="center"/>
    </xf>
    <xf numFmtId="164" fontId="5" fillId="2" borderId="0" xfId="0" applyNumberFormat="1" applyFont="1" applyFill="1"/>
    <xf numFmtId="9" fontId="5" fillId="2" borderId="0" xfId="1" applyFont="1" applyFill="1"/>
    <xf numFmtId="164" fontId="5" fillId="2" borderId="9" xfId="0" applyNumberFormat="1" applyFont="1" applyFill="1" applyBorder="1"/>
    <xf numFmtId="164" fontId="5" fillId="2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101600</xdr:rowOff>
    </xdr:from>
    <xdr:to>
      <xdr:col>11</xdr:col>
      <xdr:colOff>0</xdr:colOff>
      <xdr:row>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F8786-303A-3C47-B99D-41F4DB1D5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9080500" cy="168910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10</xdr:row>
      <xdr:rowOff>12700</xdr:rowOff>
    </xdr:from>
    <xdr:to>
      <xdr:col>11</xdr:col>
      <xdr:colOff>38100</xdr:colOff>
      <xdr:row>15</xdr:row>
      <xdr:rowOff>127242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C72F67-BE35-C84B-B753-0EB16C835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2082800"/>
          <a:ext cx="6032500" cy="11305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11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8D8229-29EA-FF49-9AA1-3F1D1920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2374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444500</xdr:colOff>
      <xdr:row>13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485F8F-138D-3941-8463-A2149BFB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5000" cy="2832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76200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49FCB7-B7E5-2846-8CAF-EA83630DD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56700" cy="334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482600</xdr:colOff>
      <xdr:row>8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81AF44-7E75-F84C-8EC1-1CEF02BDD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63100" cy="1689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558800</xdr:colOff>
      <xdr:row>10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F88D45-C804-CE4E-B6D6-AE2F37463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39300" cy="222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139700</xdr:rowOff>
    </xdr:from>
    <xdr:to>
      <xdr:col>11</xdr:col>
      <xdr:colOff>711200</xdr:colOff>
      <xdr:row>19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4CEED-965F-4C42-8B24-A2D1D8695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71700"/>
          <a:ext cx="9791700" cy="17653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381000</xdr:colOff>
      <xdr:row>21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321D02-3E9A-F64F-917C-49B8E5B18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61500" cy="426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355600</xdr:colOff>
      <xdr:row>11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D7C06F-58D3-A645-B0D8-51105A37F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410700" cy="231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152400</xdr:colOff>
      <xdr:row>12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276544-17B3-EF44-8E27-DEAE52011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32900" cy="2514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279400</xdr:colOff>
      <xdr:row>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FB47B0-19C5-E541-86B8-D37008DDE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359900" cy="187960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</xdr:row>
      <xdr:rowOff>165100</xdr:rowOff>
    </xdr:from>
    <xdr:to>
      <xdr:col>11</xdr:col>
      <xdr:colOff>482600</xdr:colOff>
      <xdr:row>14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F08E52-CFB4-8741-85FF-3F99E096A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" y="1587500"/>
          <a:ext cx="9220200" cy="1333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685800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08479-9FDE-E24B-B363-717F6147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66300" cy="2882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609600</xdr:colOff>
      <xdr:row>8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C32A36-5513-CD43-8AC2-8AD059E8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90100" cy="16891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790268</xdr:colOff>
      <xdr:row>0</xdr:row>
      <xdr:rowOff>0</xdr:rowOff>
    </xdr:from>
    <xdr:to>
      <xdr:col>23</xdr:col>
      <xdr:colOff>339213</xdr:colOff>
      <xdr:row>9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454FF4-751C-7F4C-9D91-0B2E3EE0D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2526" y="0"/>
          <a:ext cx="8561848" cy="1970548"/>
        </a:xfrm>
        <a:prstGeom prst="rect">
          <a:avLst/>
        </a:prstGeom>
      </xdr:spPr>
    </xdr:pic>
    <xdr:clientData/>
  </xdr:twoCellAnchor>
  <xdr:twoCellAnchor editAs="oneCell">
    <xdr:from>
      <xdr:col>12</xdr:col>
      <xdr:colOff>806654</xdr:colOff>
      <xdr:row>9</xdr:row>
      <xdr:rowOff>98732</xdr:rowOff>
    </xdr:from>
    <xdr:to>
      <xdr:col>23</xdr:col>
      <xdr:colOff>590754</xdr:colOff>
      <xdr:row>16</xdr:row>
      <xdr:rowOff>163871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CCD018-7834-DD43-83C0-BA2D5C639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8912" y="1942280"/>
          <a:ext cx="8797003" cy="14990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749765</xdr:colOff>
      <xdr:row>13</xdr:row>
      <xdr:rowOff>191976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9D0A71-FE00-DB44-B482-E40F1531B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0762091" cy="2879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444500</xdr:colOff>
      <xdr:row>7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C5A2E2-0819-1B47-862B-70F88F3F9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25000" cy="1524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546100</xdr:colOff>
      <xdr:row>17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C3EEDB-1F6E-EE4A-8BC3-60D11E770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26600" cy="351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AF4-2997-1B4A-BCE2-B8E5A6E6507D}">
  <sheetPr>
    <tabColor theme="4" tint="0.39997558519241921"/>
  </sheetPr>
  <dimension ref="A1:F31"/>
  <sheetViews>
    <sheetView topLeftCell="A7" zoomScale="125" workbookViewId="0">
      <selection activeCell="C28" sqref="C28"/>
    </sheetView>
  </sheetViews>
  <sheetFormatPr baseColWidth="10" defaultRowHeight="16"/>
  <sheetData>
    <row r="1" spans="1:3" ht="19">
      <c r="A1" s="1" t="s">
        <v>0</v>
      </c>
    </row>
    <row r="14" spans="1:3">
      <c r="A14" t="s">
        <v>1</v>
      </c>
      <c r="B14">
        <v>6.84</v>
      </c>
      <c r="C14">
        <f>POWER(B14,2)</f>
        <v>46.785599999999995</v>
      </c>
    </row>
    <row r="18" spans="1:6">
      <c r="A18" t="s">
        <v>2</v>
      </c>
    </row>
    <row r="19" spans="1:6">
      <c r="A19" t="s">
        <v>3</v>
      </c>
      <c r="B19">
        <v>1.5</v>
      </c>
      <c r="C19">
        <f>POWER(B19,2)</f>
        <v>2.25</v>
      </c>
      <c r="D19" t="s">
        <v>7</v>
      </c>
      <c r="E19">
        <f>_xlfn.NORM.S.INV(B20+B22)</f>
        <v>1.9599639845400536</v>
      </c>
      <c r="F19">
        <f>POWER(E19,2)</f>
        <v>3.8414588206941236</v>
      </c>
    </row>
    <row r="20" spans="1:6">
      <c r="A20" t="s">
        <v>4</v>
      </c>
      <c r="B20">
        <v>0.95</v>
      </c>
    </row>
    <row r="21" spans="1:6">
      <c r="A21" t="s">
        <v>5</v>
      </c>
      <c r="B21">
        <f>1-B20</f>
        <v>5.0000000000000044E-2</v>
      </c>
    </row>
    <row r="22" spans="1:6">
      <c r="A22" t="s">
        <v>6</v>
      </c>
      <c r="B22">
        <f>B21/2</f>
        <v>2.5000000000000022E-2</v>
      </c>
      <c r="E22" t="s">
        <v>8</v>
      </c>
      <c r="F22">
        <f>(F19*C14)/C19</f>
        <v>79.87775813398531</v>
      </c>
    </row>
    <row r="23" spans="1:6">
      <c r="E23" s="2" t="s">
        <v>8</v>
      </c>
      <c r="F23" s="3">
        <f>F22</f>
        <v>79.87775813398531</v>
      </c>
    </row>
    <row r="25" spans="1:6">
      <c r="A25" t="s">
        <v>9</v>
      </c>
    </row>
    <row r="26" spans="1:6">
      <c r="A26" t="s">
        <v>1</v>
      </c>
      <c r="B26">
        <v>6.84</v>
      </c>
      <c r="C26">
        <f>POWER(B26,2)</f>
        <v>46.785599999999995</v>
      </c>
      <c r="D26" t="s">
        <v>7</v>
      </c>
      <c r="E26">
        <f>_xlfn.NORM.S.INV(B28+B30)</f>
        <v>1.6448536269514715</v>
      </c>
      <c r="F26">
        <f>POWER(E26,2)</f>
        <v>2.7055434540954106</v>
      </c>
    </row>
    <row r="27" spans="1:6">
      <c r="A27" t="s">
        <v>3</v>
      </c>
      <c r="B27">
        <v>2</v>
      </c>
      <c r="C27">
        <f>POWER(B27,2)</f>
        <v>4</v>
      </c>
    </row>
    <row r="28" spans="1:6">
      <c r="A28" t="s">
        <v>4</v>
      </c>
      <c r="B28">
        <v>0.9</v>
      </c>
    </row>
    <row r="29" spans="1:6">
      <c r="A29" t="s">
        <v>5</v>
      </c>
      <c r="B29">
        <f>1-B28</f>
        <v>9.9999999999999978E-2</v>
      </c>
    </row>
    <row r="30" spans="1:6">
      <c r="A30" t="s">
        <v>6</v>
      </c>
      <c r="B30">
        <f>B29/2</f>
        <v>4.9999999999999989E-2</v>
      </c>
      <c r="E30" t="s">
        <v>8</v>
      </c>
      <c r="F30">
        <f>(F26*C26)/C27</f>
        <v>31.645118456481558</v>
      </c>
    </row>
    <row r="31" spans="1:6">
      <c r="E31" s="2" t="s">
        <v>8</v>
      </c>
      <c r="F31" s="3">
        <f>F30</f>
        <v>31.645118456481558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CFCB-3650-7A40-B4D8-A245860A1D44}">
  <dimension ref="A1"/>
  <sheetViews>
    <sheetView workbookViewId="0">
      <selection activeCell="J31" sqref="J3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4766-0ECA-F344-A838-73A30062BFB8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420C-B289-BB40-B867-211E15BF6C20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8EE6-A055-4B44-BF04-BFCE9926CB39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C274-FF11-0948-8750-5A499A0043F8}">
  <dimension ref="A1"/>
  <sheetViews>
    <sheetView workbookViewId="0">
      <selection activeCell="L23" sqref="L23"/>
    </sheetView>
  </sheetViews>
  <sheetFormatPr baseColWidth="10" defaultRowHeight="16"/>
  <sheetData>
    <row r="1" spans="1:1">
      <c r="A1" t="s">
        <v>10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9749-B9DB-7C41-97EC-D9D792FBC7FA}">
  <dimension ref="A1"/>
  <sheetViews>
    <sheetView workbookViewId="0">
      <selection activeCell="C11" sqref="C1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2F63-8398-5149-992C-052184E69D80}">
  <sheetPr>
    <tabColor theme="4" tint="0.39997558519241921"/>
  </sheetPr>
  <dimension ref="A14:G24"/>
  <sheetViews>
    <sheetView workbookViewId="0">
      <selection activeCell="C30" sqref="C30"/>
    </sheetView>
  </sheetViews>
  <sheetFormatPr baseColWidth="10" defaultRowHeight="16"/>
  <cols>
    <col min="1" max="1" width="21.33203125" customWidth="1"/>
  </cols>
  <sheetData>
    <row r="14" spans="1:7">
      <c r="A14" t="s">
        <v>11</v>
      </c>
      <c r="B14">
        <v>2.41</v>
      </c>
      <c r="C14" t="s">
        <v>15</v>
      </c>
      <c r="G14" t="s">
        <v>15</v>
      </c>
    </row>
    <row r="15" spans="1:7">
      <c r="A15" s="4" t="s">
        <v>12</v>
      </c>
      <c r="B15" s="4">
        <v>0.15</v>
      </c>
      <c r="C15" s="4">
        <f>POWER(B15,2)</f>
        <v>2.2499999999999999E-2</v>
      </c>
      <c r="E15" s="4" t="s">
        <v>7</v>
      </c>
      <c r="F15" s="4">
        <f>_xlfn.NORM.S.INV(B18+B16)</f>
        <v>1.9599639845400536</v>
      </c>
      <c r="G15" s="4">
        <f>POWER(F15,2)</f>
        <v>3.8414588206941236</v>
      </c>
    </row>
    <row r="16" spans="1:7">
      <c r="A16" t="s">
        <v>13</v>
      </c>
      <c r="B16">
        <v>0.95</v>
      </c>
    </row>
    <row r="17" spans="1:7">
      <c r="A17" t="s">
        <v>5</v>
      </c>
      <c r="B17">
        <f>1-B16</f>
        <v>5.0000000000000044E-2</v>
      </c>
    </row>
    <row r="18" spans="1:7">
      <c r="A18" t="s">
        <v>6</v>
      </c>
      <c r="B18">
        <f>B17/2</f>
        <v>2.5000000000000022E-2</v>
      </c>
    </row>
    <row r="19" spans="1:7">
      <c r="A19" s="5"/>
      <c r="B19" s="6"/>
      <c r="C19" s="6"/>
      <c r="D19" s="6"/>
      <c r="E19" s="6"/>
      <c r="F19" s="6" t="s">
        <v>8</v>
      </c>
      <c r="G19" s="7">
        <f>(G15*C15)/C20</f>
        <v>17.639351727677095</v>
      </c>
    </row>
    <row r="20" spans="1:7">
      <c r="A20" s="8" t="s">
        <v>14</v>
      </c>
      <c r="B20" s="9">
        <v>7.0000000000000007E-2</v>
      </c>
      <c r="C20" s="9">
        <f>POWER(B20,2)</f>
        <v>4.9000000000000007E-3</v>
      </c>
      <c r="D20" s="10"/>
      <c r="E20" s="10"/>
      <c r="F20" s="2" t="s">
        <v>8</v>
      </c>
      <c r="G20" s="3">
        <f>G19</f>
        <v>17.639351727677095</v>
      </c>
    </row>
    <row r="21" spans="1:7">
      <c r="A21" s="5"/>
      <c r="B21" s="6"/>
      <c r="C21" s="6"/>
      <c r="D21" s="6"/>
      <c r="E21" s="6"/>
      <c r="F21" s="6"/>
      <c r="G21" s="7"/>
    </row>
    <row r="22" spans="1:7">
      <c r="A22" s="8" t="s">
        <v>16</v>
      </c>
      <c r="B22" s="9">
        <f>0.05</f>
        <v>0.05</v>
      </c>
      <c r="C22" s="9">
        <f>POWER(B22,2)</f>
        <v>2.5000000000000005E-3</v>
      </c>
      <c r="D22" s="9"/>
      <c r="E22" s="9"/>
      <c r="F22" s="2" t="s">
        <v>8</v>
      </c>
      <c r="G22" s="14">
        <f>(C15*G15)/C22</f>
        <v>34.573129386247103</v>
      </c>
    </row>
    <row r="23" spans="1:7">
      <c r="A23" s="5"/>
      <c r="B23" s="6"/>
      <c r="C23" s="6"/>
      <c r="D23" s="6"/>
      <c r="E23" s="6"/>
      <c r="F23" s="6" t="s">
        <v>8</v>
      </c>
      <c r="G23" s="15">
        <f>(G15*C15)/C24</f>
        <v>96.036470517353081</v>
      </c>
    </row>
    <row r="24" spans="1:7">
      <c r="A24" s="8" t="s">
        <v>17</v>
      </c>
      <c r="B24" s="9">
        <f>0.03</f>
        <v>0.03</v>
      </c>
      <c r="C24" s="13">
        <f>POWER(B24,2)</f>
        <v>8.9999999999999998E-4</v>
      </c>
      <c r="D24" s="10"/>
      <c r="E24" s="10"/>
      <c r="F24" s="11" t="s">
        <v>8</v>
      </c>
      <c r="G24" s="12">
        <f>97</f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BCEB-CF75-3241-8A89-21468371AFBB}">
  <dimension ref="A1:I22"/>
  <sheetViews>
    <sheetView workbookViewId="0">
      <selection activeCell="F30" sqref="F30"/>
    </sheetView>
  </sheetViews>
  <sheetFormatPr baseColWidth="10" defaultRowHeight="16"/>
  <sheetData>
    <row r="1" spans="1:9">
      <c r="A1" t="s">
        <v>10</v>
      </c>
    </row>
    <row r="15" spans="1:9">
      <c r="A15" t="s">
        <v>18</v>
      </c>
      <c r="C15" s="16">
        <v>30000</v>
      </c>
      <c r="D15" s="16">
        <v>45000</v>
      </c>
      <c r="G15" t="s">
        <v>21</v>
      </c>
    </row>
    <row r="16" spans="1:9">
      <c r="A16" t="s">
        <v>19</v>
      </c>
      <c r="B16" s="18">
        <v>0.95</v>
      </c>
      <c r="D16" t="s">
        <v>7</v>
      </c>
      <c r="E16" s="21">
        <f>_xlfn.NORM.S.INV(B16+B18)</f>
        <v>1.9599639845400536</v>
      </c>
      <c r="G16" t="s">
        <v>22</v>
      </c>
      <c r="I16">
        <f>(D15-C15)/4</f>
        <v>3750</v>
      </c>
    </row>
    <row r="17" spans="1:9">
      <c r="A17" t="s">
        <v>5</v>
      </c>
      <c r="B17">
        <v>0.05</v>
      </c>
      <c r="E17">
        <f>POWER(E16,2)</f>
        <v>3.8414588206941236</v>
      </c>
      <c r="I17">
        <f>POWER(I16,2)</f>
        <v>14062500</v>
      </c>
    </row>
    <row r="18" spans="1:9">
      <c r="A18" t="s">
        <v>6</v>
      </c>
      <c r="B18">
        <f>B17/2</f>
        <v>2.5000000000000001E-2</v>
      </c>
    </row>
    <row r="19" spans="1:9">
      <c r="A19" s="24" t="s">
        <v>23</v>
      </c>
      <c r="B19" s="25">
        <f>POWER(500,2)</f>
        <v>250000</v>
      </c>
      <c r="C19" s="25"/>
      <c r="D19" s="26" t="s">
        <v>24</v>
      </c>
      <c r="E19" s="27">
        <f xml:space="preserve"> (I17*E17)/B19</f>
        <v>216.08205866404444</v>
      </c>
      <c r="F19" s="31">
        <v>217</v>
      </c>
    </row>
    <row r="20" spans="1:9">
      <c r="A20" s="28" t="s">
        <v>25</v>
      </c>
      <c r="B20" s="29">
        <f>POWER(200,2)</f>
        <v>40000</v>
      </c>
      <c r="C20" s="30"/>
      <c r="D20" s="26" t="s">
        <v>24</v>
      </c>
      <c r="E20" s="27">
        <f>(I17*E17)/B20</f>
        <v>1350.5128666502778</v>
      </c>
      <c r="F20" s="32">
        <f>1251</f>
        <v>1251</v>
      </c>
    </row>
    <row r="21" spans="1:9">
      <c r="A21" s="28" t="s">
        <v>26</v>
      </c>
      <c r="B21" s="29">
        <f>POWER(100,2)</f>
        <v>10000</v>
      </c>
      <c r="C21" s="29"/>
      <c r="D21" s="26" t="s">
        <v>24</v>
      </c>
      <c r="E21" s="27">
        <f>(I17*E17)/B21</f>
        <v>5402.0514666011113</v>
      </c>
      <c r="F21" s="33">
        <v>5403</v>
      </c>
    </row>
    <row r="22" spans="1:9">
      <c r="A22" s="34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1C8C-8BED-0A42-A3E9-E3A77E677C0E}">
  <sheetPr>
    <tabColor theme="4" tint="0.39997558519241921"/>
  </sheetPr>
  <dimension ref="A20:F35"/>
  <sheetViews>
    <sheetView topLeftCell="A7" workbookViewId="0">
      <selection activeCell="F36" sqref="F36"/>
    </sheetView>
  </sheetViews>
  <sheetFormatPr baseColWidth="10" defaultRowHeight="16"/>
  <sheetData>
    <row r="20" spans="1:6">
      <c r="A20" t="s">
        <v>3</v>
      </c>
      <c r="B20">
        <v>2</v>
      </c>
      <c r="C20">
        <f>POWER(B20,2)</f>
        <v>4</v>
      </c>
    </row>
    <row r="21" spans="1:6">
      <c r="A21" t="s">
        <v>28</v>
      </c>
      <c r="B21">
        <v>22.5</v>
      </c>
      <c r="C21">
        <f>POWER(B21,2)</f>
        <v>506.25</v>
      </c>
    </row>
    <row r="22" spans="1:6">
      <c r="A22" t="s">
        <v>29</v>
      </c>
    </row>
    <row r="23" spans="1:6">
      <c r="A23" t="s">
        <v>19</v>
      </c>
      <c r="B23">
        <v>0.9</v>
      </c>
      <c r="D23" t="s">
        <v>7</v>
      </c>
      <c r="E23">
        <f>_xlfn.NORM.S.INV(B23+B25)</f>
        <v>1.6448536269514715</v>
      </c>
      <c r="F23">
        <f>POWER(E23,2)</f>
        <v>2.7055434540954106</v>
      </c>
    </row>
    <row r="24" spans="1:6">
      <c r="A24" t="s">
        <v>5</v>
      </c>
      <c r="B24">
        <f>1-B23</f>
        <v>9.9999999999999978E-2</v>
      </c>
      <c r="F24" t="s">
        <v>30</v>
      </c>
    </row>
    <row r="25" spans="1:6">
      <c r="A25" t="s">
        <v>6</v>
      </c>
      <c r="B25">
        <f>B24/2</f>
        <v>4.9999999999999989E-2</v>
      </c>
      <c r="D25" s="35" t="s">
        <v>8</v>
      </c>
      <c r="E25" s="27">
        <f>(F23*C21)/C20</f>
        <v>342.42034340895043</v>
      </c>
      <c r="F25" s="27">
        <v>343</v>
      </c>
    </row>
    <row r="27" spans="1:6">
      <c r="A27" t="s">
        <v>31</v>
      </c>
    </row>
    <row r="28" spans="1:6">
      <c r="A28" t="s">
        <v>19</v>
      </c>
      <c r="B28">
        <v>0.95</v>
      </c>
      <c r="D28" t="s">
        <v>7</v>
      </c>
      <c r="E28">
        <f>_xlfn.NORM.S.INV(B28+B30)</f>
        <v>1.9599639845400536</v>
      </c>
      <c r="F28">
        <f>POWER(E28,2)</f>
        <v>3.8414588206941236</v>
      </c>
    </row>
    <row r="29" spans="1:6">
      <c r="A29" t="s">
        <v>5</v>
      </c>
      <c r="B29">
        <f>1-B28</f>
        <v>5.0000000000000044E-2</v>
      </c>
      <c r="F29" t="s">
        <v>30</v>
      </c>
    </row>
    <row r="30" spans="1:6">
      <c r="A30" t="s">
        <v>6</v>
      </c>
      <c r="B30">
        <f>B29/2</f>
        <v>2.5000000000000022E-2</v>
      </c>
      <c r="D30" s="35" t="s">
        <v>8</v>
      </c>
      <c r="E30" s="27">
        <f>(F28*C21)/C20</f>
        <v>486.18463199410002</v>
      </c>
      <c r="F30" s="27">
        <f>487</f>
        <v>487</v>
      </c>
    </row>
    <row r="32" spans="1:6">
      <c r="A32" s="36" t="s">
        <v>32</v>
      </c>
    </row>
    <row r="33" spans="1:6">
      <c r="A33" t="s">
        <v>19</v>
      </c>
      <c r="B33">
        <v>0.99</v>
      </c>
      <c r="D33" t="s">
        <v>7</v>
      </c>
      <c r="E33">
        <f>_xlfn.NORM.S.INV(B33+B35)</f>
        <v>2.5758293035488999</v>
      </c>
      <c r="F33">
        <f>POWER(E33,2)</f>
        <v>6.6348966010212109</v>
      </c>
    </row>
    <row r="34" spans="1:6">
      <c r="A34" t="s">
        <v>5</v>
      </c>
      <c r="B34">
        <f>1-B33</f>
        <v>1.0000000000000009E-2</v>
      </c>
      <c r="F34" t="s">
        <v>30</v>
      </c>
    </row>
    <row r="35" spans="1:6">
      <c r="A35" t="s">
        <v>6</v>
      </c>
      <c r="B35">
        <f>B34/2</f>
        <v>5.0000000000000044E-3</v>
      </c>
      <c r="D35" s="35" t="s">
        <v>8</v>
      </c>
      <c r="E35" s="37">
        <f>(F33*C21)/C20</f>
        <v>839.72910106674703</v>
      </c>
      <c r="F35" s="27">
        <v>840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7838-F6E1-D742-8942-C73FC99F6496}">
  <dimension ref="A17:F29"/>
  <sheetViews>
    <sheetView workbookViewId="0">
      <selection activeCell="E30" sqref="E30"/>
    </sheetView>
  </sheetViews>
  <sheetFormatPr baseColWidth="10" defaultRowHeight="16"/>
  <sheetData>
    <row r="17" spans="1:6">
      <c r="A17" t="s">
        <v>12</v>
      </c>
      <c r="B17">
        <v>6.25</v>
      </c>
      <c r="C17">
        <f>POWER(B17,2)</f>
        <v>39.0625</v>
      </c>
    </row>
    <row r="19" spans="1:6">
      <c r="A19" t="s">
        <v>33</v>
      </c>
    </row>
    <row r="20" spans="1:6">
      <c r="A20" t="s">
        <v>34</v>
      </c>
    </row>
    <row r="21" spans="1:6">
      <c r="A21" t="s">
        <v>3</v>
      </c>
      <c r="B21">
        <v>2</v>
      </c>
      <c r="C21">
        <f>POWER(B21,2)</f>
        <v>4</v>
      </c>
    </row>
    <row r="22" spans="1:6">
      <c r="A22" t="s">
        <v>35</v>
      </c>
      <c r="B22">
        <v>0.95</v>
      </c>
      <c r="D22" t="s">
        <v>7</v>
      </c>
      <c r="E22">
        <f>_xlfn.NORM.S.INV(B22+B24)</f>
        <v>1.9599639845400536</v>
      </c>
      <c r="F22">
        <f>POWER(E22,2)</f>
        <v>3.8414588206941236</v>
      </c>
    </row>
    <row r="23" spans="1:6">
      <c r="A23" t="s">
        <v>5</v>
      </c>
      <c r="B23">
        <f>1-B22</f>
        <v>5.0000000000000044E-2</v>
      </c>
    </row>
    <row r="24" spans="1:6">
      <c r="A24" t="s">
        <v>6</v>
      </c>
      <c r="B24">
        <f>B23/2</f>
        <v>2.5000000000000022E-2</v>
      </c>
    </row>
    <row r="26" spans="1:6">
      <c r="B26" s="35" t="s">
        <v>24</v>
      </c>
      <c r="C26" s="26">
        <f>(F22*C17)/C21</f>
        <v>37.514246295841048</v>
      </c>
      <c r="D26" s="38">
        <v>38</v>
      </c>
    </row>
    <row r="28" spans="1:6">
      <c r="A28" t="s">
        <v>36</v>
      </c>
    </row>
    <row r="29" spans="1:6">
      <c r="A29" t="s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60F2-3CC7-C64C-80F1-69F0479DDAA8}">
  <sheetPr>
    <tabColor theme="4" tint="0.39997558519241921"/>
  </sheetPr>
  <dimension ref="A10:G17"/>
  <sheetViews>
    <sheetView workbookViewId="0">
      <selection activeCell="A17" sqref="A17"/>
    </sheetView>
  </sheetViews>
  <sheetFormatPr baseColWidth="10" defaultRowHeight="16"/>
  <sheetData>
    <row r="10" spans="1:7">
      <c r="A10" t="s">
        <v>38</v>
      </c>
      <c r="D10" t="s">
        <v>41</v>
      </c>
    </row>
    <row r="11" spans="1:7">
      <c r="E11" t="s">
        <v>42</v>
      </c>
      <c r="F11">
        <f>(60-5)/4</f>
        <v>13.75</v>
      </c>
      <c r="G11">
        <f>POWER(F11,2)</f>
        <v>189.0625</v>
      </c>
    </row>
    <row r="12" spans="1:7">
      <c r="A12" t="s">
        <v>39</v>
      </c>
      <c r="B12">
        <v>3</v>
      </c>
      <c r="C12">
        <f>POWER(B12,2)</f>
        <v>9</v>
      </c>
    </row>
    <row r="13" spans="1:7">
      <c r="A13" t="s">
        <v>40</v>
      </c>
      <c r="B13" s="17">
        <v>0.95</v>
      </c>
      <c r="C13">
        <v>0.95</v>
      </c>
      <c r="E13" t="s">
        <v>7</v>
      </c>
      <c r="F13" s="21">
        <f>_xlfn.NORM.S.INV(C13+C15)</f>
        <v>1.9599639845400536</v>
      </c>
      <c r="G13" s="19">
        <f>POWER(F13,2)</f>
        <v>3.8414588206941236</v>
      </c>
    </row>
    <row r="14" spans="1:7">
      <c r="A14" t="s">
        <v>5</v>
      </c>
      <c r="C14">
        <f>1-C13</f>
        <v>5.0000000000000044E-2</v>
      </c>
    </row>
    <row r="15" spans="1:7">
      <c r="A15" t="s">
        <v>6</v>
      </c>
      <c r="C15">
        <f>C14/2</f>
        <v>2.5000000000000022E-2</v>
      </c>
    </row>
    <row r="16" spans="1:7">
      <c r="E16" s="22" t="s">
        <v>43</v>
      </c>
      <c r="F16" s="23">
        <f>(G13*G11)/C12</f>
        <v>80.697312031942531</v>
      </c>
    </row>
    <row r="17" spans="1:1">
      <c r="A17" s="39" t="s">
        <v>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E3A0-3EE4-BF46-9BB1-4EDD193EF186}">
  <sheetPr>
    <tabColor theme="4" tint="0.39997558519241921"/>
  </sheetPr>
  <dimension ref="A16:G27"/>
  <sheetViews>
    <sheetView zoomScale="92" workbookViewId="0">
      <selection activeCell="K38" sqref="K38"/>
    </sheetView>
  </sheetViews>
  <sheetFormatPr baseColWidth="10" defaultRowHeight="16"/>
  <cols>
    <col min="2" max="2" width="12" customWidth="1"/>
  </cols>
  <sheetData>
    <row r="16" spans="1:2">
      <c r="A16" t="s">
        <v>8</v>
      </c>
      <c r="B16">
        <v>611</v>
      </c>
    </row>
    <row r="18" spans="1:7">
      <c r="A18" t="s">
        <v>45</v>
      </c>
      <c r="B18" s="40">
        <f>281/B16</f>
        <v>0.45990180032733224</v>
      </c>
    </row>
    <row r="19" spans="1:7">
      <c r="A19" t="s">
        <v>20</v>
      </c>
      <c r="B19" s="44">
        <f>B18</f>
        <v>0.45990180032733224</v>
      </c>
    </row>
    <row r="21" spans="1:7">
      <c r="A21" t="s">
        <v>47</v>
      </c>
      <c r="E21" s="42" t="s">
        <v>49</v>
      </c>
      <c r="F21" t="s">
        <v>48</v>
      </c>
      <c r="G21" s="22" t="s">
        <v>3</v>
      </c>
    </row>
    <row r="22" spans="1:7">
      <c r="A22" t="s">
        <v>40</v>
      </c>
      <c r="B22">
        <v>0.9</v>
      </c>
      <c r="E22" s="20">
        <f>_xlfn.NORM.S.INV(B22+B24)</f>
        <v>1.6448536269514715</v>
      </c>
      <c r="F22">
        <f>SQRT((B18*(1-B18))/B16)</f>
        <v>2.016268264627228E-2</v>
      </c>
      <c r="G22" s="43">
        <f>E22*F22</f>
        <v>3.3164661679792456E-2</v>
      </c>
    </row>
    <row r="23" spans="1:7">
      <c r="A23" t="s">
        <v>5</v>
      </c>
      <c r="B23">
        <f>1-B22</f>
        <v>9.9999999999999978E-2</v>
      </c>
    </row>
    <row r="24" spans="1:7">
      <c r="A24" t="s">
        <v>46</v>
      </c>
      <c r="B24">
        <f>B23/2</f>
        <v>4.9999999999999989E-2</v>
      </c>
    </row>
    <row r="26" spans="1:7">
      <c r="A26" t="s">
        <v>50</v>
      </c>
    </row>
    <row r="27" spans="1:7">
      <c r="B27" s="35" t="s">
        <v>51</v>
      </c>
      <c r="C27" s="45">
        <f>B18-G22</f>
        <v>0.42673713864753982</v>
      </c>
      <c r="D27" s="46">
        <f>B18+G22</f>
        <v>0.49306646200712467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108A-600C-2746-809F-BF8405C19B89}">
  <dimension ref="A10:E19"/>
  <sheetViews>
    <sheetView tabSelected="1" workbookViewId="0">
      <selection activeCell="I27" sqref="I27"/>
    </sheetView>
  </sheetViews>
  <sheetFormatPr baseColWidth="10" defaultRowHeight="16"/>
  <sheetData>
    <row r="10" spans="1:5">
      <c r="A10" t="s">
        <v>52</v>
      </c>
      <c r="C10">
        <v>46</v>
      </c>
      <c r="D10">
        <v>200</v>
      </c>
      <c r="E10" t="s">
        <v>53</v>
      </c>
    </row>
    <row r="13" spans="1:5">
      <c r="A13" t="s">
        <v>54</v>
      </c>
    </row>
    <row r="14" spans="1:5">
      <c r="A14" t="s">
        <v>55</v>
      </c>
      <c r="B14">
        <f>C10/D10</f>
        <v>0.23</v>
      </c>
      <c r="C14" s="41">
        <f>B14</f>
        <v>0.23</v>
      </c>
    </row>
    <row r="16" spans="1:5">
      <c r="A16" t="s">
        <v>56</v>
      </c>
    </row>
    <row r="17" spans="1:4">
      <c r="A17" t="s">
        <v>57</v>
      </c>
      <c r="B17">
        <v>0.95</v>
      </c>
      <c r="D17" s="42" t="s">
        <v>49</v>
      </c>
    </row>
    <row r="18" spans="1:4">
      <c r="A18" t="s">
        <v>5</v>
      </c>
      <c r="B18">
        <f>1-B17</f>
        <v>5.0000000000000044E-2</v>
      </c>
      <c r="D18" s="19">
        <f>_xlfn.NORM.S.INV(B17+B19)</f>
        <v>1.9599639845400536</v>
      </c>
    </row>
    <row r="19" spans="1:4">
      <c r="A19" t="s">
        <v>6</v>
      </c>
      <c r="B19">
        <f>B18/2</f>
        <v>2.5000000000000022E-2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C3B8-E725-C846-AD39-FB3F5636B3F2}">
  <dimension ref="A1"/>
  <sheetViews>
    <sheetView workbookViewId="0">
      <selection activeCell="J34" sqref="J33:J34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25</vt:lpstr>
      <vt:lpstr>26</vt:lpstr>
      <vt:lpstr>27</vt:lpstr>
      <vt:lpstr>28</vt:lpstr>
      <vt:lpstr>29</vt:lpstr>
      <vt:lpstr>30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2020-05-02T00:59:25Z</dcterms:created>
  <dcterms:modified xsi:type="dcterms:W3CDTF">2020-05-04T00:27:00Z</dcterms:modified>
</cp:coreProperties>
</file>