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/>
  <mc:AlternateContent xmlns:mc="http://schemas.openxmlformats.org/markup-compatibility/2006">
    <mc:Choice Requires="x15">
      <x15ac:absPath xmlns:x15ac="http://schemas.microsoft.com/office/spreadsheetml/2010/11/ac" url="D:\___UFM-Cursos___\3_Semestre-[Enero-Mayo-2020]\____SumaDeCursosUFM2.1____\___Estadistica_1-Notas___\__Entregables__\Tarea#15\"/>
    </mc:Choice>
  </mc:AlternateContent>
  <xr:revisionPtr revIDLastSave="0" documentId="13_ncr:1_{A46633DB-1DCC-4C50-BA07-E42B1963CCA1}" xr6:coauthVersionLast="45" xr6:coauthVersionMax="45" xr10:uidLastSave="{00000000-0000-0000-0000-000000000000}"/>
  <bookViews>
    <workbookView xWindow="-120" yWindow="-120" windowWidth="29040" windowHeight="15840" activeTab="14" xr2:uid="{00000000-000D-0000-FFFF-FFFF00000000}"/>
  </bookViews>
  <sheets>
    <sheet name="25" sheetId="1" r:id="rId1"/>
    <sheet name="26" sheetId="2" r:id="rId2"/>
    <sheet name="27" sheetId="3" r:id="rId3"/>
    <sheet name="28" sheetId="4" r:id="rId4"/>
    <sheet name="29" sheetId="5" r:id="rId5"/>
    <sheet name="30" sheetId="6" r:id="rId6"/>
    <sheet name="35" sheetId="7" r:id="rId7"/>
    <sheet name="36" sheetId="8" r:id="rId8"/>
    <sheet name="37" sheetId="9" r:id="rId9"/>
    <sheet name="38" sheetId="10" r:id="rId10"/>
    <sheet name="39" sheetId="11" r:id="rId11"/>
    <sheet name="40" sheetId="12" r:id="rId12"/>
    <sheet name="41" sheetId="13" r:id="rId13"/>
    <sheet name="42" sheetId="14" r:id="rId14"/>
    <sheet name="43" sheetId="15" r:id="rId1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20" i="6" l="1"/>
  <c r="B19" i="6"/>
  <c r="B18" i="6"/>
  <c r="B14" i="6"/>
  <c r="C27" i="5"/>
  <c r="B25" i="5"/>
  <c r="B24" i="5"/>
  <c r="D19" i="5"/>
  <c r="C22" i="5" s="1"/>
  <c r="B20" i="5"/>
  <c r="C27" i="1"/>
  <c r="C26" i="1"/>
  <c r="C25" i="1"/>
  <c r="C24" i="1"/>
  <c r="C17" i="1"/>
  <c r="C18" i="1" s="1"/>
  <c r="C19" i="1" s="1"/>
  <c r="C20" i="1" s="1"/>
  <c r="C31" i="4"/>
  <c r="C29" i="4"/>
  <c r="C27" i="4"/>
  <c r="D22" i="13"/>
  <c r="B22" i="13"/>
  <c r="B21" i="13"/>
  <c r="B19" i="13"/>
  <c r="B18" i="13"/>
  <c r="B17" i="13"/>
  <c r="E36" i="14"/>
  <c r="E37" i="14"/>
  <c r="E38" i="14"/>
  <c r="E35" i="14"/>
  <c r="C31" i="14"/>
  <c r="C32" i="14" s="1"/>
  <c r="C33" i="14" s="1"/>
  <c r="C30" i="14"/>
  <c r="D29" i="12"/>
  <c r="B29" i="12"/>
  <c r="B28" i="12"/>
  <c r="B27" i="12"/>
  <c r="B26" i="12"/>
  <c r="B25" i="12"/>
  <c r="C33" i="11"/>
  <c r="C32" i="11"/>
  <c r="C25" i="11"/>
  <c r="C28" i="11"/>
  <c r="C29" i="11" s="1"/>
  <c r="C30" i="11" s="1"/>
  <c r="C31" i="11" s="1"/>
  <c r="C24" i="11"/>
  <c r="C23" i="11"/>
  <c r="C22" i="11"/>
  <c r="C21" i="11"/>
  <c r="C20" i="11"/>
  <c r="C19" i="11"/>
  <c r="B17" i="11"/>
  <c r="C33" i="10"/>
  <c r="C30" i="10"/>
  <c r="C31" i="10"/>
  <c r="E28" i="10"/>
  <c r="C28" i="10"/>
  <c r="C27" i="10"/>
  <c r="C23" i="10"/>
  <c r="C32" i="10"/>
  <c r="C26" i="10"/>
  <c r="C25" i="10"/>
  <c r="C24" i="10"/>
  <c r="C19" i="10"/>
  <c r="C20" i="10"/>
  <c r="C19" i="7"/>
  <c r="E27" i="7"/>
  <c r="C27" i="7"/>
  <c r="B17" i="7"/>
  <c r="C24" i="7"/>
  <c r="C23" i="7"/>
  <c r="C22" i="7"/>
  <c r="E23" i="8"/>
  <c r="C23" i="8"/>
  <c r="C16" i="8"/>
  <c r="C22" i="8"/>
  <c r="C39" i="9"/>
  <c r="E41" i="9" s="1"/>
  <c r="C19" i="8"/>
  <c r="C20" i="8" s="1"/>
  <c r="C21" i="8" s="1"/>
  <c r="C38" i="9"/>
  <c r="C37" i="9"/>
  <c r="C36" i="9"/>
  <c r="C33" i="9"/>
  <c r="C32" i="9"/>
  <c r="B29" i="9"/>
  <c r="B28" i="9"/>
  <c r="B27" i="9"/>
  <c r="C25" i="7" l="1"/>
  <c r="C41" i="9"/>
  <c r="E45" i="15"/>
  <c r="C45" i="15"/>
  <c r="C44" i="15"/>
  <c r="C43" i="15"/>
  <c r="E41" i="15"/>
  <c r="C41" i="15"/>
  <c r="C40" i="15"/>
  <c r="E36" i="15"/>
  <c r="C36" i="15"/>
  <c r="C35" i="15"/>
  <c r="B32" i="15"/>
  <c r="B31" i="15"/>
  <c r="B30" i="15"/>
  <c r="B18" i="3" l="1"/>
  <c r="C29" i="2"/>
  <c r="D23" i="4"/>
  <c r="E23" i="4"/>
  <c r="C23" i="4"/>
  <c r="D22" i="4"/>
  <c r="E22" i="4"/>
  <c r="C22" i="4"/>
  <c r="D21" i="4"/>
  <c r="E21" i="4"/>
  <c r="C21" i="4"/>
  <c r="C31" i="3"/>
  <c r="C29" i="3"/>
  <c r="C27" i="3"/>
  <c r="C22" i="3"/>
  <c r="D25" i="3"/>
  <c r="C25" i="3"/>
  <c r="B25" i="3"/>
  <c r="C18" i="3"/>
  <c r="B20" i="3"/>
  <c r="B21" i="3" s="1"/>
  <c r="B22" i="3" s="1"/>
  <c r="C33" i="2"/>
  <c r="C31" i="2"/>
  <c r="D25" i="2"/>
  <c r="D26" i="2"/>
  <c r="D24" i="2"/>
  <c r="B18" i="2"/>
  <c r="B23" i="2"/>
  <c r="B22" i="2"/>
  <c r="B21" i="2"/>
  <c r="B20" i="2"/>
</calcChain>
</file>

<file path=xl/sharedStrings.xml><?xml version="1.0" encoding="utf-8"?>
<sst xmlns="http://schemas.openxmlformats.org/spreadsheetml/2006/main" count="1312" uniqueCount="61">
  <si>
    <t xml:space="preserve">Promedio: </t>
  </si>
  <si>
    <t>Des. Est.:</t>
  </si>
  <si>
    <t xml:space="preserve">n: </t>
  </si>
  <si>
    <t xml:space="preserve">alpha: </t>
  </si>
  <si>
    <t>a)</t>
  </si>
  <si>
    <t>b)</t>
  </si>
  <si>
    <t>c)</t>
  </si>
  <si>
    <t>ME:</t>
  </si>
  <si>
    <t xml:space="preserve">ME: </t>
  </si>
  <si>
    <t>alpha/2:</t>
  </si>
  <si>
    <t xml:space="preserve">Nivel de confianza: </t>
  </si>
  <si>
    <t>alpha:</t>
  </si>
  <si>
    <t>(z_alpha/2)^2:</t>
  </si>
  <si>
    <t>z_alpha/2:</t>
  </si>
  <si>
    <t>(Des. Est.)^2:</t>
  </si>
  <si>
    <t>(ME)^2:</t>
  </si>
  <si>
    <t>n:</t>
  </si>
  <si>
    <t xml:space="preserve">α: </t>
  </si>
  <si>
    <t>α/2:</t>
  </si>
  <si>
    <t>^2:</t>
  </si>
  <si>
    <t>σ:</t>
  </si>
  <si>
    <t>d)</t>
  </si>
  <si>
    <t>No, los costos serían más elevados, la n se vuelve exponencialmente más grande, recomendaría hacerla con margen de error de 500.</t>
  </si>
  <si>
    <t xml:space="preserve">Intervalo de confianza: </t>
  </si>
  <si>
    <t>z_(alpha/2):</t>
  </si>
  <si>
    <t xml:space="preserve">p barra: </t>
  </si>
  <si>
    <t xml:space="preserve">Intervalo: </t>
  </si>
  <si>
    <t>a</t>
  </si>
  <si>
    <t>Response</t>
  </si>
  <si>
    <t>Yes</t>
  </si>
  <si>
    <t>No</t>
  </si>
  <si>
    <t>Yes:</t>
  </si>
  <si>
    <t xml:space="preserve">No: </t>
  </si>
  <si>
    <t xml:space="preserve">a) </t>
  </si>
  <si>
    <t xml:space="preserve">Nivel de con: </t>
  </si>
  <si>
    <t xml:space="preserve">c) </t>
  </si>
  <si>
    <t xml:space="preserve">d) </t>
  </si>
  <si>
    <t>Es menos costoso hacer que a tus empleados les guste el lugar en donde trabajan que encontrar un remplazo.</t>
  </si>
  <si>
    <t>Promedio:</t>
  </si>
  <si>
    <t xml:space="preserve">b) </t>
  </si>
  <si>
    <t>EE:</t>
  </si>
  <si>
    <t>(z_(alpha/2))^2:</t>
  </si>
  <si>
    <t xml:space="preserve">(ME)^2: </t>
  </si>
  <si>
    <t>P*:</t>
  </si>
  <si>
    <t xml:space="preserve">promedio: </t>
  </si>
  <si>
    <t xml:space="preserve">Nivel de conf: </t>
  </si>
  <si>
    <t>p*:</t>
  </si>
  <si>
    <t xml:space="preserve">Intervalos: </t>
  </si>
  <si>
    <t>Septiembre</t>
  </si>
  <si>
    <t>Octubre</t>
  </si>
  <si>
    <t>Comienzo de noviembre</t>
  </si>
  <si>
    <t>Un dia antes</t>
  </si>
  <si>
    <t xml:space="preserve">Para un media de p barra = 0.50 tiene mayor margen de error. </t>
  </si>
  <si>
    <t xml:space="preserve">Des vest: </t>
  </si>
  <si>
    <t xml:space="preserve">Desvest: </t>
  </si>
  <si>
    <t xml:space="preserve">z_(alpha/2): </t>
  </si>
  <si>
    <t xml:space="preserve">alpha/2: </t>
  </si>
  <si>
    <t xml:space="preserve">min: </t>
  </si>
  <si>
    <t xml:space="preserve">max: </t>
  </si>
  <si>
    <t xml:space="preserve">desvest: </t>
  </si>
  <si>
    <t xml:space="preserve">Se deberán realizar 81 ensayos.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</si>
</sst>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0" formatCode="0.000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2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2" fillId="0" borderId="0" xfId="0" applyFont="1"/>
    <xf numFmtId="3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  <xf numFmtId="10" fontId="0" fillId="0" borderId="0" xfId="0" applyNumberFormat="1"/>
    <xf numFmtId="2" fontId="0" fillId="0" borderId="0" xfId="0" applyNumberFormat="1"/>
    <xf numFmtId="17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4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7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570209</xdr:colOff>
      <xdr:row>10</xdr:row>
      <xdr:rowOff>47381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E786EDA-B865-45F8-A650-BF8B4C0753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323809" cy="195238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46330</xdr:colOff>
      <xdr:row>13</xdr:row>
      <xdr:rowOff>37786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B058254-2E62-454E-B852-7811A0C266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361905" cy="2514286"/>
        </a:xfrm>
        <a:prstGeom prst="rect">
          <a:avLst/>
        </a:prstGeom>
      </xdr:spPr>
    </xdr:pic>
    <xdr:clientData/>
  </xdr:twoCellAnchor>
  <xdr:twoCellAnchor editAs="oneCell">
    <xdr:from>
      <xdr:col>6</xdr:col>
      <xdr:colOff>180975</xdr:colOff>
      <xdr:row>16</xdr:row>
      <xdr:rowOff>114300</xdr:rowOff>
    </xdr:from>
    <xdr:to>
      <xdr:col>8</xdr:col>
      <xdr:colOff>123642</xdr:colOff>
      <xdr:row>20</xdr:row>
      <xdr:rowOff>18967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70B02DAC-6762-4221-8F92-5AFBAE72B5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0" y="3162300"/>
          <a:ext cx="1466667" cy="66666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503524</xdr:colOff>
      <xdr:row>14</xdr:row>
      <xdr:rowOff>123476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18F75D91-742F-49BE-8078-9BF61FDFBD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409524" cy="2790476"/>
        </a:xfrm>
        <a:prstGeom prst="rect">
          <a:avLst/>
        </a:prstGeom>
      </xdr:spPr>
    </xdr:pic>
    <xdr:clientData/>
  </xdr:twoCellAnchor>
  <xdr:oneCellAnchor>
    <xdr:from>
      <xdr:col>0</xdr:col>
      <xdr:colOff>47625</xdr:colOff>
      <xdr:row>20</xdr:row>
      <xdr:rowOff>185737</xdr:rowOff>
    </xdr:from>
    <xdr:ext cx="352148" cy="18473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611C6067-5F2F-4E36-9D92-5A7C68833F9F}"/>
                </a:ext>
              </a:extLst>
            </xdr:cNvPr>
            <xdr:cNvSpPr txBox="1"/>
          </xdr:nvSpPr>
          <xdr:spPr>
            <a:xfrm>
              <a:off x="47625" y="3805237"/>
              <a:ext cx="352148" cy="1847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GT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GT" sz="1100" b="0" i="1">
                            <a:latin typeface="Cambria Math" panose="02040503050406030204" pitchFamily="18" charset="0"/>
                          </a:rPr>
                          <m:t>𝑧</m:t>
                        </m:r>
                      </m:e>
                      <m:sub>
                        <m:r>
                          <a:rPr lang="es-GT" sz="1100" b="0" i="1">
                            <a:latin typeface="Cambria Math" panose="02040503050406030204" pitchFamily="18" charset="0"/>
                          </a:rPr>
                          <m:t>𝛼</m:t>
                        </m:r>
                        <m:r>
                          <a:rPr lang="es-GT" sz="1100" b="0" i="1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m:rPr>
                            <m:lit/>
                          </m:rPr>
                          <a:rPr lang="es-GT" sz="1100" b="0" i="1">
                            <a:latin typeface="Cambria Math" panose="02040503050406030204" pitchFamily="18" charset="0"/>
                          </a:rPr>
                          <m:t>/</m:t>
                        </m:r>
                        <m:r>
                          <a:rPr lang="es-GT" sz="1100" b="0" i="1">
                            <a:latin typeface="Cambria Math" panose="02040503050406030204" pitchFamily="18" charset="0"/>
                          </a:rPr>
                          <m:t> 2 </m:t>
                        </m:r>
                      </m:sub>
                    </m:sSub>
                  </m:oMath>
                </m:oMathPara>
              </a14:m>
              <a:endParaRPr lang="es-GT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611C6067-5F2F-4E36-9D92-5A7C68833F9F}"/>
                </a:ext>
              </a:extLst>
            </xdr:cNvPr>
            <xdr:cNvSpPr txBox="1"/>
          </xdr:nvSpPr>
          <xdr:spPr>
            <a:xfrm>
              <a:off x="47625" y="3805237"/>
              <a:ext cx="352148" cy="1847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GT" sz="1100" b="0" i="0">
                  <a:latin typeface="Cambria Math" panose="02040503050406030204" pitchFamily="18" charset="0"/>
                </a:rPr>
                <a:t>𝑧_(𝛼 \/ 2 )</a:t>
              </a:r>
              <a:endParaRPr lang="es-GT" sz="1100"/>
            </a:p>
          </xdr:txBody>
        </xdr:sp>
      </mc:Fallback>
    </mc:AlternateContent>
    <xdr:clientData/>
  </xdr:oneCellAnchor>
  <xdr:twoCellAnchor editAs="oneCell">
    <xdr:from>
      <xdr:col>7</xdr:col>
      <xdr:colOff>190500</xdr:colOff>
      <xdr:row>15</xdr:row>
      <xdr:rowOff>104775</xdr:rowOff>
    </xdr:from>
    <xdr:to>
      <xdr:col>9</xdr:col>
      <xdr:colOff>133167</xdr:colOff>
      <xdr:row>19</xdr:row>
      <xdr:rowOff>9442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8838C8B3-A8CC-468F-B63B-88A970DEC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24500" y="2962275"/>
          <a:ext cx="1466667" cy="66666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474952</xdr:colOff>
      <xdr:row>10</xdr:row>
      <xdr:rowOff>180714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1E823E0-AC3F-4C13-A763-33DDD1151D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380952" cy="20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428625</xdr:colOff>
      <xdr:row>9</xdr:row>
      <xdr:rowOff>123825</xdr:rowOff>
    </xdr:from>
    <xdr:to>
      <xdr:col>13</xdr:col>
      <xdr:colOff>436911</xdr:colOff>
      <xdr:row>16</xdr:row>
      <xdr:rowOff>123658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C3A8D9F-C076-4C06-B789-A3C0D194F8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8625" y="1838325"/>
          <a:ext cx="9914286" cy="1333333"/>
        </a:xfrm>
        <a:prstGeom prst="rect">
          <a:avLst/>
        </a:prstGeom>
      </xdr:spPr>
    </xdr:pic>
    <xdr:clientData/>
  </xdr:twoCellAnchor>
  <xdr:twoCellAnchor editAs="oneCell">
    <xdr:from>
      <xdr:col>7</xdr:col>
      <xdr:colOff>209550</xdr:colOff>
      <xdr:row>19</xdr:row>
      <xdr:rowOff>57150</xdr:rowOff>
    </xdr:from>
    <xdr:to>
      <xdr:col>9</xdr:col>
      <xdr:colOff>152217</xdr:colOff>
      <xdr:row>22</xdr:row>
      <xdr:rowOff>152317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1673799E-125A-426C-A02F-CC0EC6BF5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543550" y="3676650"/>
          <a:ext cx="1466667" cy="66666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503524</xdr:colOff>
      <xdr:row>16</xdr:row>
      <xdr:rowOff>132952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1B6B98AF-3F35-4BB0-ACD8-985E23731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409524" cy="318095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474952</xdr:colOff>
      <xdr:row>8</xdr:row>
      <xdr:rowOff>123619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B340AA8-5C9F-4365-A434-F06006411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380952" cy="164761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457200</xdr:colOff>
      <xdr:row>12</xdr:row>
      <xdr:rowOff>89392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62C262F-C71C-44CF-8742-CDE7E575D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839200" cy="237539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179390</xdr:colOff>
      <xdr:row>11</xdr:row>
      <xdr:rowOff>37833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BC17EA3-CE0B-458B-8C53-E2A92ABBF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676190" cy="213333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14</xdr:col>
      <xdr:colOff>342901</xdr:colOff>
      <xdr:row>22</xdr:row>
      <xdr:rowOff>58417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5A9E049-D78B-4A1E-BA16-4749FFF3D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11010900" cy="426011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731868</xdr:colOff>
      <xdr:row>15</xdr:row>
      <xdr:rowOff>171071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CBDCED5-6BFE-4844-AB6D-5DFC1A54D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457143" cy="3028571"/>
        </a:xfrm>
        <a:prstGeom prst="rect">
          <a:avLst/>
        </a:prstGeom>
      </xdr:spPr>
    </xdr:pic>
    <xdr:clientData/>
  </xdr:twoCellAnchor>
  <xdr:twoCellAnchor editAs="oneCell">
    <xdr:from>
      <xdr:col>9</xdr:col>
      <xdr:colOff>361950</xdr:colOff>
      <xdr:row>17</xdr:row>
      <xdr:rowOff>9525</xdr:rowOff>
    </xdr:from>
    <xdr:to>
      <xdr:col>21</xdr:col>
      <xdr:colOff>239919</xdr:colOff>
      <xdr:row>25</xdr:row>
      <xdr:rowOff>120</xdr:rowOff>
    </xdr:to>
    <xdr:pic>
      <xdr:nvPicPr>
        <xdr:cNvPr id="4" name="Picture 2">
          <a:extLst>
            <a:ext uri="{FF2B5EF4-FFF2-40B4-BE49-F238E27FC236}">
              <a16:creationId xmlns:a16="http://schemas.microsoft.com/office/drawing/2014/main" id="{D6160A79-0817-47FD-AD31-38437BB20C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15225" y="3248025"/>
          <a:ext cx="9021969" cy="151459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179619</xdr:colOff>
      <xdr:row>12</xdr:row>
      <xdr:rowOff>171143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EB1C815-E2A9-44F0-AF5E-960ABD402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847619" cy="2457143"/>
        </a:xfrm>
        <a:prstGeom prst="rect">
          <a:avLst/>
        </a:prstGeom>
      </xdr:spPr>
    </xdr:pic>
    <xdr:clientData/>
  </xdr:twoCellAnchor>
  <xdr:twoCellAnchor editAs="oneCell">
    <xdr:from>
      <xdr:col>7</xdr:col>
      <xdr:colOff>428625</xdr:colOff>
      <xdr:row>14</xdr:row>
      <xdr:rowOff>114300</xdr:rowOff>
    </xdr:from>
    <xdr:to>
      <xdr:col>19</xdr:col>
      <xdr:colOff>306594</xdr:colOff>
      <xdr:row>22</xdr:row>
      <xdr:rowOff>104895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F18767C-2051-4CCD-99C3-E5D889CA4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62625" y="2781300"/>
          <a:ext cx="9021969" cy="151459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303428</xdr:colOff>
      <xdr:row>19</xdr:row>
      <xdr:rowOff>142405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A8D3BE4-1FBB-4755-84BF-08423E34D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8" cy="3761905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665394</xdr:colOff>
      <xdr:row>10</xdr:row>
      <xdr:rowOff>66429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7BB1EF4-F1BB-4D5E-A001-5D897E43F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847619" cy="1971429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600075</xdr:colOff>
      <xdr:row>23</xdr:row>
      <xdr:rowOff>9144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137B398-9CC6-4CAA-8825-ABC9C9FA99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744075" cy="4390644"/>
        </a:xfrm>
        <a:prstGeom prst="rect">
          <a:avLst/>
        </a:prstGeom>
      </xdr:spPr>
    </xdr:pic>
    <xdr:clientData/>
  </xdr:twoCellAnchor>
  <xdr:twoCellAnchor editAs="oneCell">
    <xdr:from>
      <xdr:col>6</xdr:col>
      <xdr:colOff>523875</xdr:colOff>
      <xdr:row>24</xdr:row>
      <xdr:rowOff>171450</xdr:rowOff>
    </xdr:from>
    <xdr:to>
      <xdr:col>18</xdr:col>
      <xdr:colOff>401844</xdr:colOff>
      <xdr:row>32</xdr:row>
      <xdr:rowOff>162045</xdr:rowOff>
    </xdr:to>
    <xdr:pic>
      <xdr:nvPicPr>
        <xdr:cNvPr id="4" name="Picture 2">
          <a:extLst>
            <a:ext uri="{FF2B5EF4-FFF2-40B4-BE49-F238E27FC236}">
              <a16:creationId xmlns:a16="http://schemas.microsoft.com/office/drawing/2014/main" id="{B0D20696-35D2-44CB-B162-0F3F2FC8E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95875" y="4743450"/>
          <a:ext cx="9021969" cy="1514595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65381</xdr:colOff>
      <xdr:row>24</xdr:row>
      <xdr:rowOff>1557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27EE144-F0B2-49F9-954B-93E79B72CD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896122" cy="4517113"/>
        </a:xfrm>
        <a:prstGeom prst="rect">
          <a:avLst/>
        </a:prstGeom>
      </xdr:spPr>
    </xdr:pic>
    <xdr:clientData/>
  </xdr:twoCellAnchor>
  <xdr:twoCellAnchor editAs="oneCell">
    <xdr:from>
      <xdr:col>3</xdr:col>
      <xdr:colOff>11759</xdr:colOff>
      <xdr:row>26</xdr:row>
      <xdr:rowOff>105833</xdr:rowOff>
    </xdr:from>
    <xdr:to>
      <xdr:col>7</xdr:col>
      <xdr:colOff>297209</xdr:colOff>
      <xdr:row>30</xdr:row>
      <xdr:rowOff>134193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445455F-6C20-40FF-BA7D-ABCB59618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63333" y="4997685"/>
          <a:ext cx="3342857" cy="7809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3:C27"/>
  <sheetViews>
    <sheetView workbookViewId="0">
      <selection activeCell="D35" sqref="D35"/>
    </sheetView>
  </sheetViews>
  <sheetFormatPr baseColWidth="10" defaultColWidth="9.140625" defaultRowHeight="15" x14ac:dyDescent="0.25"/>
  <sheetData>
    <row r="13" spans="1:3" x14ac:dyDescent="0.25">
      <c r="A13" t="s">
        <v>54</v>
      </c>
      <c r="B13">
        <v>6.84</v>
      </c>
    </row>
    <row r="15" spans="1:3" x14ac:dyDescent="0.25">
      <c r="A15" t="s">
        <v>33</v>
      </c>
      <c r="B15" t="s">
        <v>8</v>
      </c>
      <c r="C15">
        <v>1.5</v>
      </c>
    </row>
    <row r="16" spans="1:3" x14ac:dyDescent="0.25">
      <c r="B16" t="s">
        <v>34</v>
      </c>
      <c r="C16">
        <v>0.95</v>
      </c>
    </row>
    <row r="17" spans="1:3" x14ac:dyDescent="0.25">
      <c r="B17" t="s">
        <v>3</v>
      </c>
      <c r="C17">
        <f>1-C16</f>
        <v>5.0000000000000044E-2</v>
      </c>
    </row>
    <row r="18" spans="1:3" x14ac:dyDescent="0.25">
      <c r="B18" t="s">
        <v>9</v>
      </c>
      <c r="C18">
        <f>C17/2</f>
        <v>2.5000000000000022E-2</v>
      </c>
    </row>
    <row r="19" spans="1:3" x14ac:dyDescent="0.25">
      <c r="B19" t="s">
        <v>55</v>
      </c>
      <c r="C19">
        <f>_xlfn.NORM.S.INV(C18+C16)</f>
        <v>1.9599639845400536</v>
      </c>
    </row>
    <row r="20" spans="1:3" x14ac:dyDescent="0.25">
      <c r="B20" s="1" t="s">
        <v>2</v>
      </c>
      <c r="C20" s="1">
        <f>ROUNDUP( ((C19 * B13)/C15)^2,0)</f>
        <v>80</v>
      </c>
    </row>
    <row r="22" spans="1:3" x14ac:dyDescent="0.25">
      <c r="A22" t="s">
        <v>39</v>
      </c>
      <c r="B22" t="s">
        <v>34</v>
      </c>
      <c r="C22">
        <v>0.9</v>
      </c>
    </row>
    <row r="23" spans="1:3" x14ac:dyDescent="0.25">
      <c r="B23" t="s">
        <v>8</v>
      </c>
      <c r="C23">
        <v>2</v>
      </c>
    </row>
    <row r="24" spans="1:3" x14ac:dyDescent="0.25">
      <c r="B24" t="s">
        <v>3</v>
      </c>
      <c r="C24">
        <f>1-C22</f>
        <v>9.9999999999999978E-2</v>
      </c>
    </row>
    <row r="25" spans="1:3" x14ac:dyDescent="0.25">
      <c r="B25" t="s">
        <v>56</v>
      </c>
      <c r="C25">
        <f>C24/2</f>
        <v>4.9999999999999989E-2</v>
      </c>
    </row>
    <row r="26" spans="1:3" x14ac:dyDescent="0.25">
      <c r="B26" t="s">
        <v>24</v>
      </c>
      <c r="C26">
        <f>_xlfn.NORM.S.INV(C25+C22)</f>
        <v>1.6448536269514715</v>
      </c>
    </row>
    <row r="27" spans="1:3" x14ac:dyDescent="0.25">
      <c r="B27" s="1" t="s">
        <v>2</v>
      </c>
      <c r="C27" s="1">
        <f>ROUNDUP(  ((C26*B13)/C23)^2,0)</f>
        <v>32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B15A8-7270-4B68-9E1D-95A9B2424EDE}">
  <dimension ref="A16:D33"/>
  <sheetViews>
    <sheetView workbookViewId="0">
      <selection activeCell="C29" sqref="C29"/>
    </sheetView>
  </sheetViews>
  <sheetFormatPr baseColWidth="10" defaultRowHeight="15" x14ac:dyDescent="0.25"/>
  <cols>
    <col min="1" max="1" width="14.85546875" customWidth="1"/>
    <col min="2" max="2" width="22.42578125" customWidth="1"/>
    <col min="3" max="3" width="14.5703125" customWidth="1"/>
  </cols>
  <sheetData>
    <row r="16" spans="1:2" x14ac:dyDescent="0.25">
      <c r="A16" t="s">
        <v>0</v>
      </c>
      <c r="B16">
        <v>2.41</v>
      </c>
    </row>
    <row r="17" spans="1:4" x14ac:dyDescent="0.25">
      <c r="A17" t="s">
        <v>1</v>
      </c>
      <c r="B17">
        <v>0.15</v>
      </c>
    </row>
    <row r="18" spans="1:4" x14ac:dyDescent="0.25">
      <c r="A18" t="s">
        <v>14</v>
      </c>
      <c r="B18">
        <f>B17^2</f>
        <v>2.2499999999999999E-2</v>
      </c>
    </row>
    <row r="19" spans="1:4" x14ac:dyDescent="0.25">
      <c r="A19" t="s">
        <v>10</v>
      </c>
      <c r="B19">
        <v>0.95</v>
      </c>
    </row>
    <row r="20" spans="1:4" x14ac:dyDescent="0.25">
      <c r="A20" t="s">
        <v>11</v>
      </c>
      <c r="B20">
        <f>1-B19</f>
        <v>5.0000000000000044E-2</v>
      </c>
    </row>
    <row r="21" spans="1:4" x14ac:dyDescent="0.25">
      <c r="A21" t="s">
        <v>9</v>
      </c>
      <c r="B21">
        <f>B20/2</f>
        <v>2.5000000000000022E-2</v>
      </c>
    </row>
    <row r="22" spans="1:4" x14ac:dyDescent="0.25">
      <c r="A22" t="s">
        <v>13</v>
      </c>
      <c r="B22">
        <f>_xlfn.NORM.S.INV(B21+B19)</f>
        <v>1.9599639845400536</v>
      </c>
    </row>
    <row r="23" spans="1:4" x14ac:dyDescent="0.25">
      <c r="A23" t="s">
        <v>12</v>
      </c>
      <c r="B23">
        <f>B22^2</f>
        <v>3.8414588206941236</v>
      </c>
    </row>
    <row r="24" spans="1:4" x14ac:dyDescent="0.25">
      <c r="A24" t="s">
        <v>7</v>
      </c>
      <c r="B24">
        <v>7.0000000000000007E-2</v>
      </c>
      <c r="C24" t="s">
        <v>15</v>
      </c>
      <c r="D24">
        <f>B24^2</f>
        <v>4.9000000000000007E-3</v>
      </c>
    </row>
    <row r="25" spans="1:4" x14ac:dyDescent="0.25">
      <c r="A25" t="s">
        <v>7</v>
      </c>
      <c r="B25">
        <v>0.05</v>
      </c>
      <c r="C25" t="s">
        <v>15</v>
      </c>
      <c r="D25">
        <f t="shared" ref="D25:D26" si="0">B25^2</f>
        <v>2.5000000000000005E-3</v>
      </c>
    </row>
    <row r="26" spans="1:4" x14ac:dyDescent="0.25">
      <c r="A26" t="s">
        <v>8</v>
      </c>
      <c r="B26">
        <v>0.03</v>
      </c>
      <c r="C26" t="s">
        <v>15</v>
      </c>
      <c r="D26">
        <f t="shared" si="0"/>
        <v>8.9999999999999998E-4</v>
      </c>
    </row>
    <row r="29" spans="1:4" x14ac:dyDescent="0.25">
      <c r="A29" t="s">
        <v>4</v>
      </c>
      <c r="B29" s="1" t="s">
        <v>2</v>
      </c>
      <c r="C29" s="1">
        <f>ROUNDUP((B23 * B18)/(D24),0)</f>
        <v>18</v>
      </c>
    </row>
    <row r="31" spans="1:4" x14ac:dyDescent="0.25">
      <c r="A31" t="s">
        <v>5</v>
      </c>
      <c r="B31" s="1" t="s">
        <v>2</v>
      </c>
      <c r="C31" s="1">
        <f>ROUNDUP((B23 * B18)/(D25),0)</f>
        <v>35</v>
      </c>
    </row>
    <row r="33" spans="1:3" x14ac:dyDescent="0.25">
      <c r="A33" t="s">
        <v>6</v>
      </c>
      <c r="B33" s="1" t="s">
        <v>16</v>
      </c>
      <c r="C33" s="1">
        <f>ROUNDUP((B23 * B18)/(D26),0)</f>
        <v>97</v>
      </c>
    </row>
  </sheetData>
  <pageMargins left="0.7" right="0.7" top="0.75" bottom="0.75" header="0.3" footer="0.3"/>
  <pageSetup paperSize="9" orientation="portrait" horizontalDpi="360" verticalDpi="36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29339E-60F2-4607-889C-9A2F62E9E809}">
  <dimension ref="A16:D33"/>
  <sheetViews>
    <sheetView workbookViewId="0">
      <selection activeCell="B18" sqref="B18"/>
    </sheetView>
  </sheetViews>
  <sheetFormatPr baseColWidth="10" defaultRowHeight="15" x14ac:dyDescent="0.25"/>
  <sheetData>
    <row r="16" spans="3:3" x14ac:dyDescent="0.25">
      <c r="C16" t="s">
        <v>19</v>
      </c>
    </row>
    <row r="17" spans="1:4" x14ac:dyDescent="0.25">
      <c r="A17" t="s">
        <v>0</v>
      </c>
      <c r="B17" s="3">
        <v>30000</v>
      </c>
      <c r="C17" s="3">
        <v>45000</v>
      </c>
    </row>
    <row r="18" spans="1:4" x14ac:dyDescent="0.25">
      <c r="A18" s="2" t="s">
        <v>20</v>
      </c>
      <c r="B18">
        <f>(C17-B17)/4</f>
        <v>3750</v>
      </c>
      <c r="C18">
        <f>B18^2</f>
        <v>14062500</v>
      </c>
    </row>
    <row r="19" spans="1:4" x14ac:dyDescent="0.25">
      <c r="A19" t="s">
        <v>10</v>
      </c>
      <c r="B19">
        <v>0.95</v>
      </c>
    </row>
    <row r="20" spans="1:4" x14ac:dyDescent="0.25">
      <c r="A20" s="2" t="s">
        <v>17</v>
      </c>
      <c r="B20">
        <f>1-B19</f>
        <v>5.0000000000000044E-2</v>
      </c>
    </row>
    <row r="21" spans="1:4" x14ac:dyDescent="0.25">
      <c r="A21" t="s">
        <v>18</v>
      </c>
      <c r="B21">
        <f>B20/2</f>
        <v>2.5000000000000022E-2</v>
      </c>
    </row>
    <row r="22" spans="1:4" x14ac:dyDescent="0.25">
      <c r="B22">
        <f>_xlfn.NORM.S.INV(B21+B19)</f>
        <v>1.9599639845400536</v>
      </c>
      <c r="C22">
        <f>B22^2</f>
        <v>3.8414588206941236</v>
      </c>
    </row>
    <row r="24" spans="1:4" x14ac:dyDescent="0.25">
      <c r="A24" t="s">
        <v>8</v>
      </c>
      <c r="B24">
        <v>500</v>
      </c>
      <c r="C24">
        <v>200</v>
      </c>
      <c r="D24">
        <v>100</v>
      </c>
    </row>
    <row r="25" spans="1:4" x14ac:dyDescent="0.25">
      <c r="A25" t="s">
        <v>15</v>
      </c>
      <c r="B25">
        <f>B24^2</f>
        <v>250000</v>
      </c>
      <c r="C25">
        <f>C24^2</f>
        <v>40000</v>
      </c>
      <c r="D25">
        <f>D24^2</f>
        <v>10000</v>
      </c>
    </row>
    <row r="27" spans="1:4" x14ac:dyDescent="0.25">
      <c r="A27" t="s">
        <v>4</v>
      </c>
      <c r="B27" s="1" t="s">
        <v>2</v>
      </c>
      <c r="C27" s="1">
        <f>ROUNDUP((C22 * C18)/(B25),0)</f>
        <v>217</v>
      </c>
    </row>
    <row r="29" spans="1:4" x14ac:dyDescent="0.25">
      <c r="A29" t="s">
        <v>5</v>
      </c>
      <c r="B29" s="1" t="s">
        <v>2</v>
      </c>
      <c r="C29" s="1">
        <f>ROUNDUP((C22 * C18)/(C25),0)</f>
        <v>1351</v>
      </c>
    </row>
    <row r="31" spans="1:4" x14ac:dyDescent="0.25">
      <c r="A31" t="s">
        <v>6</v>
      </c>
      <c r="B31" s="1" t="s">
        <v>2</v>
      </c>
      <c r="C31" s="1">
        <f>ROUNDUP((C22 * C18)/(D25),0)</f>
        <v>5403</v>
      </c>
    </row>
    <row r="33" spans="1:2" x14ac:dyDescent="0.25">
      <c r="A33" t="s">
        <v>21</v>
      </c>
      <c r="B33" s="1" t="s">
        <v>22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383F1D-9A74-409C-B4CB-D1ACA2635DA0}">
  <dimension ref="A20:E31"/>
  <sheetViews>
    <sheetView workbookViewId="0">
      <selection activeCell="C27" sqref="C27"/>
    </sheetView>
  </sheetViews>
  <sheetFormatPr baseColWidth="10" defaultRowHeight="15" x14ac:dyDescent="0.25"/>
  <sheetData>
    <row r="20" spans="1:5" x14ac:dyDescent="0.25">
      <c r="A20" s="5" t="s">
        <v>23</v>
      </c>
      <c r="B20" s="5"/>
      <c r="C20">
        <v>0.9</v>
      </c>
      <c r="D20">
        <v>0.95</v>
      </c>
      <c r="E20">
        <v>0.99</v>
      </c>
    </row>
    <row r="21" spans="1:5" x14ac:dyDescent="0.25">
      <c r="B21" t="s">
        <v>11</v>
      </c>
      <c r="C21">
        <f>1-C20</f>
        <v>9.9999999999999978E-2</v>
      </c>
      <c r="D21">
        <f t="shared" ref="D21:E21" si="0">1-D20</f>
        <v>5.0000000000000044E-2</v>
      </c>
      <c r="E21">
        <f t="shared" si="0"/>
        <v>1.0000000000000009E-2</v>
      </c>
    </row>
    <row r="22" spans="1:5" x14ac:dyDescent="0.25">
      <c r="B22" t="s">
        <v>9</v>
      </c>
      <c r="C22">
        <f>C21/2</f>
        <v>4.9999999999999989E-2</v>
      </c>
      <c r="D22">
        <f t="shared" ref="D22:E22" si="1">D21/2</f>
        <v>2.5000000000000022E-2</v>
      </c>
      <c r="E22">
        <f t="shared" si="1"/>
        <v>5.0000000000000044E-3</v>
      </c>
    </row>
    <row r="23" spans="1:5" x14ac:dyDescent="0.25">
      <c r="B23" t="s">
        <v>24</v>
      </c>
      <c r="C23">
        <f>_xlfn.NORM.S.INV(C20+C22)</f>
        <v>1.6448536269514715</v>
      </c>
      <c r="D23">
        <f t="shared" ref="D23:E23" si="2">_xlfn.NORM.S.INV(D20+D22)</f>
        <v>1.9599639845400536</v>
      </c>
      <c r="E23">
        <f t="shared" si="2"/>
        <v>2.5758293035488999</v>
      </c>
    </row>
    <row r="24" spans="1:5" x14ac:dyDescent="0.25">
      <c r="B24" t="s">
        <v>8</v>
      </c>
      <c r="C24">
        <v>2</v>
      </c>
      <c r="D24">
        <v>2</v>
      </c>
      <c r="E24">
        <v>2</v>
      </c>
    </row>
    <row r="25" spans="1:5" x14ac:dyDescent="0.25">
      <c r="B25" t="s">
        <v>53</v>
      </c>
      <c r="C25">
        <v>22.5</v>
      </c>
      <c r="D25">
        <v>22.5</v>
      </c>
      <c r="E25">
        <v>22.5</v>
      </c>
    </row>
    <row r="27" spans="1:5" x14ac:dyDescent="0.25">
      <c r="A27" t="s">
        <v>4</v>
      </c>
      <c r="B27" s="1" t="s">
        <v>2</v>
      </c>
      <c r="C27" s="1">
        <f>ROUNDUP(( (C23 * C25) /C24 )^2,0)</f>
        <v>343</v>
      </c>
    </row>
    <row r="29" spans="1:5" x14ac:dyDescent="0.25">
      <c r="A29" t="s">
        <v>39</v>
      </c>
      <c r="B29" s="1" t="s">
        <v>2</v>
      </c>
      <c r="C29" s="1">
        <f>ROUNDUP( ( (D23 * D25) / D24  )^2,0)</f>
        <v>487</v>
      </c>
    </row>
    <row r="31" spans="1:5" x14ac:dyDescent="0.25">
      <c r="A31" t="s">
        <v>35</v>
      </c>
      <c r="B31" s="1" t="s">
        <v>2</v>
      </c>
      <c r="C31" s="1">
        <f>ROUNDUP( ( (E23 * E25) / E24  )^2,0)</f>
        <v>840</v>
      </c>
    </row>
  </sheetData>
  <mergeCells count="1">
    <mergeCell ref="A20:B20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8B890-464F-4D13-9795-F2EF9764C40D}">
  <dimension ref="A19:D27"/>
  <sheetViews>
    <sheetView workbookViewId="0">
      <selection activeCell="C27" sqref="B27:C27"/>
    </sheetView>
  </sheetViews>
  <sheetFormatPr baseColWidth="10" defaultRowHeight="15" x14ac:dyDescent="0.25"/>
  <sheetData>
    <row r="19" spans="1:4" x14ac:dyDescent="0.25">
      <c r="A19" t="s">
        <v>54</v>
      </c>
      <c r="B19">
        <v>6.25</v>
      </c>
      <c r="C19" t="s">
        <v>24</v>
      </c>
      <c r="D19">
        <f>_xlfn.NORM.S.INV(B20+0.95)</f>
        <v>1.9599639845400536</v>
      </c>
    </row>
    <row r="20" spans="1:4" x14ac:dyDescent="0.25">
      <c r="A20" t="s">
        <v>9</v>
      </c>
      <c r="B20">
        <f>(1-0.95)/2</f>
        <v>2.5000000000000022E-2</v>
      </c>
    </row>
    <row r="22" spans="1:4" x14ac:dyDescent="0.25">
      <c r="A22" t="s">
        <v>4</v>
      </c>
      <c r="B22" s="1" t="s">
        <v>2</v>
      </c>
      <c r="C22" s="1">
        <f>ROUNDUP(  ((D19 * B19)/2)^2,0)</f>
        <v>38</v>
      </c>
    </row>
    <row r="24" spans="1:4" x14ac:dyDescent="0.25">
      <c r="A24" t="s">
        <v>9</v>
      </c>
      <c r="B24">
        <f>(1-0.95)/2</f>
        <v>2.5000000000000022E-2</v>
      </c>
    </row>
    <row r="25" spans="1:4" x14ac:dyDescent="0.25">
      <c r="A25" t="s">
        <v>24</v>
      </c>
      <c r="B25">
        <f>_xlfn.NORM.S.INV(B24+0.95)</f>
        <v>1.9599639845400536</v>
      </c>
    </row>
    <row r="26" spans="1:4" x14ac:dyDescent="0.25">
      <c r="A26" t="s">
        <v>39</v>
      </c>
      <c r="B26" t="s">
        <v>8</v>
      </c>
      <c r="C26">
        <v>1</v>
      </c>
    </row>
    <row r="27" spans="1:4" x14ac:dyDescent="0.25">
      <c r="B27" s="1" t="s">
        <v>2</v>
      </c>
      <c r="C27" s="1">
        <f>ROUNDUP(  ((B25* B19)/C26)^2,0)</f>
        <v>151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D02F3C-4D79-4925-B4BD-71914554BDD4}">
  <dimension ref="A12:B21"/>
  <sheetViews>
    <sheetView workbookViewId="0">
      <selection activeCell="A22" sqref="A22"/>
    </sheetView>
  </sheetViews>
  <sheetFormatPr baseColWidth="10" defaultRowHeight="15" x14ac:dyDescent="0.25"/>
  <sheetData>
    <row r="12" spans="1:2" x14ac:dyDescent="0.25">
      <c r="A12" t="s">
        <v>57</v>
      </c>
      <c r="B12">
        <v>5</v>
      </c>
    </row>
    <row r="13" spans="1:2" x14ac:dyDescent="0.25">
      <c r="A13" t="s">
        <v>58</v>
      </c>
      <c r="B13">
        <v>60</v>
      </c>
    </row>
    <row r="14" spans="1:2" x14ac:dyDescent="0.25">
      <c r="A14" t="s">
        <v>59</v>
      </c>
      <c r="B14">
        <f>(B13-B12)/4</f>
        <v>13.75</v>
      </c>
    </row>
    <row r="16" spans="1:2" x14ac:dyDescent="0.25">
      <c r="A16" t="s">
        <v>8</v>
      </c>
      <c r="B16">
        <v>3</v>
      </c>
    </row>
    <row r="17" spans="1:2" x14ac:dyDescent="0.25">
      <c r="A17" t="s">
        <v>45</v>
      </c>
      <c r="B17">
        <v>0.95</v>
      </c>
    </row>
    <row r="18" spans="1:2" x14ac:dyDescent="0.25">
      <c r="A18" t="s">
        <v>9</v>
      </c>
      <c r="B18">
        <f>(1-B17)/2</f>
        <v>2.5000000000000022E-2</v>
      </c>
    </row>
    <row r="19" spans="1:2" x14ac:dyDescent="0.25">
      <c r="A19" t="s">
        <v>55</v>
      </c>
      <c r="B19">
        <f>_xlfn.NORM.S.INV(B18+B17)</f>
        <v>1.9599639845400536</v>
      </c>
    </row>
    <row r="20" spans="1:2" x14ac:dyDescent="0.25">
      <c r="A20" s="1" t="s">
        <v>2</v>
      </c>
      <c r="B20" s="1">
        <f>ROUNDUP( ((B19 * B14)/B16 )^2,0)</f>
        <v>81</v>
      </c>
    </row>
    <row r="21" spans="1:2" x14ac:dyDescent="0.25">
      <c r="A21" t="s">
        <v>60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546A88-1B22-42B0-A2EB-BB5557D127CA}">
  <dimension ref="A16:E27"/>
  <sheetViews>
    <sheetView workbookViewId="0">
      <selection activeCell="C19" sqref="C19"/>
    </sheetView>
  </sheetViews>
  <sheetFormatPr baseColWidth="10" defaultRowHeight="15" x14ac:dyDescent="0.25"/>
  <sheetData>
    <row r="16" spans="1:2" x14ac:dyDescent="0.25">
      <c r="A16" t="s">
        <v>2</v>
      </c>
      <c r="B16">
        <v>611</v>
      </c>
    </row>
    <row r="17" spans="1:5" x14ac:dyDescent="0.25">
      <c r="A17" t="s">
        <v>25</v>
      </c>
      <c r="B17">
        <f>281/B16</f>
        <v>0.45990180032733224</v>
      </c>
    </row>
    <row r="19" spans="1:5" x14ac:dyDescent="0.25">
      <c r="A19" t="s">
        <v>33</v>
      </c>
      <c r="B19" s="1" t="s">
        <v>25</v>
      </c>
      <c r="C19" s="1">
        <f>B17</f>
        <v>0.45990180032733224</v>
      </c>
    </row>
    <row r="21" spans="1:5" x14ac:dyDescent="0.25">
      <c r="A21" t="s">
        <v>39</v>
      </c>
      <c r="B21" t="s">
        <v>34</v>
      </c>
      <c r="C21">
        <v>0.9</v>
      </c>
    </row>
    <row r="22" spans="1:5" x14ac:dyDescent="0.25">
      <c r="B22" t="s">
        <v>3</v>
      </c>
      <c r="C22">
        <f>1-C21</f>
        <v>9.9999999999999978E-2</v>
      </c>
    </row>
    <row r="23" spans="1:5" x14ac:dyDescent="0.25">
      <c r="B23" t="s">
        <v>9</v>
      </c>
      <c r="C23">
        <f>C22/2</f>
        <v>4.9999999999999989E-2</v>
      </c>
    </row>
    <row r="24" spans="1:5" x14ac:dyDescent="0.25">
      <c r="B24" t="s">
        <v>24</v>
      </c>
      <c r="C24">
        <f>_xlfn.NORM.S.INV(C23+C21)</f>
        <v>1.6448536269514715</v>
      </c>
    </row>
    <row r="25" spans="1:5" x14ac:dyDescent="0.25">
      <c r="B25" s="1" t="s">
        <v>8</v>
      </c>
      <c r="C25" s="1">
        <f>C24*SQRT((B17*(1-B17)/(B16)))</f>
        <v>3.3164661679792456E-2</v>
      </c>
    </row>
    <row r="27" spans="1:5" x14ac:dyDescent="0.25">
      <c r="A27" t="s">
        <v>6</v>
      </c>
      <c r="B27" s="1" t="s">
        <v>26</v>
      </c>
      <c r="C27" s="1">
        <f>B17-C25</f>
        <v>0.42673713864753982</v>
      </c>
      <c r="D27" s="1" t="s">
        <v>27</v>
      </c>
      <c r="E27" s="1">
        <f>B17+C25</f>
        <v>0.49306646200712467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49EFF-7CF9-421A-9467-46AC31A08BD8}">
  <dimension ref="A14:E23"/>
  <sheetViews>
    <sheetView workbookViewId="0">
      <selection activeCell="E18" sqref="E18"/>
    </sheetView>
  </sheetViews>
  <sheetFormatPr baseColWidth="10" defaultRowHeight="15" x14ac:dyDescent="0.25"/>
  <cols>
    <col min="3" max="3" width="16" customWidth="1"/>
  </cols>
  <sheetData>
    <row r="14" spans="1:3" x14ac:dyDescent="0.25">
      <c r="B14" t="s">
        <v>16</v>
      </c>
      <c r="C14">
        <v>200</v>
      </c>
    </row>
    <row r="16" spans="1:3" x14ac:dyDescent="0.25">
      <c r="A16" t="s">
        <v>4</v>
      </c>
      <c r="B16" s="1" t="s">
        <v>38</v>
      </c>
      <c r="C16" s="1">
        <f>46/200</f>
        <v>0.23</v>
      </c>
    </row>
    <row r="18" spans="1:5" x14ac:dyDescent="0.25">
      <c r="A18" t="s">
        <v>39</v>
      </c>
      <c r="B18" t="s">
        <v>34</v>
      </c>
      <c r="C18">
        <v>0.95</v>
      </c>
    </row>
    <row r="19" spans="1:5" x14ac:dyDescent="0.25">
      <c r="B19" t="s">
        <v>11</v>
      </c>
      <c r="C19">
        <f>1-C18</f>
        <v>5.0000000000000044E-2</v>
      </c>
    </row>
    <row r="20" spans="1:5" x14ac:dyDescent="0.25">
      <c r="B20" t="s">
        <v>9</v>
      </c>
      <c r="C20">
        <f>C19/2</f>
        <v>2.5000000000000022E-2</v>
      </c>
    </row>
    <row r="21" spans="1:5" x14ac:dyDescent="0.25">
      <c r="B21" t="s">
        <v>24</v>
      </c>
      <c r="C21">
        <f>_xlfn.NORM.S.INV(C20+C18)</f>
        <v>1.9599639845400536</v>
      </c>
    </row>
    <row r="22" spans="1:5" x14ac:dyDescent="0.25">
      <c r="B22" t="s">
        <v>40</v>
      </c>
      <c r="C22">
        <f>C21 * SQRT((C16 * (1 - C16))/C14)</f>
        <v>5.8323338259436468E-2</v>
      </c>
    </row>
    <row r="23" spans="1:5" x14ac:dyDescent="0.25">
      <c r="B23" s="1" t="s">
        <v>23</v>
      </c>
      <c r="C23" s="1">
        <f>C16-C22</f>
        <v>0.17167666174056354</v>
      </c>
      <c r="D23" s="1" t="s">
        <v>27</v>
      </c>
      <c r="E23" s="1">
        <f>C16+C22</f>
        <v>0.28832333825943646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CFC0C0-7102-4AF6-9968-343A825BC2AD}">
  <dimension ref="A1:Q1101"/>
  <sheetViews>
    <sheetView topLeftCell="A12" zoomScale="89" zoomScaleNormal="70" workbookViewId="0">
      <selection activeCell="C39" sqref="C39"/>
    </sheetView>
  </sheetViews>
  <sheetFormatPr baseColWidth="10" defaultRowHeight="15" x14ac:dyDescent="0.25"/>
  <sheetData>
    <row r="1" spans="17:17" ht="15.75" x14ac:dyDescent="0.25">
      <c r="Q1" s="6" t="s">
        <v>28</v>
      </c>
    </row>
    <row r="2" spans="17:17" x14ac:dyDescent="0.25">
      <c r="Q2" s="4" t="s">
        <v>29</v>
      </c>
    </row>
    <row r="3" spans="17:17" x14ac:dyDescent="0.25">
      <c r="Q3" s="4" t="s">
        <v>30</v>
      </c>
    </row>
    <row r="4" spans="17:17" x14ac:dyDescent="0.25">
      <c r="Q4" s="4" t="s">
        <v>29</v>
      </c>
    </row>
    <row r="5" spans="17:17" x14ac:dyDescent="0.25">
      <c r="Q5" s="4" t="s">
        <v>30</v>
      </c>
    </row>
    <row r="6" spans="17:17" x14ac:dyDescent="0.25">
      <c r="Q6" s="4" t="s">
        <v>29</v>
      </c>
    </row>
    <row r="7" spans="17:17" x14ac:dyDescent="0.25">
      <c r="Q7" s="4" t="s">
        <v>29</v>
      </c>
    </row>
    <row r="8" spans="17:17" x14ac:dyDescent="0.25">
      <c r="Q8" s="4" t="s">
        <v>30</v>
      </c>
    </row>
    <row r="9" spans="17:17" x14ac:dyDescent="0.25">
      <c r="Q9" s="4" t="s">
        <v>30</v>
      </c>
    </row>
    <row r="10" spans="17:17" x14ac:dyDescent="0.25">
      <c r="Q10" s="4" t="s">
        <v>29</v>
      </c>
    </row>
    <row r="11" spans="17:17" x14ac:dyDescent="0.25">
      <c r="Q11" s="4" t="s">
        <v>29</v>
      </c>
    </row>
    <row r="12" spans="17:17" x14ac:dyDescent="0.25">
      <c r="Q12" s="4" t="s">
        <v>29</v>
      </c>
    </row>
    <row r="13" spans="17:17" x14ac:dyDescent="0.25">
      <c r="Q13" s="4" t="s">
        <v>29</v>
      </c>
    </row>
    <row r="14" spans="17:17" x14ac:dyDescent="0.25">
      <c r="Q14" s="4" t="s">
        <v>30</v>
      </c>
    </row>
    <row r="15" spans="17:17" x14ac:dyDescent="0.25">
      <c r="Q15" s="4" t="s">
        <v>30</v>
      </c>
    </row>
    <row r="16" spans="17:17" x14ac:dyDescent="0.25">
      <c r="Q16" s="4" t="s">
        <v>30</v>
      </c>
    </row>
    <row r="17" spans="1:17" x14ac:dyDescent="0.25">
      <c r="Q17" s="4" t="s">
        <v>30</v>
      </c>
    </row>
    <row r="18" spans="1:17" x14ac:dyDescent="0.25">
      <c r="Q18" s="4" t="s">
        <v>29</v>
      </c>
    </row>
    <row r="19" spans="1:17" x14ac:dyDescent="0.25">
      <c r="Q19" s="4" t="s">
        <v>30</v>
      </c>
    </row>
    <row r="20" spans="1:17" x14ac:dyDescent="0.25">
      <c r="Q20" s="4" t="s">
        <v>30</v>
      </c>
    </row>
    <row r="21" spans="1:17" x14ac:dyDescent="0.25">
      <c r="Q21" s="4" t="s">
        <v>30</v>
      </c>
    </row>
    <row r="22" spans="1:17" x14ac:dyDescent="0.25">
      <c r="Q22" s="4" t="s">
        <v>30</v>
      </c>
    </row>
    <row r="23" spans="1:17" x14ac:dyDescent="0.25">
      <c r="Q23" s="4" t="s">
        <v>30</v>
      </c>
    </row>
    <row r="24" spans="1:17" x14ac:dyDescent="0.25">
      <c r="Q24" s="4" t="s">
        <v>29</v>
      </c>
    </row>
    <row r="25" spans="1:17" x14ac:dyDescent="0.25">
      <c r="A25" t="s">
        <v>2</v>
      </c>
      <c r="B25">
        <v>1100</v>
      </c>
      <c r="Q25" s="4" t="s">
        <v>30</v>
      </c>
    </row>
    <row r="26" spans="1:17" x14ac:dyDescent="0.25">
      <c r="Q26" s="4" t="s">
        <v>30</v>
      </c>
    </row>
    <row r="27" spans="1:17" x14ac:dyDescent="0.25">
      <c r="A27" t="s">
        <v>31</v>
      </c>
      <c r="B27">
        <f>COUNTIF(Q2:Q1101,"Yes")</f>
        <v>473</v>
      </c>
      <c r="Q27" s="4" t="s">
        <v>29</v>
      </c>
    </row>
    <row r="28" spans="1:17" x14ac:dyDescent="0.25">
      <c r="A28" t="s">
        <v>32</v>
      </c>
      <c r="B28">
        <f>COUNTIF(Q2:Q1101,"No")</f>
        <v>627</v>
      </c>
      <c r="Q28" s="4" t="s">
        <v>30</v>
      </c>
    </row>
    <row r="29" spans="1:17" x14ac:dyDescent="0.25">
      <c r="B29">
        <f>SUM(B27:B28)</f>
        <v>1100</v>
      </c>
      <c r="Q29" s="4" t="s">
        <v>30</v>
      </c>
    </row>
    <row r="30" spans="1:17" x14ac:dyDescent="0.25">
      <c r="Q30" s="4" t="s">
        <v>30</v>
      </c>
    </row>
    <row r="31" spans="1:17" x14ac:dyDescent="0.25">
      <c r="Q31" s="4" t="s">
        <v>29</v>
      </c>
    </row>
    <row r="32" spans="1:17" x14ac:dyDescent="0.25">
      <c r="A32" t="s">
        <v>4</v>
      </c>
      <c r="B32" s="1" t="s">
        <v>25</v>
      </c>
      <c r="C32" s="1">
        <f>B27/B29</f>
        <v>0.43</v>
      </c>
      <c r="Q32" s="4" t="s">
        <v>30</v>
      </c>
    </row>
    <row r="33" spans="1:17" x14ac:dyDescent="0.25">
      <c r="C33">
        <f>B28/B29</f>
        <v>0.56999999999999995</v>
      </c>
      <c r="Q33" s="4" t="s">
        <v>30</v>
      </c>
    </row>
    <row r="34" spans="1:17" x14ac:dyDescent="0.25">
      <c r="Q34" s="4" t="s">
        <v>30</v>
      </c>
    </row>
    <row r="35" spans="1:17" x14ac:dyDescent="0.25">
      <c r="A35" t="s">
        <v>5</v>
      </c>
      <c r="B35" t="s">
        <v>34</v>
      </c>
      <c r="C35">
        <v>0.95</v>
      </c>
      <c r="Q35" s="4" t="s">
        <v>30</v>
      </c>
    </row>
    <row r="36" spans="1:17" x14ac:dyDescent="0.25">
      <c r="B36" t="s">
        <v>3</v>
      </c>
      <c r="C36">
        <f>1-C35</f>
        <v>5.0000000000000044E-2</v>
      </c>
      <c r="Q36" s="4" t="s">
        <v>29</v>
      </c>
    </row>
    <row r="37" spans="1:17" x14ac:dyDescent="0.25">
      <c r="B37" t="s">
        <v>9</v>
      </c>
      <c r="C37">
        <f>C36/2</f>
        <v>2.5000000000000022E-2</v>
      </c>
      <c r="Q37" s="4" t="s">
        <v>30</v>
      </c>
    </row>
    <row r="38" spans="1:17" x14ac:dyDescent="0.25">
      <c r="B38" t="s">
        <v>24</v>
      </c>
      <c r="C38">
        <f>_xlfn.NORM.S.INV(C35+C37)</f>
        <v>1.9599639845400536</v>
      </c>
      <c r="Q38" s="4" t="s">
        <v>30</v>
      </c>
    </row>
    <row r="39" spans="1:17" x14ac:dyDescent="0.25">
      <c r="B39" s="1" t="s">
        <v>8</v>
      </c>
      <c r="C39" s="1">
        <f>C38 * SQRT((C32 * (1 - C32)) / B25)</f>
        <v>2.925656968881488E-2</v>
      </c>
      <c r="Q39" s="4" t="s">
        <v>30</v>
      </c>
    </row>
    <row r="40" spans="1:17" x14ac:dyDescent="0.25">
      <c r="Q40" s="4" t="s">
        <v>30</v>
      </c>
    </row>
    <row r="41" spans="1:17" x14ac:dyDescent="0.25">
      <c r="A41" t="s">
        <v>35</v>
      </c>
      <c r="B41" s="1" t="s">
        <v>26</v>
      </c>
      <c r="C41" s="1">
        <f>C32-C39</f>
        <v>0.40074343031118509</v>
      </c>
      <c r="D41" s="1" t="s">
        <v>27</v>
      </c>
      <c r="E41" s="1">
        <f>C32+C39</f>
        <v>0.4592565696888149</v>
      </c>
      <c r="Q41" s="4" t="s">
        <v>29</v>
      </c>
    </row>
    <row r="42" spans="1:17" x14ac:dyDescent="0.25">
      <c r="Q42" s="4" t="s">
        <v>30</v>
      </c>
    </row>
    <row r="43" spans="1:17" x14ac:dyDescent="0.25">
      <c r="A43" t="s">
        <v>36</v>
      </c>
      <c r="B43" s="1" t="s">
        <v>37</v>
      </c>
      <c r="Q43" s="4" t="s">
        <v>30</v>
      </c>
    </row>
    <row r="44" spans="1:17" x14ac:dyDescent="0.25">
      <c r="Q44" s="4" t="s">
        <v>30</v>
      </c>
    </row>
    <row r="45" spans="1:17" x14ac:dyDescent="0.25">
      <c r="Q45" s="4" t="s">
        <v>29</v>
      </c>
    </row>
    <row r="46" spans="1:17" x14ac:dyDescent="0.25">
      <c r="Q46" s="4" t="s">
        <v>30</v>
      </c>
    </row>
    <row r="47" spans="1:17" x14ac:dyDescent="0.25">
      <c r="Q47" s="4" t="s">
        <v>30</v>
      </c>
    </row>
    <row r="48" spans="1:17" x14ac:dyDescent="0.25">
      <c r="Q48" s="4" t="s">
        <v>29</v>
      </c>
    </row>
    <row r="49" spans="17:17" x14ac:dyDescent="0.25">
      <c r="Q49" s="4" t="s">
        <v>29</v>
      </c>
    </row>
    <row r="50" spans="17:17" x14ac:dyDescent="0.25">
      <c r="Q50" s="4" t="s">
        <v>29</v>
      </c>
    </row>
    <row r="51" spans="17:17" x14ac:dyDescent="0.25">
      <c r="Q51" s="4" t="s">
        <v>30</v>
      </c>
    </row>
    <row r="52" spans="17:17" x14ac:dyDescent="0.25">
      <c r="Q52" s="4" t="s">
        <v>30</v>
      </c>
    </row>
    <row r="53" spans="17:17" x14ac:dyDescent="0.25">
      <c r="Q53" s="4" t="s">
        <v>29</v>
      </c>
    </row>
    <row r="54" spans="17:17" x14ac:dyDescent="0.25">
      <c r="Q54" s="4" t="s">
        <v>29</v>
      </c>
    </row>
    <row r="55" spans="17:17" x14ac:dyDescent="0.25">
      <c r="Q55" s="4" t="s">
        <v>30</v>
      </c>
    </row>
    <row r="56" spans="17:17" x14ac:dyDescent="0.25">
      <c r="Q56" s="4" t="s">
        <v>29</v>
      </c>
    </row>
    <row r="57" spans="17:17" x14ac:dyDescent="0.25">
      <c r="Q57" s="4" t="s">
        <v>29</v>
      </c>
    </row>
    <row r="58" spans="17:17" x14ac:dyDescent="0.25">
      <c r="Q58" s="4" t="s">
        <v>30</v>
      </c>
    </row>
    <row r="59" spans="17:17" x14ac:dyDescent="0.25">
      <c r="Q59" s="4" t="s">
        <v>30</v>
      </c>
    </row>
    <row r="60" spans="17:17" x14ac:dyDescent="0.25">
      <c r="Q60" s="4" t="s">
        <v>30</v>
      </c>
    </row>
    <row r="61" spans="17:17" x14ac:dyDescent="0.25">
      <c r="Q61" s="4" t="s">
        <v>30</v>
      </c>
    </row>
    <row r="62" spans="17:17" x14ac:dyDescent="0.25">
      <c r="Q62" s="4" t="s">
        <v>30</v>
      </c>
    </row>
    <row r="63" spans="17:17" x14ac:dyDescent="0.25">
      <c r="Q63" s="4" t="s">
        <v>29</v>
      </c>
    </row>
    <row r="64" spans="17:17" x14ac:dyDescent="0.25">
      <c r="Q64" s="4" t="s">
        <v>29</v>
      </c>
    </row>
    <row r="65" spans="17:17" x14ac:dyDescent="0.25">
      <c r="Q65" s="4" t="s">
        <v>30</v>
      </c>
    </row>
    <row r="66" spans="17:17" x14ac:dyDescent="0.25">
      <c r="Q66" s="4" t="s">
        <v>29</v>
      </c>
    </row>
    <row r="67" spans="17:17" x14ac:dyDescent="0.25">
      <c r="Q67" s="4" t="s">
        <v>29</v>
      </c>
    </row>
    <row r="68" spans="17:17" x14ac:dyDescent="0.25">
      <c r="Q68" s="4" t="s">
        <v>30</v>
      </c>
    </row>
    <row r="69" spans="17:17" x14ac:dyDescent="0.25">
      <c r="Q69" s="4" t="s">
        <v>29</v>
      </c>
    </row>
    <row r="70" spans="17:17" x14ac:dyDescent="0.25">
      <c r="Q70" s="4" t="s">
        <v>30</v>
      </c>
    </row>
    <row r="71" spans="17:17" x14ac:dyDescent="0.25">
      <c r="Q71" s="4" t="s">
        <v>29</v>
      </c>
    </row>
    <row r="72" spans="17:17" x14ac:dyDescent="0.25">
      <c r="Q72" s="4" t="s">
        <v>29</v>
      </c>
    </row>
    <row r="73" spans="17:17" x14ac:dyDescent="0.25">
      <c r="Q73" s="4" t="s">
        <v>30</v>
      </c>
    </row>
    <row r="74" spans="17:17" x14ac:dyDescent="0.25">
      <c r="Q74" s="4" t="s">
        <v>30</v>
      </c>
    </row>
    <row r="75" spans="17:17" x14ac:dyDescent="0.25">
      <c r="Q75" s="4" t="s">
        <v>30</v>
      </c>
    </row>
    <row r="76" spans="17:17" x14ac:dyDescent="0.25">
      <c r="Q76" s="4" t="s">
        <v>29</v>
      </c>
    </row>
    <row r="77" spans="17:17" x14ac:dyDescent="0.25">
      <c r="Q77" s="4" t="s">
        <v>30</v>
      </c>
    </row>
    <row r="78" spans="17:17" x14ac:dyDescent="0.25">
      <c r="Q78" s="4" t="s">
        <v>29</v>
      </c>
    </row>
    <row r="79" spans="17:17" x14ac:dyDescent="0.25">
      <c r="Q79" s="4" t="s">
        <v>30</v>
      </c>
    </row>
    <row r="80" spans="17:17" x14ac:dyDescent="0.25">
      <c r="Q80" s="4" t="s">
        <v>29</v>
      </c>
    </row>
    <row r="81" spans="17:17" x14ac:dyDescent="0.25">
      <c r="Q81" s="4" t="s">
        <v>30</v>
      </c>
    </row>
    <row r="82" spans="17:17" x14ac:dyDescent="0.25">
      <c r="Q82" s="4" t="s">
        <v>30</v>
      </c>
    </row>
    <row r="83" spans="17:17" x14ac:dyDescent="0.25">
      <c r="Q83" s="4" t="s">
        <v>30</v>
      </c>
    </row>
    <row r="84" spans="17:17" x14ac:dyDescent="0.25">
      <c r="Q84" s="4" t="s">
        <v>30</v>
      </c>
    </row>
    <row r="85" spans="17:17" x14ac:dyDescent="0.25">
      <c r="Q85" s="4" t="s">
        <v>30</v>
      </c>
    </row>
    <row r="86" spans="17:17" x14ac:dyDescent="0.25">
      <c r="Q86" s="4" t="s">
        <v>29</v>
      </c>
    </row>
    <row r="87" spans="17:17" x14ac:dyDescent="0.25">
      <c r="Q87" s="4" t="s">
        <v>30</v>
      </c>
    </row>
    <row r="88" spans="17:17" x14ac:dyDescent="0.25">
      <c r="Q88" s="4" t="s">
        <v>29</v>
      </c>
    </row>
    <row r="89" spans="17:17" x14ac:dyDescent="0.25">
      <c r="Q89" s="4" t="s">
        <v>30</v>
      </c>
    </row>
    <row r="90" spans="17:17" x14ac:dyDescent="0.25">
      <c r="Q90" s="4" t="s">
        <v>29</v>
      </c>
    </row>
    <row r="91" spans="17:17" x14ac:dyDescent="0.25">
      <c r="Q91" s="4" t="s">
        <v>29</v>
      </c>
    </row>
    <row r="92" spans="17:17" x14ac:dyDescent="0.25">
      <c r="Q92" s="4" t="s">
        <v>29</v>
      </c>
    </row>
    <row r="93" spans="17:17" x14ac:dyDescent="0.25">
      <c r="Q93" s="4" t="s">
        <v>29</v>
      </c>
    </row>
    <row r="94" spans="17:17" x14ac:dyDescent="0.25">
      <c r="Q94" s="4" t="s">
        <v>30</v>
      </c>
    </row>
    <row r="95" spans="17:17" x14ac:dyDescent="0.25">
      <c r="Q95" s="4" t="s">
        <v>30</v>
      </c>
    </row>
    <row r="96" spans="17:17" x14ac:dyDescent="0.25">
      <c r="Q96" s="4" t="s">
        <v>30</v>
      </c>
    </row>
    <row r="97" spans="17:17" x14ac:dyDescent="0.25">
      <c r="Q97" s="4" t="s">
        <v>29</v>
      </c>
    </row>
    <row r="98" spans="17:17" x14ac:dyDescent="0.25">
      <c r="Q98" s="4" t="s">
        <v>29</v>
      </c>
    </row>
    <row r="99" spans="17:17" x14ac:dyDescent="0.25">
      <c r="Q99" s="4" t="s">
        <v>29</v>
      </c>
    </row>
    <row r="100" spans="17:17" x14ac:dyDescent="0.25">
      <c r="Q100" s="4" t="s">
        <v>29</v>
      </c>
    </row>
    <row r="101" spans="17:17" x14ac:dyDescent="0.25">
      <c r="Q101" s="4" t="s">
        <v>30</v>
      </c>
    </row>
    <row r="102" spans="17:17" x14ac:dyDescent="0.25">
      <c r="Q102" s="4" t="s">
        <v>29</v>
      </c>
    </row>
    <row r="103" spans="17:17" x14ac:dyDescent="0.25">
      <c r="Q103" s="4" t="s">
        <v>29</v>
      </c>
    </row>
    <row r="104" spans="17:17" x14ac:dyDescent="0.25">
      <c r="Q104" s="4" t="s">
        <v>30</v>
      </c>
    </row>
    <row r="105" spans="17:17" x14ac:dyDescent="0.25">
      <c r="Q105" s="4" t="s">
        <v>30</v>
      </c>
    </row>
    <row r="106" spans="17:17" x14ac:dyDescent="0.25">
      <c r="Q106" s="4" t="s">
        <v>30</v>
      </c>
    </row>
    <row r="107" spans="17:17" x14ac:dyDescent="0.25">
      <c r="Q107" s="4" t="s">
        <v>30</v>
      </c>
    </row>
    <row r="108" spans="17:17" x14ac:dyDescent="0.25">
      <c r="Q108" s="4" t="s">
        <v>29</v>
      </c>
    </row>
    <row r="109" spans="17:17" x14ac:dyDescent="0.25">
      <c r="Q109" s="4" t="s">
        <v>30</v>
      </c>
    </row>
    <row r="110" spans="17:17" x14ac:dyDescent="0.25">
      <c r="Q110" s="4" t="s">
        <v>30</v>
      </c>
    </row>
    <row r="111" spans="17:17" x14ac:dyDescent="0.25">
      <c r="Q111" s="4" t="s">
        <v>30</v>
      </c>
    </row>
    <row r="112" spans="17:17" x14ac:dyDescent="0.25">
      <c r="Q112" s="4" t="s">
        <v>29</v>
      </c>
    </row>
    <row r="113" spans="17:17" x14ac:dyDescent="0.25">
      <c r="Q113" s="4" t="s">
        <v>29</v>
      </c>
    </row>
    <row r="114" spans="17:17" x14ac:dyDescent="0.25">
      <c r="Q114" s="4" t="s">
        <v>30</v>
      </c>
    </row>
    <row r="115" spans="17:17" x14ac:dyDescent="0.25">
      <c r="Q115" s="4" t="s">
        <v>30</v>
      </c>
    </row>
    <row r="116" spans="17:17" x14ac:dyDescent="0.25">
      <c r="Q116" s="4" t="s">
        <v>30</v>
      </c>
    </row>
    <row r="117" spans="17:17" x14ac:dyDescent="0.25">
      <c r="Q117" s="4" t="s">
        <v>30</v>
      </c>
    </row>
    <row r="118" spans="17:17" x14ac:dyDescent="0.25">
      <c r="Q118" s="4" t="s">
        <v>30</v>
      </c>
    </row>
    <row r="119" spans="17:17" x14ac:dyDescent="0.25">
      <c r="Q119" s="4" t="s">
        <v>29</v>
      </c>
    </row>
    <row r="120" spans="17:17" x14ac:dyDescent="0.25">
      <c r="Q120" s="4" t="s">
        <v>30</v>
      </c>
    </row>
    <row r="121" spans="17:17" x14ac:dyDescent="0.25">
      <c r="Q121" s="4" t="s">
        <v>29</v>
      </c>
    </row>
    <row r="122" spans="17:17" x14ac:dyDescent="0.25">
      <c r="Q122" s="4" t="s">
        <v>30</v>
      </c>
    </row>
    <row r="123" spans="17:17" x14ac:dyDescent="0.25">
      <c r="Q123" s="4" t="s">
        <v>30</v>
      </c>
    </row>
    <row r="124" spans="17:17" x14ac:dyDescent="0.25">
      <c r="Q124" s="4" t="s">
        <v>30</v>
      </c>
    </row>
    <row r="125" spans="17:17" x14ac:dyDescent="0.25">
      <c r="Q125" s="4" t="s">
        <v>30</v>
      </c>
    </row>
    <row r="126" spans="17:17" x14ac:dyDescent="0.25">
      <c r="Q126" s="4" t="s">
        <v>30</v>
      </c>
    </row>
    <row r="127" spans="17:17" x14ac:dyDescent="0.25">
      <c r="Q127" s="4" t="s">
        <v>29</v>
      </c>
    </row>
    <row r="128" spans="17:17" x14ac:dyDescent="0.25">
      <c r="Q128" s="4" t="s">
        <v>30</v>
      </c>
    </row>
    <row r="129" spans="17:17" x14ac:dyDescent="0.25">
      <c r="Q129" s="4" t="s">
        <v>30</v>
      </c>
    </row>
    <row r="130" spans="17:17" x14ac:dyDescent="0.25">
      <c r="Q130" s="4" t="s">
        <v>30</v>
      </c>
    </row>
    <row r="131" spans="17:17" x14ac:dyDescent="0.25">
      <c r="Q131" s="4" t="s">
        <v>30</v>
      </c>
    </row>
    <row r="132" spans="17:17" x14ac:dyDescent="0.25">
      <c r="Q132" s="4" t="s">
        <v>30</v>
      </c>
    </row>
    <row r="133" spans="17:17" x14ac:dyDescent="0.25">
      <c r="Q133" s="4" t="s">
        <v>29</v>
      </c>
    </row>
    <row r="134" spans="17:17" x14ac:dyDescent="0.25">
      <c r="Q134" s="4" t="s">
        <v>29</v>
      </c>
    </row>
    <row r="135" spans="17:17" x14ac:dyDescent="0.25">
      <c r="Q135" s="4" t="s">
        <v>30</v>
      </c>
    </row>
    <row r="136" spans="17:17" x14ac:dyDescent="0.25">
      <c r="Q136" s="4" t="s">
        <v>29</v>
      </c>
    </row>
    <row r="137" spans="17:17" x14ac:dyDescent="0.25">
      <c r="Q137" s="4" t="s">
        <v>30</v>
      </c>
    </row>
    <row r="138" spans="17:17" x14ac:dyDescent="0.25">
      <c r="Q138" s="4" t="s">
        <v>30</v>
      </c>
    </row>
    <row r="139" spans="17:17" x14ac:dyDescent="0.25">
      <c r="Q139" s="4" t="s">
        <v>30</v>
      </c>
    </row>
    <row r="140" spans="17:17" x14ac:dyDescent="0.25">
      <c r="Q140" s="4" t="s">
        <v>29</v>
      </c>
    </row>
    <row r="141" spans="17:17" x14ac:dyDescent="0.25">
      <c r="Q141" s="4" t="s">
        <v>30</v>
      </c>
    </row>
    <row r="142" spans="17:17" x14ac:dyDescent="0.25">
      <c r="Q142" s="4" t="s">
        <v>30</v>
      </c>
    </row>
    <row r="143" spans="17:17" x14ac:dyDescent="0.25">
      <c r="Q143" s="4" t="s">
        <v>29</v>
      </c>
    </row>
    <row r="144" spans="17:17" x14ac:dyDescent="0.25">
      <c r="Q144" s="4" t="s">
        <v>29</v>
      </c>
    </row>
    <row r="145" spans="17:17" x14ac:dyDescent="0.25">
      <c r="Q145" s="4" t="s">
        <v>30</v>
      </c>
    </row>
    <row r="146" spans="17:17" x14ac:dyDescent="0.25">
      <c r="Q146" s="4" t="s">
        <v>30</v>
      </c>
    </row>
    <row r="147" spans="17:17" x14ac:dyDescent="0.25">
      <c r="Q147" s="4" t="s">
        <v>30</v>
      </c>
    </row>
    <row r="148" spans="17:17" x14ac:dyDescent="0.25">
      <c r="Q148" s="4" t="s">
        <v>29</v>
      </c>
    </row>
    <row r="149" spans="17:17" x14ac:dyDescent="0.25">
      <c r="Q149" s="4" t="s">
        <v>29</v>
      </c>
    </row>
    <row r="150" spans="17:17" x14ac:dyDescent="0.25">
      <c r="Q150" s="4" t="s">
        <v>29</v>
      </c>
    </row>
    <row r="151" spans="17:17" x14ac:dyDescent="0.25">
      <c r="Q151" s="4" t="s">
        <v>29</v>
      </c>
    </row>
    <row r="152" spans="17:17" x14ac:dyDescent="0.25">
      <c r="Q152" s="4" t="s">
        <v>30</v>
      </c>
    </row>
    <row r="153" spans="17:17" x14ac:dyDescent="0.25">
      <c r="Q153" s="4" t="s">
        <v>29</v>
      </c>
    </row>
    <row r="154" spans="17:17" x14ac:dyDescent="0.25">
      <c r="Q154" s="4" t="s">
        <v>29</v>
      </c>
    </row>
    <row r="155" spans="17:17" x14ac:dyDescent="0.25">
      <c r="Q155" s="4" t="s">
        <v>29</v>
      </c>
    </row>
    <row r="156" spans="17:17" x14ac:dyDescent="0.25">
      <c r="Q156" s="4" t="s">
        <v>29</v>
      </c>
    </row>
    <row r="157" spans="17:17" x14ac:dyDescent="0.25">
      <c r="Q157" s="4" t="s">
        <v>29</v>
      </c>
    </row>
    <row r="158" spans="17:17" x14ac:dyDescent="0.25">
      <c r="Q158" s="4" t="s">
        <v>29</v>
      </c>
    </row>
    <row r="159" spans="17:17" x14ac:dyDescent="0.25">
      <c r="Q159" s="4" t="s">
        <v>30</v>
      </c>
    </row>
    <row r="160" spans="17:17" x14ac:dyDescent="0.25">
      <c r="Q160" s="4" t="s">
        <v>29</v>
      </c>
    </row>
    <row r="161" spans="17:17" x14ac:dyDescent="0.25">
      <c r="Q161" s="4" t="s">
        <v>30</v>
      </c>
    </row>
    <row r="162" spans="17:17" x14ac:dyDescent="0.25">
      <c r="Q162" s="4" t="s">
        <v>30</v>
      </c>
    </row>
    <row r="163" spans="17:17" x14ac:dyDescent="0.25">
      <c r="Q163" s="4" t="s">
        <v>29</v>
      </c>
    </row>
    <row r="164" spans="17:17" x14ac:dyDescent="0.25">
      <c r="Q164" s="4" t="s">
        <v>29</v>
      </c>
    </row>
    <row r="165" spans="17:17" x14ac:dyDescent="0.25">
      <c r="Q165" s="4" t="s">
        <v>29</v>
      </c>
    </row>
    <row r="166" spans="17:17" x14ac:dyDescent="0.25">
      <c r="Q166" s="4" t="s">
        <v>30</v>
      </c>
    </row>
    <row r="167" spans="17:17" x14ac:dyDescent="0.25">
      <c r="Q167" s="4" t="s">
        <v>30</v>
      </c>
    </row>
    <row r="168" spans="17:17" x14ac:dyDescent="0.25">
      <c r="Q168" s="4" t="s">
        <v>30</v>
      </c>
    </row>
    <row r="169" spans="17:17" x14ac:dyDescent="0.25">
      <c r="Q169" s="4" t="s">
        <v>30</v>
      </c>
    </row>
    <row r="170" spans="17:17" x14ac:dyDescent="0.25">
      <c r="Q170" s="4" t="s">
        <v>30</v>
      </c>
    </row>
    <row r="171" spans="17:17" x14ac:dyDescent="0.25">
      <c r="Q171" s="4" t="s">
        <v>30</v>
      </c>
    </row>
    <row r="172" spans="17:17" x14ac:dyDescent="0.25">
      <c r="Q172" s="4" t="s">
        <v>30</v>
      </c>
    </row>
    <row r="173" spans="17:17" x14ac:dyDescent="0.25">
      <c r="Q173" s="4" t="s">
        <v>30</v>
      </c>
    </row>
    <row r="174" spans="17:17" x14ac:dyDescent="0.25">
      <c r="Q174" s="4" t="s">
        <v>30</v>
      </c>
    </row>
    <row r="175" spans="17:17" x14ac:dyDescent="0.25">
      <c r="Q175" s="4" t="s">
        <v>30</v>
      </c>
    </row>
    <row r="176" spans="17:17" x14ac:dyDescent="0.25">
      <c r="Q176" s="4" t="s">
        <v>29</v>
      </c>
    </row>
    <row r="177" spans="17:17" x14ac:dyDescent="0.25">
      <c r="Q177" s="4" t="s">
        <v>30</v>
      </c>
    </row>
    <row r="178" spans="17:17" x14ac:dyDescent="0.25">
      <c r="Q178" s="4" t="s">
        <v>29</v>
      </c>
    </row>
    <row r="179" spans="17:17" x14ac:dyDescent="0.25">
      <c r="Q179" s="4" t="s">
        <v>29</v>
      </c>
    </row>
    <row r="180" spans="17:17" x14ac:dyDescent="0.25">
      <c r="Q180" s="4" t="s">
        <v>29</v>
      </c>
    </row>
    <row r="181" spans="17:17" x14ac:dyDescent="0.25">
      <c r="Q181" s="4" t="s">
        <v>29</v>
      </c>
    </row>
    <row r="182" spans="17:17" x14ac:dyDescent="0.25">
      <c r="Q182" s="4" t="s">
        <v>30</v>
      </c>
    </row>
    <row r="183" spans="17:17" x14ac:dyDescent="0.25">
      <c r="Q183" s="4" t="s">
        <v>30</v>
      </c>
    </row>
    <row r="184" spans="17:17" x14ac:dyDescent="0.25">
      <c r="Q184" s="4" t="s">
        <v>29</v>
      </c>
    </row>
    <row r="185" spans="17:17" x14ac:dyDescent="0.25">
      <c r="Q185" s="4" t="s">
        <v>30</v>
      </c>
    </row>
    <row r="186" spans="17:17" x14ac:dyDescent="0.25">
      <c r="Q186" s="4" t="s">
        <v>30</v>
      </c>
    </row>
    <row r="187" spans="17:17" x14ac:dyDescent="0.25">
      <c r="Q187" s="4" t="s">
        <v>30</v>
      </c>
    </row>
    <row r="188" spans="17:17" x14ac:dyDescent="0.25">
      <c r="Q188" s="4" t="s">
        <v>30</v>
      </c>
    </row>
    <row r="189" spans="17:17" x14ac:dyDescent="0.25">
      <c r="Q189" s="4" t="s">
        <v>30</v>
      </c>
    </row>
    <row r="190" spans="17:17" x14ac:dyDescent="0.25">
      <c r="Q190" s="4" t="s">
        <v>29</v>
      </c>
    </row>
    <row r="191" spans="17:17" x14ac:dyDescent="0.25">
      <c r="Q191" s="4" t="s">
        <v>29</v>
      </c>
    </row>
    <row r="192" spans="17:17" x14ac:dyDescent="0.25">
      <c r="Q192" s="4" t="s">
        <v>30</v>
      </c>
    </row>
    <row r="193" spans="17:17" x14ac:dyDescent="0.25">
      <c r="Q193" s="4" t="s">
        <v>30</v>
      </c>
    </row>
    <row r="194" spans="17:17" x14ac:dyDescent="0.25">
      <c r="Q194" s="4" t="s">
        <v>30</v>
      </c>
    </row>
    <row r="195" spans="17:17" x14ac:dyDescent="0.25">
      <c r="Q195" s="4" t="s">
        <v>29</v>
      </c>
    </row>
    <row r="196" spans="17:17" x14ac:dyDescent="0.25">
      <c r="Q196" s="4" t="s">
        <v>29</v>
      </c>
    </row>
    <row r="197" spans="17:17" x14ac:dyDescent="0.25">
      <c r="Q197" s="4" t="s">
        <v>30</v>
      </c>
    </row>
    <row r="198" spans="17:17" x14ac:dyDescent="0.25">
      <c r="Q198" s="4" t="s">
        <v>29</v>
      </c>
    </row>
    <row r="199" spans="17:17" x14ac:dyDescent="0.25">
      <c r="Q199" s="4" t="s">
        <v>29</v>
      </c>
    </row>
    <row r="200" spans="17:17" x14ac:dyDescent="0.25">
      <c r="Q200" s="4" t="s">
        <v>29</v>
      </c>
    </row>
    <row r="201" spans="17:17" x14ac:dyDescent="0.25">
      <c r="Q201" s="4" t="s">
        <v>30</v>
      </c>
    </row>
    <row r="202" spans="17:17" x14ac:dyDescent="0.25">
      <c r="Q202" s="4" t="s">
        <v>30</v>
      </c>
    </row>
    <row r="203" spans="17:17" x14ac:dyDescent="0.25">
      <c r="Q203" s="4" t="s">
        <v>29</v>
      </c>
    </row>
    <row r="204" spans="17:17" x14ac:dyDescent="0.25">
      <c r="Q204" s="4" t="s">
        <v>29</v>
      </c>
    </row>
    <row r="205" spans="17:17" x14ac:dyDescent="0.25">
      <c r="Q205" s="4" t="s">
        <v>30</v>
      </c>
    </row>
    <row r="206" spans="17:17" x14ac:dyDescent="0.25">
      <c r="Q206" s="4" t="s">
        <v>30</v>
      </c>
    </row>
    <row r="207" spans="17:17" x14ac:dyDescent="0.25">
      <c r="Q207" s="4" t="s">
        <v>30</v>
      </c>
    </row>
    <row r="208" spans="17:17" x14ac:dyDescent="0.25">
      <c r="Q208" s="4" t="s">
        <v>30</v>
      </c>
    </row>
    <row r="209" spans="17:17" x14ac:dyDescent="0.25">
      <c r="Q209" s="4" t="s">
        <v>29</v>
      </c>
    </row>
    <row r="210" spans="17:17" x14ac:dyDescent="0.25">
      <c r="Q210" s="4" t="s">
        <v>30</v>
      </c>
    </row>
    <row r="211" spans="17:17" x14ac:dyDescent="0.25">
      <c r="Q211" s="4" t="s">
        <v>30</v>
      </c>
    </row>
    <row r="212" spans="17:17" x14ac:dyDescent="0.25">
      <c r="Q212" s="4" t="s">
        <v>30</v>
      </c>
    </row>
    <row r="213" spans="17:17" x14ac:dyDescent="0.25">
      <c r="Q213" s="4" t="s">
        <v>29</v>
      </c>
    </row>
    <row r="214" spans="17:17" x14ac:dyDescent="0.25">
      <c r="Q214" s="4" t="s">
        <v>30</v>
      </c>
    </row>
    <row r="215" spans="17:17" x14ac:dyDescent="0.25">
      <c r="Q215" s="4" t="s">
        <v>30</v>
      </c>
    </row>
    <row r="216" spans="17:17" x14ac:dyDescent="0.25">
      <c r="Q216" s="4" t="s">
        <v>29</v>
      </c>
    </row>
    <row r="217" spans="17:17" x14ac:dyDescent="0.25">
      <c r="Q217" s="4" t="s">
        <v>29</v>
      </c>
    </row>
    <row r="218" spans="17:17" x14ac:dyDescent="0.25">
      <c r="Q218" s="4" t="s">
        <v>30</v>
      </c>
    </row>
    <row r="219" spans="17:17" x14ac:dyDescent="0.25">
      <c r="Q219" s="4" t="s">
        <v>29</v>
      </c>
    </row>
    <row r="220" spans="17:17" x14ac:dyDescent="0.25">
      <c r="Q220" s="4" t="s">
        <v>29</v>
      </c>
    </row>
    <row r="221" spans="17:17" x14ac:dyDescent="0.25">
      <c r="Q221" s="4" t="s">
        <v>30</v>
      </c>
    </row>
    <row r="222" spans="17:17" x14ac:dyDescent="0.25">
      <c r="Q222" s="4" t="s">
        <v>29</v>
      </c>
    </row>
    <row r="223" spans="17:17" x14ac:dyDescent="0.25">
      <c r="Q223" s="4" t="s">
        <v>30</v>
      </c>
    </row>
    <row r="224" spans="17:17" x14ac:dyDescent="0.25">
      <c r="Q224" s="4" t="s">
        <v>30</v>
      </c>
    </row>
    <row r="225" spans="17:17" x14ac:dyDescent="0.25">
      <c r="Q225" s="4" t="s">
        <v>30</v>
      </c>
    </row>
    <row r="226" spans="17:17" x14ac:dyDescent="0.25">
      <c r="Q226" s="4" t="s">
        <v>30</v>
      </c>
    </row>
    <row r="227" spans="17:17" x14ac:dyDescent="0.25">
      <c r="Q227" s="4" t="s">
        <v>30</v>
      </c>
    </row>
    <row r="228" spans="17:17" x14ac:dyDescent="0.25">
      <c r="Q228" s="4" t="s">
        <v>30</v>
      </c>
    </row>
    <row r="229" spans="17:17" x14ac:dyDescent="0.25">
      <c r="Q229" s="4" t="s">
        <v>29</v>
      </c>
    </row>
    <row r="230" spans="17:17" x14ac:dyDescent="0.25">
      <c r="Q230" s="4" t="s">
        <v>30</v>
      </c>
    </row>
    <row r="231" spans="17:17" x14ac:dyDescent="0.25">
      <c r="Q231" s="4" t="s">
        <v>29</v>
      </c>
    </row>
    <row r="232" spans="17:17" x14ac:dyDescent="0.25">
      <c r="Q232" s="4" t="s">
        <v>30</v>
      </c>
    </row>
    <row r="233" spans="17:17" x14ac:dyDescent="0.25">
      <c r="Q233" s="4" t="s">
        <v>29</v>
      </c>
    </row>
    <row r="234" spans="17:17" x14ac:dyDescent="0.25">
      <c r="Q234" s="4" t="s">
        <v>29</v>
      </c>
    </row>
    <row r="235" spans="17:17" x14ac:dyDescent="0.25">
      <c r="Q235" s="4" t="s">
        <v>29</v>
      </c>
    </row>
    <row r="236" spans="17:17" x14ac:dyDescent="0.25">
      <c r="Q236" s="4" t="s">
        <v>30</v>
      </c>
    </row>
    <row r="237" spans="17:17" x14ac:dyDescent="0.25">
      <c r="Q237" s="4" t="s">
        <v>30</v>
      </c>
    </row>
    <row r="238" spans="17:17" x14ac:dyDescent="0.25">
      <c r="Q238" s="4" t="s">
        <v>30</v>
      </c>
    </row>
    <row r="239" spans="17:17" x14ac:dyDescent="0.25">
      <c r="Q239" s="4" t="s">
        <v>30</v>
      </c>
    </row>
    <row r="240" spans="17:17" x14ac:dyDescent="0.25">
      <c r="Q240" s="4" t="s">
        <v>30</v>
      </c>
    </row>
    <row r="241" spans="17:17" x14ac:dyDescent="0.25">
      <c r="Q241" s="4" t="s">
        <v>29</v>
      </c>
    </row>
    <row r="242" spans="17:17" x14ac:dyDescent="0.25">
      <c r="Q242" s="4" t="s">
        <v>29</v>
      </c>
    </row>
    <row r="243" spans="17:17" x14ac:dyDescent="0.25">
      <c r="Q243" s="4" t="s">
        <v>29</v>
      </c>
    </row>
    <row r="244" spans="17:17" x14ac:dyDescent="0.25">
      <c r="Q244" s="4" t="s">
        <v>30</v>
      </c>
    </row>
    <row r="245" spans="17:17" x14ac:dyDescent="0.25">
      <c r="Q245" s="4" t="s">
        <v>30</v>
      </c>
    </row>
    <row r="246" spans="17:17" x14ac:dyDescent="0.25">
      <c r="Q246" s="4" t="s">
        <v>30</v>
      </c>
    </row>
    <row r="247" spans="17:17" x14ac:dyDescent="0.25">
      <c r="Q247" s="4" t="s">
        <v>29</v>
      </c>
    </row>
    <row r="248" spans="17:17" x14ac:dyDescent="0.25">
      <c r="Q248" s="4" t="s">
        <v>29</v>
      </c>
    </row>
    <row r="249" spans="17:17" x14ac:dyDescent="0.25">
      <c r="Q249" s="4" t="s">
        <v>29</v>
      </c>
    </row>
    <row r="250" spans="17:17" x14ac:dyDescent="0.25">
      <c r="Q250" s="4" t="s">
        <v>30</v>
      </c>
    </row>
    <row r="251" spans="17:17" x14ac:dyDescent="0.25">
      <c r="Q251" s="4" t="s">
        <v>29</v>
      </c>
    </row>
    <row r="252" spans="17:17" x14ac:dyDescent="0.25">
      <c r="Q252" s="4" t="s">
        <v>29</v>
      </c>
    </row>
    <row r="253" spans="17:17" x14ac:dyDescent="0.25">
      <c r="Q253" s="4" t="s">
        <v>30</v>
      </c>
    </row>
    <row r="254" spans="17:17" x14ac:dyDescent="0.25">
      <c r="Q254" s="4" t="s">
        <v>30</v>
      </c>
    </row>
    <row r="255" spans="17:17" x14ac:dyDescent="0.25">
      <c r="Q255" s="4" t="s">
        <v>29</v>
      </c>
    </row>
    <row r="256" spans="17:17" x14ac:dyDescent="0.25">
      <c r="Q256" s="4" t="s">
        <v>29</v>
      </c>
    </row>
    <row r="257" spans="17:17" x14ac:dyDescent="0.25">
      <c r="Q257" s="4" t="s">
        <v>30</v>
      </c>
    </row>
    <row r="258" spans="17:17" x14ac:dyDescent="0.25">
      <c r="Q258" s="4" t="s">
        <v>30</v>
      </c>
    </row>
    <row r="259" spans="17:17" x14ac:dyDescent="0.25">
      <c r="Q259" s="4" t="s">
        <v>30</v>
      </c>
    </row>
    <row r="260" spans="17:17" x14ac:dyDescent="0.25">
      <c r="Q260" s="4" t="s">
        <v>30</v>
      </c>
    </row>
    <row r="261" spans="17:17" x14ac:dyDescent="0.25">
      <c r="Q261" s="4" t="s">
        <v>29</v>
      </c>
    </row>
    <row r="262" spans="17:17" x14ac:dyDescent="0.25">
      <c r="Q262" s="4" t="s">
        <v>30</v>
      </c>
    </row>
    <row r="263" spans="17:17" x14ac:dyDescent="0.25">
      <c r="Q263" s="4" t="s">
        <v>29</v>
      </c>
    </row>
    <row r="264" spans="17:17" x14ac:dyDescent="0.25">
      <c r="Q264" s="4" t="s">
        <v>30</v>
      </c>
    </row>
    <row r="265" spans="17:17" x14ac:dyDescent="0.25">
      <c r="Q265" s="4" t="s">
        <v>30</v>
      </c>
    </row>
    <row r="266" spans="17:17" x14ac:dyDescent="0.25">
      <c r="Q266" s="4" t="s">
        <v>30</v>
      </c>
    </row>
    <row r="267" spans="17:17" x14ac:dyDescent="0.25">
      <c r="Q267" s="4" t="s">
        <v>30</v>
      </c>
    </row>
    <row r="268" spans="17:17" x14ac:dyDescent="0.25">
      <c r="Q268" s="4" t="s">
        <v>30</v>
      </c>
    </row>
    <row r="269" spans="17:17" x14ac:dyDescent="0.25">
      <c r="Q269" s="4" t="s">
        <v>29</v>
      </c>
    </row>
    <row r="270" spans="17:17" x14ac:dyDescent="0.25">
      <c r="Q270" s="4" t="s">
        <v>30</v>
      </c>
    </row>
    <row r="271" spans="17:17" x14ac:dyDescent="0.25">
      <c r="Q271" s="4" t="s">
        <v>29</v>
      </c>
    </row>
    <row r="272" spans="17:17" x14ac:dyDescent="0.25">
      <c r="Q272" s="4" t="s">
        <v>29</v>
      </c>
    </row>
    <row r="273" spans="17:17" x14ac:dyDescent="0.25">
      <c r="Q273" s="4" t="s">
        <v>30</v>
      </c>
    </row>
    <row r="274" spans="17:17" x14ac:dyDescent="0.25">
      <c r="Q274" s="4" t="s">
        <v>29</v>
      </c>
    </row>
    <row r="275" spans="17:17" x14ac:dyDescent="0.25">
      <c r="Q275" s="4" t="s">
        <v>29</v>
      </c>
    </row>
    <row r="276" spans="17:17" x14ac:dyDescent="0.25">
      <c r="Q276" s="4" t="s">
        <v>30</v>
      </c>
    </row>
    <row r="277" spans="17:17" x14ac:dyDescent="0.25">
      <c r="Q277" s="4" t="s">
        <v>30</v>
      </c>
    </row>
    <row r="278" spans="17:17" x14ac:dyDescent="0.25">
      <c r="Q278" s="4" t="s">
        <v>29</v>
      </c>
    </row>
    <row r="279" spans="17:17" x14ac:dyDescent="0.25">
      <c r="Q279" s="4" t="s">
        <v>30</v>
      </c>
    </row>
    <row r="280" spans="17:17" x14ac:dyDescent="0.25">
      <c r="Q280" s="4" t="s">
        <v>29</v>
      </c>
    </row>
    <row r="281" spans="17:17" x14ac:dyDescent="0.25">
      <c r="Q281" s="4" t="s">
        <v>29</v>
      </c>
    </row>
    <row r="282" spans="17:17" x14ac:dyDescent="0.25">
      <c r="Q282" s="4" t="s">
        <v>29</v>
      </c>
    </row>
    <row r="283" spans="17:17" x14ac:dyDescent="0.25">
      <c r="Q283" s="4" t="s">
        <v>30</v>
      </c>
    </row>
    <row r="284" spans="17:17" x14ac:dyDescent="0.25">
      <c r="Q284" s="4" t="s">
        <v>30</v>
      </c>
    </row>
    <row r="285" spans="17:17" x14ac:dyDescent="0.25">
      <c r="Q285" s="4" t="s">
        <v>29</v>
      </c>
    </row>
    <row r="286" spans="17:17" x14ac:dyDescent="0.25">
      <c r="Q286" s="4" t="s">
        <v>30</v>
      </c>
    </row>
    <row r="287" spans="17:17" x14ac:dyDescent="0.25">
      <c r="Q287" s="4" t="s">
        <v>30</v>
      </c>
    </row>
    <row r="288" spans="17:17" x14ac:dyDescent="0.25">
      <c r="Q288" s="4" t="s">
        <v>29</v>
      </c>
    </row>
    <row r="289" spans="17:17" x14ac:dyDescent="0.25">
      <c r="Q289" s="4" t="s">
        <v>29</v>
      </c>
    </row>
    <row r="290" spans="17:17" x14ac:dyDescent="0.25">
      <c r="Q290" s="4" t="s">
        <v>29</v>
      </c>
    </row>
    <row r="291" spans="17:17" x14ac:dyDescent="0.25">
      <c r="Q291" s="4" t="s">
        <v>29</v>
      </c>
    </row>
    <row r="292" spans="17:17" x14ac:dyDescent="0.25">
      <c r="Q292" s="4" t="s">
        <v>30</v>
      </c>
    </row>
    <row r="293" spans="17:17" x14ac:dyDescent="0.25">
      <c r="Q293" s="4" t="s">
        <v>30</v>
      </c>
    </row>
    <row r="294" spans="17:17" x14ac:dyDescent="0.25">
      <c r="Q294" s="4" t="s">
        <v>30</v>
      </c>
    </row>
    <row r="295" spans="17:17" x14ac:dyDescent="0.25">
      <c r="Q295" s="4" t="s">
        <v>30</v>
      </c>
    </row>
    <row r="296" spans="17:17" x14ac:dyDescent="0.25">
      <c r="Q296" s="4" t="s">
        <v>29</v>
      </c>
    </row>
    <row r="297" spans="17:17" x14ac:dyDescent="0.25">
      <c r="Q297" s="4" t="s">
        <v>30</v>
      </c>
    </row>
    <row r="298" spans="17:17" x14ac:dyDescent="0.25">
      <c r="Q298" s="4" t="s">
        <v>30</v>
      </c>
    </row>
    <row r="299" spans="17:17" x14ac:dyDescent="0.25">
      <c r="Q299" s="4" t="s">
        <v>29</v>
      </c>
    </row>
    <row r="300" spans="17:17" x14ac:dyDescent="0.25">
      <c r="Q300" s="4" t="s">
        <v>29</v>
      </c>
    </row>
    <row r="301" spans="17:17" x14ac:dyDescent="0.25">
      <c r="Q301" s="4" t="s">
        <v>30</v>
      </c>
    </row>
    <row r="302" spans="17:17" x14ac:dyDescent="0.25">
      <c r="Q302" s="4" t="s">
        <v>30</v>
      </c>
    </row>
    <row r="303" spans="17:17" x14ac:dyDescent="0.25">
      <c r="Q303" s="4" t="s">
        <v>30</v>
      </c>
    </row>
    <row r="304" spans="17:17" x14ac:dyDescent="0.25">
      <c r="Q304" s="4" t="s">
        <v>30</v>
      </c>
    </row>
    <row r="305" spans="17:17" x14ac:dyDescent="0.25">
      <c r="Q305" s="4" t="s">
        <v>29</v>
      </c>
    </row>
    <row r="306" spans="17:17" x14ac:dyDescent="0.25">
      <c r="Q306" s="4" t="s">
        <v>30</v>
      </c>
    </row>
    <row r="307" spans="17:17" x14ac:dyDescent="0.25">
      <c r="Q307" s="4" t="s">
        <v>30</v>
      </c>
    </row>
    <row r="308" spans="17:17" x14ac:dyDescent="0.25">
      <c r="Q308" s="4" t="s">
        <v>30</v>
      </c>
    </row>
    <row r="309" spans="17:17" x14ac:dyDescent="0.25">
      <c r="Q309" s="4" t="s">
        <v>30</v>
      </c>
    </row>
    <row r="310" spans="17:17" x14ac:dyDescent="0.25">
      <c r="Q310" s="4" t="s">
        <v>30</v>
      </c>
    </row>
    <row r="311" spans="17:17" x14ac:dyDescent="0.25">
      <c r="Q311" s="4" t="s">
        <v>30</v>
      </c>
    </row>
    <row r="312" spans="17:17" x14ac:dyDescent="0.25">
      <c r="Q312" s="4" t="s">
        <v>29</v>
      </c>
    </row>
    <row r="313" spans="17:17" x14ac:dyDescent="0.25">
      <c r="Q313" s="4" t="s">
        <v>30</v>
      </c>
    </row>
    <row r="314" spans="17:17" x14ac:dyDescent="0.25">
      <c r="Q314" s="4" t="s">
        <v>29</v>
      </c>
    </row>
    <row r="315" spans="17:17" x14ac:dyDescent="0.25">
      <c r="Q315" s="4" t="s">
        <v>30</v>
      </c>
    </row>
    <row r="316" spans="17:17" x14ac:dyDescent="0.25">
      <c r="Q316" s="4" t="s">
        <v>30</v>
      </c>
    </row>
    <row r="317" spans="17:17" x14ac:dyDescent="0.25">
      <c r="Q317" s="4" t="s">
        <v>29</v>
      </c>
    </row>
    <row r="318" spans="17:17" x14ac:dyDescent="0.25">
      <c r="Q318" s="4" t="s">
        <v>30</v>
      </c>
    </row>
    <row r="319" spans="17:17" x14ac:dyDescent="0.25">
      <c r="Q319" s="4" t="s">
        <v>30</v>
      </c>
    </row>
    <row r="320" spans="17:17" x14ac:dyDescent="0.25">
      <c r="Q320" s="4" t="s">
        <v>29</v>
      </c>
    </row>
    <row r="321" spans="17:17" x14ac:dyDescent="0.25">
      <c r="Q321" s="4" t="s">
        <v>30</v>
      </c>
    </row>
    <row r="322" spans="17:17" x14ac:dyDescent="0.25">
      <c r="Q322" s="4" t="s">
        <v>30</v>
      </c>
    </row>
    <row r="323" spans="17:17" x14ac:dyDescent="0.25">
      <c r="Q323" s="4" t="s">
        <v>29</v>
      </c>
    </row>
    <row r="324" spans="17:17" x14ac:dyDescent="0.25">
      <c r="Q324" s="4" t="s">
        <v>29</v>
      </c>
    </row>
    <row r="325" spans="17:17" x14ac:dyDescent="0.25">
      <c r="Q325" s="4" t="s">
        <v>30</v>
      </c>
    </row>
    <row r="326" spans="17:17" x14ac:dyDescent="0.25">
      <c r="Q326" s="4" t="s">
        <v>29</v>
      </c>
    </row>
    <row r="327" spans="17:17" x14ac:dyDescent="0.25">
      <c r="Q327" s="4" t="s">
        <v>30</v>
      </c>
    </row>
    <row r="328" spans="17:17" x14ac:dyDescent="0.25">
      <c r="Q328" s="4" t="s">
        <v>30</v>
      </c>
    </row>
    <row r="329" spans="17:17" x14ac:dyDescent="0.25">
      <c r="Q329" s="4" t="s">
        <v>29</v>
      </c>
    </row>
    <row r="330" spans="17:17" x14ac:dyDescent="0.25">
      <c r="Q330" s="4" t="s">
        <v>29</v>
      </c>
    </row>
    <row r="331" spans="17:17" x14ac:dyDescent="0.25">
      <c r="Q331" s="4" t="s">
        <v>30</v>
      </c>
    </row>
    <row r="332" spans="17:17" x14ac:dyDescent="0.25">
      <c r="Q332" s="4" t="s">
        <v>30</v>
      </c>
    </row>
    <row r="333" spans="17:17" x14ac:dyDescent="0.25">
      <c r="Q333" s="4" t="s">
        <v>29</v>
      </c>
    </row>
    <row r="334" spans="17:17" x14ac:dyDescent="0.25">
      <c r="Q334" s="4" t="s">
        <v>30</v>
      </c>
    </row>
    <row r="335" spans="17:17" x14ac:dyDescent="0.25">
      <c r="Q335" s="4" t="s">
        <v>30</v>
      </c>
    </row>
    <row r="336" spans="17:17" x14ac:dyDescent="0.25">
      <c r="Q336" s="4" t="s">
        <v>30</v>
      </c>
    </row>
    <row r="337" spans="17:17" x14ac:dyDescent="0.25">
      <c r="Q337" s="4" t="s">
        <v>29</v>
      </c>
    </row>
    <row r="338" spans="17:17" x14ac:dyDescent="0.25">
      <c r="Q338" s="4" t="s">
        <v>29</v>
      </c>
    </row>
    <row r="339" spans="17:17" x14ac:dyDescent="0.25">
      <c r="Q339" s="4" t="s">
        <v>29</v>
      </c>
    </row>
    <row r="340" spans="17:17" x14ac:dyDescent="0.25">
      <c r="Q340" s="4" t="s">
        <v>29</v>
      </c>
    </row>
    <row r="341" spans="17:17" x14ac:dyDescent="0.25">
      <c r="Q341" s="4" t="s">
        <v>30</v>
      </c>
    </row>
    <row r="342" spans="17:17" x14ac:dyDescent="0.25">
      <c r="Q342" s="4" t="s">
        <v>29</v>
      </c>
    </row>
    <row r="343" spans="17:17" x14ac:dyDescent="0.25">
      <c r="Q343" s="4" t="s">
        <v>30</v>
      </c>
    </row>
    <row r="344" spans="17:17" x14ac:dyDescent="0.25">
      <c r="Q344" s="4" t="s">
        <v>30</v>
      </c>
    </row>
    <row r="345" spans="17:17" x14ac:dyDescent="0.25">
      <c r="Q345" s="4" t="s">
        <v>30</v>
      </c>
    </row>
    <row r="346" spans="17:17" x14ac:dyDescent="0.25">
      <c r="Q346" s="4" t="s">
        <v>30</v>
      </c>
    </row>
    <row r="347" spans="17:17" x14ac:dyDescent="0.25">
      <c r="Q347" s="4" t="s">
        <v>29</v>
      </c>
    </row>
    <row r="348" spans="17:17" x14ac:dyDescent="0.25">
      <c r="Q348" s="4" t="s">
        <v>30</v>
      </c>
    </row>
    <row r="349" spans="17:17" x14ac:dyDescent="0.25">
      <c r="Q349" s="4" t="s">
        <v>29</v>
      </c>
    </row>
    <row r="350" spans="17:17" x14ac:dyDescent="0.25">
      <c r="Q350" s="4" t="s">
        <v>30</v>
      </c>
    </row>
    <row r="351" spans="17:17" x14ac:dyDescent="0.25">
      <c r="Q351" s="4" t="s">
        <v>29</v>
      </c>
    </row>
    <row r="352" spans="17:17" x14ac:dyDescent="0.25">
      <c r="Q352" s="4" t="s">
        <v>30</v>
      </c>
    </row>
    <row r="353" spans="17:17" x14ac:dyDescent="0.25">
      <c r="Q353" s="4" t="s">
        <v>29</v>
      </c>
    </row>
    <row r="354" spans="17:17" x14ac:dyDescent="0.25">
      <c r="Q354" s="4" t="s">
        <v>30</v>
      </c>
    </row>
    <row r="355" spans="17:17" x14ac:dyDescent="0.25">
      <c r="Q355" s="4" t="s">
        <v>29</v>
      </c>
    </row>
    <row r="356" spans="17:17" x14ac:dyDescent="0.25">
      <c r="Q356" s="4" t="s">
        <v>30</v>
      </c>
    </row>
    <row r="357" spans="17:17" x14ac:dyDescent="0.25">
      <c r="Q357" s="4" t="s">
        <v>29</v>
      </c>
    </row>
    <row r="358" spans="17:17" x14ac:dyDescent="0.25">
      <c r="Q358" s="4" t="s">
        <v>29</v>
      </c>
    </row>
    <row r="359" spans="17:17" x14ac:dyDescent="0.25">
      <c r="Q359" s="4" t="s">
        <v>30</v>
      </c>
    </row>
    <row r="360" spans="17:17" x14ac:dyDescent="0.25">
      <c r="Q360" s="4" t="s">
        <v>30</v>
      </c>
    </row>
    <row r="361" spans="17:17" x14ac:dyDescent="0.25">
      <c r="Q361" s="4" t="s">
        <v>29</v>
      </c>
    </row>
    <row r="362" spans="17:17" x14ac:dyDescent="0.25">
      <c r="Q362" s="4" t="s">
        <v>30</v>
      </c>
    </row>
    <row r="363" spans="17:17" x14ac:dyDescent="0.25">
      <c r="Q363" s="4" t="s">
        <v>30</v>
      </c>
    </row>
    <row r="364" spans="17:17" x14ac:dyDescent="0.25">
      <c r="Q364" s="4" t="s">
        <v>30</v>
      </c>
    </row>
    <row r="365" spans="17:17" x14ac:dyDescent="0.25">
      <c r="Q365" s="4" t="s">
        <v>29</v>
      </c>
    </row>
    <row r="366" spans="17:17" x14ac:dyDescent="0.25">
      <c r="Q366" s="4" t="s">
        <v>29</v>
      </c>
    </row>
    <row r="367" spans="17:17" x14ac:dyDescent="0.25">
      <c r="Q367" s="4" t="s">
        <v>30</v>
      </c>
    </row>
    <row r="368" spans="17:17" x14ac:dyDescent="0.25">
      <c r="Q368" s="4" t="s">
        <v>30</v>
      </c>
    </row>
    <row r="369" spans="17:17" x14ac:dyDescent="0.25">
      <c r="Q369" s="4" t="s">
        <v>30</v>
      </c>
    </row>
    <row r="370" spans="17:17" x14ac:dyDescent="0.25">
      <c r="Q370" s="4" t="s">
        <v>29</v>
      </c>
    </row>
    <row r="371" spans="17:17" x14ac:dyDescent="0.25">
      <c r="Q371" s="4" t="s">
        <v>30</v>
      </c>
    </row>
    <row r="372" spans="17:17" x14ac:dyDescent="0.25">
      <c r="Q372" s="4" t="s">
        <v>30</v>
      </c>
    </row>
    <row r="373" spans="17:17" x14ac:dyDescent="0.25">
      <c r="Q373" s="4" t="s">
        <v>30</v>
      </c>
    </row>
    <row r="374" spans="17:17" x14ac:dyDescent="0.25">
      <c r="Q374" s="4" t="s">
        <v>30</v>
      </c>
    </row>
    <row r="375" spans="17:17" x14ac:dyDescent="0.25">
      <c r="Q375" s="4" t="s">
        <v>30</v>
      </c>
    </row>
    <row r="376" spans="17:17" x14ac:dyDescent="0.25">
      <c r="Q376" s="4" t="s">
        <v>29</v>
      </c>
    </row>
    <row r="377" spans="17:17" x14ac:dyDescent="0.25">
      <c r="Q377" s="4" t="s">
        <v>29</v>
      </c>
    </row>
    <row r="378" spans="17:17" x14ac:dyDescent="0.25">
      <c r="Q378" s="4" t="s">
        <v>29</v>
      </c>
    </row>
    <row r="379" spans="17:17" x14ac:dyDescent="0.25">
      <c r="Q379" s="4" t="s">
        <v>30</v>
      </c>
    </row>
    <row r="380" spans="17:17" x14ac:dyDescent="0.25">
      <c r="Q380" s="4" t="s">
        <v>29</v>
      </c>
    </row>
    <row r="381" spans="17:17" x14ac:dyDescent="0.25">
      <c r="Q381" s="4" t="s">
        <v>30</v>
      </c>
    </row>
    <row r="382" spans="17:17" x14ac:dyDescent="0.25">
      <c r="Q382" s="4" t="s">
        <v>30</v>
      </c>
    </row>
    <row r="383" spans="17:17" x14ac:dyDescent="0.25">
      <c r="Q383" s="4" t="s">
        <v>30</v>
      </c>
    </row>
    <row r="384" spans="17:17" x14ac:dyDescent="0.25">
      <c r="Q384" s="4" t="s">
        <v>29</v>
      </c>
    </row>
    <row r="385" spans="17:17" x14ac:dyDescent="0.25">
      <c r="Q385" s="4" t="s">
        <v>30</v>
      </c>
    </row>
    <row r="386" spans="17:17" x14ac:dyDescent="0.25">
      <c r="Q386" s="4" t="s">
        <v>29</v>
      </c>
    </row>
    <row r="387" spans="17:17" x14ac:dyDescent="0.25">
      <c r="Q387" s="4" t="s">
        <v>29</v>
      </c>
    </row>
    <row r="388" spans="17:17" x14ac:dyDescent="0.25">
      <c r="Q388" s="4" t="s">
        <v>29</v>
      </c>
    </row>
    <row r="389" spans="17:17" x14ac:dyDescent="0.25">
      <c r="Q389" s="4" t="s">
        <v>30</v>
      </c>
    </row>
    <row r="390" spans="17:17" x14ac:dyDescent="0.25">
      <c r="Q390" s="4" t="s">
        <v>30</v>
      </c>
    </row>
    <row r="391" spans="17:17" x14ac:dyDescent="0.25">
      <c r="Q391" s="4" t="s">
        <v>30</v>
      </c>
    </row>
    <row r="392" spans="17:17" x14ac:dyDescent="0.25">
      <c r="Q392" s="4" t="s">
        <v>30</v>
      </c>
    </row>
    <row r="393" spans="17:17" x14ac:dyDescent="0.25">
      <c r="Q393" s="4" t="s">
        <v>29</v>
      </c>
    </row>
    <row r="394" spans="17:17" x14ac:dyDescent="0.25">
      <c r="Q394" s="4" t="s">
        <v>29</v>
      </c>
    </row>
    <row r="395" spans="17:17" x14ac:dyDescent="0.25">
      <c r="Q395" s="4" t="s">
        <v>30</v>
      </c>
    </row>
    <row r="396" spans="17:17" x14ac:dyDescent="0.25">
      <c r="Q396" s="4" t="s">
        <v>30</v>
      </c>
    </row>
    <row r="397" spans="17:17" x14ac:dyDescent="0.25">
      <c r="Q397" s="4" t="s">
        <v>29</v>
      </c>
    </row>
    <row r="398" spans="17:17" x14ac:dyDescent="0.25">
      <c r="Q398" s="4" t="s">
        <v>29</v>
      </c>
    </row>
    <row r="399" spans="17:17" x14ac:dyDescent="0.25">
      <c r="Q399" s="4" t="s">
        <v>30</v>
      </c>
    </row>
    <row r="400" spans="17:17" x14ac:dyDescent="0.25">
      <c r="Q400" s="4" t="s">
        <v>29</v>
      </c>
    </row>
    <row r="401" spans="17:17" x14ac:dyDescent="0.25">
      <c r="Q401" s="4" t="s">
        <v>30</v>
      </c>
    </row>
    <row r="402" spans="17:17" x14ac:dyDescent="0.25">
      <c r="Q402" s="4" t="s">
        <v>29</v>
      </c>
    </row>
    <row r="403" spans="17:17" x14ac:dyDescent="0.25">
      <c r="Q403" s="4" t="s">
        <v>29</v>
      </c>
    </row>
    <row r="404" spans="17:17" x14ac:dyDescent="0.25">
      <c r="Q404" s="4" t="s">
        <v>29</v>
      </c>
    </row>
    <row r="405" spans="17:17" x14ac:dyDescent="0.25">
      <c r="Q405" s="4" t="s">
        <v>29</v>
      </c>
    </row>
    <row r="406" spans="17:17" x14ac:dyDescent="0.25">
      <c r="Q406" s="4" t="s">
        <v>29</v>
      </c>
    </row>
    <row r="407" spans="17:17" x14ac:dyDescent="0.25">
      <c r="Q407" s="4" t="s">
        <v>29</v>
      </c>
    </row>
    <row r="408" spans="17:17" x14ac:dyDescent="0.25">
      <c r="Q408" s="4" t="s">
        <v>29</v>
      </c>
    </row>
    <row r="409" spans="17:17" x14ac:dyDescent="0.25">
      <c r="Q409" s="4" t="s">
        <v>29</v>
      </c>
    </row>
    <row r="410" spans="17:17" x14ac:dyDescent="0.25">
      <c r="Q410" s="4" t="s">
        <v>30</v>
      </c>
    </row>
    <row r="411" spans="17:17" x14ac:dyDescent="0.25">
      <c r="Q411" s="4" t="s">
        <v>30</v>
      </c>
    </row>
    <row r="412" spans="17:17" x14ac:dyDescent="0.25">
      <c r="Q412" s="4" t="s">
        <v>30</v>
      </c>
    </row>
    <row r="413" spans="17:17" x14ac:dyDescent="0.25">
      <c r="Q413" s="4" t="s">
        <v>30</v>
      </c>
    </row>
    <row r="414" spans="17:17" x14ac:dyDescent="0.25">
      <c r="Q414" s="4" t="s">
        <v>30</v>
      </c>
    </row>
    <row r="415" spans="17:17" x14ac:dyDescent="0.25">
      <c r="Q415" s="4" t="s">
        <v>30</v>
      </c>
    </row>
    <row r="416" spans="17:17" x14ac:dyDescent="0.25">
      <c r="Q416" s="4" t="s">
        <v>30</v>
      </c>
    </row>
    <row r="417" spans="17:17" x14ac:dyDescent="0.25">
      <c r="Q417" s="4" t="s">
        <v>30</v>
      </c>
    </row>
    <row r="418" spans="17:17" x14ac:dyDescent="0.25">
      <c r="Q418" s="4" t="s">
        <v>30</v>
      </c>
    </row>
    <row r="419" spans="17:17" x14ac:dyDescent="0.25">
      <c r="Q419" s="4" t="s">
        <v>29</v>
      </c>
    </row>
    <row r="420" spans="17:17" x14ac:dyDescent="0.25">
      <c r="Q420" s="4" t="s">
        <v>30</v>
      </c>
    </row>
    <row r="421" spans="17:17" x14ac:dyDescent="0.25">
      <c r="Q421" s="4" t="s">
        <v>29</v>
      </c>
    </row>
    <row r="422" spans="17:17" x14ac:dyDescent="0.25">
      <c r="Q422" s="4" t="s">
        <v>30</v>
      </c>
    </row>
    <row r="423" spans="17:17" x14ac:dyDescent="0.25">
      <c r="Q423" s="4" t="s">
        <v>29</v>
      </c>
    </row>
    <row r="424" spans="17:17" x14ac:dyDescent="0.25">
      <c r="Q424" s="4" t="s">
        <v>30</v>
      </c>
    </row>
    <row r="425" spans="17:17" x14ac:dyDescent="0.25">
      <c r="Q425" s="4" t="s">
        <v>29</v>
      </c>
    </row>
    <row r="426" spans="17:17" x14ac:dyDescent="0.25">
      <c r="Q426" s="4" t="s">
        <v>30</v>
      </c>
    </row>
    <row r="427" spans="17:17" x14ac:dyDescent="0.25">
      <c r="Q427" s="4" t="s">
        <v>29</v>
      </c>
    </row>
    <row r="428" spans="17:17" x14ac:dyDescent="0.25">
      <c r="Q428" s="4" t="s">
        <v>30</v>
      </c>
    </row>
    <row r="429" spans="17:17" x14ac:dyDescent="0.25">
      <c r="Q429" s="4" t="s">
        <v>30</v>
      </c>
    </row>
    <row r="430" spans="17:17" x14ac:dyDescent="0.25">
      <c r="Q430" s="4" t="s">
        <v>29</v>
      </c>
    </row>
    <row r="431" spans="17:17" x14ac:dyDescent="0.25">
      <c r="Q431" s="4" t="s">
        <v>29</v>
      </c>
    </row>
    <row r="432" spans="17:17" x14ac:dyDescent="0.25">
      <c r="Q432" s="4" t="s">
        <v>30</v>
      </c>
    </row>
    <row r="433" spans="17:17" x14ac:dyDescent="0.25">
      <c r="Q433" s="4" t="s">
        <v>30</v>
      </c>
    </row>
    <row r="434" spans="17:17" x14ac:dyDescent="0.25">
      <c r="Q434" s="4" t="s">
        <v>29</v>
      </c>
    </row>
    <row r="435" spans="17:17" x14ac:dyDescent="0.25">
      <c r="Q435" s="4" t="s">
        <v>29</v>
      </c>
    </row>
    <row r="436" spans="17:17" x14ac:dyDescent="0.25">
      <c r="Q436" s="4" t="s">
        <v>30</v>
      </c>
    </row>
    <row r="437" spans="17:17" x14ac:dyDescent="0.25">
      <c r="Q437" s="4" t="s">
        <v>30</v>
      </c>
    </row>
    <row r="438" spans="17:17" x14ac:dyDescent="0.25">
      <c r="Q438" s="4" t="s">
        <v>29</v>
      </c>
    </row>
    <row r="439" spans="17:17" x14ac:dyDescent="0.25">
      <c r="Q439" s="4" t="s">
        <v>30</v>
      </c>
    </row>
    <row r="440" spans="17:17" x14ac:dyDescent="0.25">
      <c r="Q440" s="4" t="s">
        <v>29</v>
      </c>
    </row>
    <row r="441" spans="17:17" x14ac:dyDescent="0.25">
      <c r="Q441" s="4" t="s">
        <v>30</v>
      </c>
    </row>
    <row r="442" spans="17:17" x14ac:dyDescent="0.25">
      <c r="Q442" s="4" t="s">
        <v>30</v>
      </c>
    </row>
    <row r="443" spans="17:17" x14ac:dyDescent="0.25">
      <c r="Q443" s="4" t="s">
        <v>29</v>
      </c>
    </row>
    <row r="444" spans="17:17" x14ac:dyDescent="0.25">
      <c r="Q444" s="4" t="s">
        <v>29</v>
      </c>
    </row>
    <row r="445" spans="17:17" x14ac:dyDescent="0.25">
      <c r="Q445" s="4" t="s">
        <v>30</v>
      </c>
    </row>
    <row r="446" spans="17:17" x14ac:dyDescent="0.25">
      <c r="Q446" s="4" t="s">
        <v>29</v>
      </c>
    </row>
    <row r="447" spans="17:17" x14ac:dyDescent="0.25">
      <c r="Q447" s="4" t="s">
        <v>29</v>
      </c>
    </row>
    <row r="448" spans="17:17" x14ac:dyDescent="0.25">
      <c r="Q448" s="4" t="s">
        <v>29</v>
      </c>
    </row>
    <row r="449" spans="17:17" x14ac:dyDescent="0.25">
      <c r="Q449" s="4" t="s">
        <v>30</v>
      </c>
    </row>
    <row r="450" spans="17:17" x14ac:dyDescent="0.25">
      <c r="Q450" s="4" t="s">
        <v>30</v>
      </c>
    </row>
    <row r="451" spans="17:17" x14ac:dyDescent="0.25">
      <c r="Q451" s="4" t="s">
        <v>30</v>
      </c>
    </row>
    <row r="452" spans="17:17" x14ac:dyDescent="0.25">
      <c r="Q452" s="4" t="s">
        <v>30</v>
      </c>
    </row>
    <row r="453" spans="17:17" x14ac:dyDescent="0.25">
      <c r="Q453" s="4" t="s">
        <v>29</v>
      </c>
    </row>
    <row r="454" spans="17:17" x14ac:dyDescent="0.25">
      <c r="Q454" s="4" t="s">
        <v>30</v>
      </c>
    </row>
    <row r="455" spans="17:17" x14ac:dyDescent="0.25">
      <c r="Q455" s="4" t="s">
        <v>30</v>
      </c>
    </row>
    <row r="456" spans="17:17" x14ac:dyDescent="0.25">
      <c r="Q456" s="4" t="s">
        <v>30</v>
      </c>
    </row>
    <row r="457" spans="17:17" x14ac:dyDescent="0.25">
      <c r="Q457" s="4" t="s">
        <v>30</v>
      </c>
    </row>
    <row r="458" spans="17:17" x14ac:dyDescent="0.25">
      <c r="Q458" s="4" t="s">
        <v>29</v>
      </c>
    </row>
    <row r="459" spans="17:17" x14ac:dyDescent="0.25">
      <c r="Q459" s="4" t="s">
        <v>29</v>
      </c>
    </row>
    <row r="460" spans="17:17" x14ac:dyDescent="0.25">
      <c r="Q460" s="4" t="s">
        <v>30</v>
      </c>
    </row>
    <row r="461" spans="17:17" x14ac:dyDescent="0.25">
      <c r="Q461" s="4" t="s">
        <v>29</v>
      </c>
    </row>
    <row r="462" spans="17:17" x14ac:dyDescent="0.25">
      <c r="Q462" s="4" t="s">
        <v>30</v>
      </c>
    </row>
    <row r="463" spans="17:17" x14ac:dyDescent="0.25">
      <c r="Q463" s="4" t="s">
        <v>29</v>
      </c>
    </row>
    <row r="464" spans="17:17" x14ac:dyDescent="0.25">
      <c r="Q464" s="4" t="s">
        <v>29</v>
      </c>
    </row>
    <row r="465" spans="17:17" x14ac:dyDescent="0.25">
      <c r="Q465" s="4" t="s">
        <v>30</v>
      </c>
    </row>
    <row r="466" spans="17:17" x14ac:dyDescent="0.25">
      <c r="Q466" s="4" t="s">
        <v>29</v>
      </c>
    </row>
    <row r="467" spans="17:17" x14ac:dyDescent="0.25">
      <c r="Q467" s="4" t="s">
        <v>30</v>
      </c>
    </row>
    <row r="468" spans="17:17" x14ac:dyDescent="0.25">
      <c r="Q468" s="4" t="s">
        <v>29</v>
      </c>
    </row>
    <row r="469" spans="17:17" x14ac:dyDescent="0.25">
      <c r="Q469" s="4" t="s">
        <v>30</v>
      </c>
    </row>
    <row r="470" spans="17:17" x14ac:dyDescent="0.25">
      <c r="Q470" s="4" t="s">
        <v>29</v>
      </c>
    </row>
    <row r="471" spans="17:17" x14ac:dyDescent="0.25">
      <c r="Q471" s="4" t="s">
        <v>30</v>
      </c>
    </row>
    <row r="472" spans="17:17" x14ac:dyDescent="0.25">
      <c r="Q472" s="4" t="s">
        <v>30</v>
      </c>
    </row>
    <row r="473" spans="17:17" x14ac:dyDescent="0.25">
      <c r="Q473" s="4" t="s">
        <v>30</v>
      </c>
    </row>
    <row r="474" spans="17:17" x14ac:dyDescent="0.25">
      <c r="Q474" s="4" t="s">
        <v>29</v>
      </c>
    </row>
    <row r="475" spans="17:17" x14ac:dyDescent="0.25">
      <c r="Q475" s="4" t="s">
        <v>29</v>
      </c>
    </row>
    <row r="476" spans="17:17" x14ac:dyDescent="0.25">
      <c r="Q476" s="4" t="s">
        <v>29</v>
      </c>
    </row>
    <row r="477" spans="17:17" x14ac:dyDescent="0.25">
      <c r="Q477" s="4" t="s">
        <v>29</v>
      </c>
    </row>
    <row r="478" spans="17:17" x14ac:dyDescent="0.25">
      <c r="Q478" s="4" t="s">
        <v>29</v>
      </c>
    </row>
    <row r="479" spans="17:17" x14ac:dyDescent="0.25">
      <c r="Q479" s="4" t="s">
        <v>29</v>
      </c>
    </row>
    <row r="480" spans="17:17" x14ac:dyDescent="0.25">
      <c r="Q480" s="4" t="s">
        <v>29</v>
      </c>
    </row>
    <row r="481" spans="17:17" x14ac:dyDescent="0.25">
      <c r="Q481" s="4" t="s">
        <v>30</v>
      </c>
    </row>
    <row r="482" spans="17:17" x14ac:dyDescent="0.25">
      <c r="Q482" s="4" t="s">
        <v>29</v>
      </c>
    </row>
    <row r="483" spans="17:17" x14ac:dyDescent="0.25">
      <c r="Q483" s="4" t="s">
        <v>29</v>
      </c>
    </row>
    <row r="484" spans="17:17" x14ac:dyDescent="0.25">
      <c r="Q484" s="4" t="s">
        <v>29</v>
      </c>
    </row>
    <row r="485" spans="17:17" x14ac:dyDescent="0.25">
      <c r="Q485" s="4" t="s">
        <v>29</v>
      </c>
    </row>
    <row r="486" spans="17:17" x14ac:dyDescent="0.25">
      <c r="Q486" s="4" t="s">
        <v>30</v>
      </c>
    </row>
    <row r="487" spans="17:17" x14ac:dyDescent="0.25">
      <c r="Q487" s="4" t="s">
        <v>30</v>
      </c>
    </row>
    <row r="488" spans="17:17" x14ac:dyDescent="0.25">
      <c r="Q488" s="4" t="s">
        <v>30</v>
      </c>
    </row>
    <row r="489" spans="17:17" x14ac:dyDescent="0.25">
      <c r="Q489" s="4" t="s">
        <v>30</v>
      </c>
    </row>
    <row r="490" spans="17:17" x14ac:dyDescent="0.25">
      <c r="Q490" s="4" t="s">
        <v>30</v>
      </c>
    </row>
    <row r="491" spans="17:17" x14ac:dyDescent="0.25">
      <c r="Q491" s="4" t="s">
        <v>30</v>
      </c>
    </row>
    <row r="492" spans="17:17" x14ac:dyDescent="0.25">
      <c r="Q492" s="4" t="s">
        <v>29</v>
      </c>
    </row>
    <row r="493" spans="17:17" x14ac:dyDescent="0.25">
      <c r="Q493" s="4" t="s">
        <v>29</v>
      </c>
    </row>
    <row r="494" spans="17:17" x14ac:dyDescent="0.25">
      <c r="Q494" s="4" t="s">
        <v>30</v>
      </c>
    </row>
    <row r="495" spans="17:17" x14ac:dyDescent="0.25">
      <c r="Q495" s="4" t="s">
        <v>30</v>
      </c>
    </row>
    <row r="496" spans="17:17" x14ac:dyDescent="0.25">
      <c r="Q496" s="4" t="s">
        <v>29</v>
      </c>
    </row>
    <row r="497" spans="17:17" x14ac:dyDescent="0.25">
      <c r="Q497" s="4" t="s">
        <v>30</v>
      </c>
    </row>
    <row r="498" spans="17:17" x14ac:dyDescent="0.25">
      <c r="Q498" s="4" t="s">
        <v>30</v>
      </c>
    </row>
    <row r="499" spans="17:17" x14ac:dyDescent="0.25">
      <c r="Q499" s="4" t="s">
        <v>30</v>
      </c>
    </row>
    <row r="500" spans="17:17" x14ac:dyDescent="0.25">
      <c r="Q500" s="4" t="s">
        <v>29</v>
      </c>
    </row>
    <row r="501" spans="17:17" x14ac:dyDescent="0.25">
      <c r="Q501" s="4" t="s">
        <v>29</v>
      </c>
    </row>
    <row r="502" spans="17:17" x14ac:dyDescent="0.25">
      <c r="Q502" s="4" t="s">
        <v>29</v>
      </c>
    </row>
    <row r="503" spans="17:17" x14ac:dyDescent="0.25">
      <c r="Q503" s="4" t="s">
        <v>30</v>
      </c>
    </row>
    <row r="504" spans="17:17" x14ac:dyDescent="0.25">
      <c r="Q504" s="4" t="s">
        <v>29</v>
      </c>
    </row>
    <row r="505" spans="17:17" x14ac:dyDescent="0.25">
      <c r="Q505" s="4" t="s">
        <v>30</v>
      </c>
    </row>
    <row r="506" spans="17:17" x14ac:dyDescent="0.25">
      <c r="Q506" s="4" t="s">
        <v>29</v>
      </c>
    </row>
    <row r="507" spans="17:17" x14ac:dyDescent="0.25">
      <c r="Q507" s="4" t="s">
        <v>30</v>
      </c>
    </row>
    <row r="508" spans="17:17" x14ac:dyDescent="0.25">
      <c r="Q508" s="4" t="s">
        <v>30</v>
      </c>
    </row>
    <row r="509" spans="17:17" x14ac:dyDescent="0.25">
      <c r="Q509" s="4" t="s">
        <v>29</v>
      </c>
    </row>
    <row r="510" spans="17:17" x14ac:dyDescent="0.25">
      <c r="Q510" s="4" t="s">
        <v>30</v>
      </c>
    </row>
    <row r="511" spans="17:17" x14ac:dyDescent="0.25">
      <c r="Q511" s="4" t="s">
        <v>29</v>
      </c>
    </row>
    <row r="512" spans="17:17" x14ac:dyDescent="0.25">
      <c r="Q512" s="4" t="s">
        <v>29</v>
      </c>
    </row>
    <row r="513" spans="17:17" x14ac:dyDescent="0.25">
      <c r="Q513" s="4" t="s">
        <v>29</v>
      </c>
    </row>
    <row r="514" spans="17:17" x14ac:dyDescent="0.25">
      <c r="Q514" s="4" t="s">
        <v>30</v>
      </c>
    </row>
    <row r="515" spans="17:17" x14ac:dyDescent="0.25">
      <c r="Q515" s="4" t="s">
        <v>30</v>
      </c>
    </row>
    <row r="516" spans="17:17" x14ac:dyDescent="0.25">
      <c r="Q516" s="4" t="s">
        <v>30</v>
      </c>
    </row>
    <row r="517" spans="17:17" x14ac:dyDescent="0.25">
      <c r="Q517" s="4" t="s">
        <v>30</v>
      </c>
    </row>
    <row r="518" spans="17:17" x14ac:dyDescent="0.25">
      <c r="Q518" s="4" t="s">
        <v>30</v>
      </c>
    </row>
    <row r="519" spans="17:17" x14ac:dyDescent="0.25">
      <c r="Q519" s="4" t="s">
        <v>30</v>
      </c>
    </row>
    <row r="520" spans="17:17" x14ac:dyDescent="0.25">
      <c r="Q520" s="4" t="s">
        <v>30</v>
      </c>
    </row>
    <row r="521" spans="17:17" x14ac:dyDescent="0.25">
      <c r="Q521" s="4" t="s">
        <v>30</v>
      </c>
    </row>
    <row r="522" spans="17:17" x14ac:dyDescent="0.25">
      <c r="Q522" s="4" t="s">
        <v>30</v>
      </c>
    </row>
    <row r="523" spans="17:17" x14ac:dyDescent="0.25">
      <c r="Q523" s="4" t="s">
        <v>29</v>
      </c>
    </row>
    <row r="524" spans="17:17" x14ac:dyDescent="0.25">
      <c r="Q524" s="4" t="s">
        <v>29</v>
      </c>
    </row>
    <row r="525" spans="17:17" x14ac:dyDescent="0.25">
      <c r="Q525" s="4" t="s">
        <v>30</v>
      </c>
    </row>
    <row r="526" spans="17:17" x14ac:dyDescent="0.25">
      <c r="Q526" s="4" t="s">
        <v>30</v>
      </c>
    </row>
    <row r="527" spans="17:17" x14ac:dyDescent="0.25">
      <c r="Q527" s="4" t="s">
        <v>29</v>
      </c>
    </row>
    <row r="528" spans="17:17" x14ac:dyDescent="0.25">
      <c r="Q528" s="4" t="s">
        <v>30</v>
      </c>
    </row>
    <row r="529" spans="17:17" x14ac:dyDescent="0.25">
      <c r="Q529" s="4" t="s">
        <v>29</v>
      </c>
    </row>
    <row r="530" spans="17:17" x14ac:dyDescent="0.25">
      <c r="Q530" s="4" t="s">
        <v>29</v>
      </c>
    </row>
    <row r="531" spans="17:17" x14ac:dyDescent="0.25">
      <c r="Q531" s="4" t="s">
        <v>30</v>
      </c>
    </row>
    <row r="532" spans="17:17" x14ac:dyDescent="0.25">
      <c r="Q532" s="4" t="s">
        <v>29</v>
      </c>
    </row>
    <row r="533" spans="17:17" x14ac:dyDescent="0.25">
      <c r="Q533" s="4" t="s">
        <v>30</v>
      </c>
    </row>
    <row r="534" spans="17:17" x14ac:dyDescent="0.25">
      <c r="Q534" s="4" t="s">
        <v>29</v>
      </c>
    </row>
    <row r="535" spans="17:17" x14ac:dyDescent="0.25">
      <c r="Q535" s="4" t="s">
        <v>30</v>
      </c>
    </row>
    <row r="536" spans="17:17" x14ac:dyDescent="0.25">
      <c r="Q536" s="4" t="s">
        <v>29</v>
      </c>
    </row>
    <row r="537" spans="17:17" x14ac:dyDescent="0.25">
      <c r="Q537" s="4" t="s">
        <v>29</v>
      </c>
    </row>
    <row r="538" spans="17:17" x14ac:dyDescent="0.25">
      <c r="Q538" s="4" t="s">
        <v>29</v>
      </c>
    </row>
    <row r="539" spans="17:17" x14ac:dyDescent="0.25">
      <c r="Q539" s="4" t="s">
        <v>30</v>
      </c>
    </row>
    <row r="540" spans="17:17" x14ac:dyDescent="0.25">
      <c r="Q540" s="4" t="s">
        <v>30</v>
      </c>
    </row>
    <row r="541" spans="17:17" x14ac:dyDescent="0.25">
      <c r="Q541" s="4" t="s">
        <v>30</v>
      </c>
    </row>
    <row r="542" spans="17:17" x14ac:dyDescent="0.25">
      <c r="Q542" s="4" t="s">
        <v>30</v>
      </c>
    </row>
    <row r="543" spans="17:17" x14ac:dyDescent="0.25">
      <c r="Q543" s="4" t="s">
        <v>29</v>
      </c>
    </row>
    <row r="544" spans="17:17" x14ac:dyDescent="0.25">
      <c r="Q544" s="4" t="s">
        <v>29</v>
      </c>
    </row>
    <row r="545" spans="17:17" x14ac:dyDescent="0.25">
      <c r="Q545" s="4" t="s">
        <v>30</v>
      </c>
    </row>
    <row r="546" spans="17:17" x14ac:dyDescent="0.25">
      <c r="Q546" s="4" t="s">
        <v>30</v>
      </c>
    </row>
    <row r="547" spans="17:17" x14ac:dyDescent="0.25">
      <c r="Q547" s="4" t="s">
        <v>29</v>
      </c>
    </row>
    <row r="548" spans="17:17" x14ac:dyDescent="0.25">
      <c r="Q548" s="4" t="s">
        <v>30</v>
      </c>
    </row>
    <row r="549" spans="17:17" x14ac:dyDescent="0.25">
      <c r="Q549" s="4" t="s">
        <v>30</v>
      </c>
    </row>
    <row r="550" spans="17:17" x14ac:dyDescent="0.25">
      <c r="Q550" s="4" t="s">
        <v>30</v>
      </c>
    </row>
    <row r="551" spans="17:17" x14ac:dyDescent="0.25">
      <c r="Q551" s="4" t="s">
        <v>30</v>
      </c>
    </row>
    <row r="552" spans="17:17" x14ac:dyDescent="0.25">
      <c r="Q552" s="4" t="s">
        <v>30</v>
      </c>
    </row>
    <row r="553" spans="17:17" x14ac:dyDescent="0.25">
      <c r="Q553" s="4" t="s">
        <v>30</v>
      </c>
    </row>
    <row r="554" spans="17:17" x14ac:dyDescent="0.25">
      <c r="Q554" s="4" t="s">
        <v>29</v>
      </c>
    </row>
    <row r="555" spans="17:17" x14ac:dyDescent="0.25">
      <c r="Q555" s="4" t="s">
        <v>29</v>
      </c>
    </row>
    <row r="556" spans="17:17" x14ac:dyDescent="0.25">
      <c r="Q556" s="4" t="s">
        <v>29</v>
      </c>
    </row>
    <row r="557" spans="17:17" x14ac:dyDescent="0.25">
      <c r="Q557" s="4" t="s">
        <v>29</v>
      </c>
    </row>
    <row r="558" spans="17:17" x14ac:dyDescent="0.25">
      <c r="Q558" s="4" t="s">
        <v>29</v>
      </c>
    </row>
    <row r="559" spans="17:17" x14ac:dyDescent="0.25">
      <c r="Q559" s="4" t="s">
        <v>29</v>
      </c>
    </row>
    <row r="560" spans="17:17" x14ac:dyDescent="0.25">
      <c r="Q560" s="4" t="s">
        <v>30</v>
      </c>
    </row>
    <row r="561" spans="17:17" x14ac:dyDescent="0.25">
      <c r="Q561" s="4" t="s">
        <v>30</v>
      </c>
    </row>
    <row r="562" spans="17:17" x14ac:dyDescent="0.25">
      <c r="Q562" s="4" t="s">
        <v>30</v>
      </c>
    </row>
    <row r="563" spans="17:17" x14ac:dyDescent="0.25">
      <c r="Q563" s="4" t="s">
        <v>29</v>
      </c>
    </row>
    <row r="564" spans="17:17" x14ac:dyDescent="0.25">
      <c r="Q564" s="4" t="s">
        <v>30</v>
      </c>
    </row>
    <row r="565" spans="17:17" x14ac:dyDescent="0.25">
      <c r="Q565" s="4" t="s">
        <v>30</v>
      </c>
    </row>
    <row r="566" spans="17:17" x14ac:dyDescent="0.25">
      <c r="Q566" s="4" t="s">
        <v>29</v>
      </c>
    </row>
    <row r="567" spans="17:17" x14ac:dyDescent="0.25">
      <c r="Q567" s="4" t="s">
        <v>29</v>
      </c>
    </row>
    <row r="568" spans="17:17" x14ac:dyDescent="0.25">
      <c r="Q568" s="4" t="s">
        <v>30</v>
      </c>
    </row>
    <row r="569" spans="17:17" x14ac:dyDescent="0.25">
      <c r="Q569" s="4" t="s">
        <v>29</v>
      </c>
    </row>
    <row r="570" spans="17:17" x14ac:dyDescent="0.25">
      <c r="Q570" s="4" t="s">
        <v>30</v>
      </c>
    </row>
    <row r="571" spans="17:17" x14ac:dyDescent="0.25">
      <c r="Q571" s="4" t="s">
        <v>29</v>
      </c>
    </row>
    <row r="572" spans="17:17" x14ac:dyDescent="0.25">
      <c r="Q572" s="4" t="s">
        <v>30</v>
      </c>
    </row>
    <row r="573" spans="17:17" x14ac:dyDescent="0.25">
      <c r="Q573" s="4" t="s">
        <v>29</v>
      </c>
    </row>
    <row r="574" spans="17:17" x14ac:dyDescent="0.25">
      <c r="Q574" s="4" t="s">
        <v>30</v>
      </c>
    </row>
    <row r="575" spans="17:17" x14ac:dyDescent="0.25">
      <c r="Q575" s="4" t="s">
        <v>30</v>
      </c>
    </row>
    <row r="576" spans="17:17" x14ac:dyDescent="0.25">
      <c r="Q576" s="4" t="s">
        <v>29</v>
      </c>
    </row>
    <row r="577" spans="17:17" x14ac:dyDescent="0.25">
      <c r="Q577" s="4" t="s">
        <v>30</v>
      </c>
    </row>
    <row r="578" spans="17:17" x14ac:dyDescent="0.25">
      <c r="Q578" s="4" t="s">
        <v>30</v>
      </c>
    </row>
    <row r="579" spans="17:17" x14ac:dyDescent="0.25">
      <c r="Q579" s="4" t="s">
        <v>30</v>
      </c>
    </row>
    <row r="580" spans="17:17" x14ac:dyDescent="0.25">
      <c r="Q580" s="4" t="s">
        <v>29</v>
      </c>
    </row>
    <row r="581" spans="17:17" x14ac:dyDescent="0.25">
      <c r="Q581" s="4" t="s">
        <v>29</v>
      </c>
    </row>
    <row r="582" spans="17:17" x14ac:dyDescent="0.25">
      <c r="Q582" s="4" t="s">
        <v>30</v>
      </c>
    </row>
    <row r="583" spans="17:17" x14ac:dyDescent="0.25">
      <c r="Q583" s="4" t="s">
        <v>30</v>
      </c>
    </row>
    <row r="584" spans="17:17" x14ac:dyDescent="0.25">
      <c r="Q584" s="4" t="s">
        <v>30</v>
      </c>
    </row>
    <row r="585" spans="17:17" x14ac:dyDescent="0.25">
      <c r="Q585" s="4" t="s">
        <v>30</v>
      </c>
    </row>
    <row r="586" spans="17:17" x14ac:dyDescent="0.25">
      <c r="Q586" s="4" t="s">
        <v>29</v>
      </c>
    </row>
    <row r="587" spans="17:17" x14ac:dyDescent="0.25">
      <c r="Q587" s="4" t="s">
        <v>30</v>
      </c>
    </row>
    <row r="588" spans="17:17" x14ac:dyDescent="0.25">
      <c r="Q588" s="4" t="s">
        <v>30</v>
      </c>
    </row>
    <row r="589" spans="17:17" x14ac:dyDescent="0.25">
      <c r="Q589" s="4" t="s">
        <v>29</v>
      </c>
    </row>
    <row r="590" spans="17:17" x14ac:dyDescent="0.25">
      <c r="Q590" s="4" t="s">
        <v>30</v>
      </c>
    </row>
    <row r="591" spans="17:17" x14ac:dyDescent="0.25">
      <c r="Q591" s="4" t="s">
        <v>30</v>
      </c>
    </row>
    <row r="592" spans="17:17" x14ac:dyDescent="0.25">
      <c r="Q592" s="4" t="s">
        <v>30</v>
      </c>
    </row>
    <row r="593" spans="17:17" x14ac:dyDescent="0.25">
      <c r="Q593" s="4" t="s">
        <v>30</v>
      </c>
    </row>
    <row r="594" spans="17:17" x14ac:dyDescent="0.25">
      <c r="Q594" s="4" t="s">
        <v>29</v>
      </c>
    </row>
    <row r="595" spans="17:17" x14ac:dyDescent="0.25">
      <c r="Q595" s="4" t="s">
        <v>30</v>
      </c>
    </row>
    <row r="596" spans="17:17" x14ac:dyDescent="0.25">
      <c r="Q596" s="4" t="s">
        <v>29</v>
      </c>
    </row>
    <row r="597" spans="17:17" x14ac:dyDescent="0.25">
      <c r="Q597" s="4" t="s">
        <v>29</v>
      </c>
    </row>
    <row r="598" spans="17:17" x14ac:dyDescent="0.25">
      <c r="Q598" s="4" t="s">
        <v>30</v>
      </c>
    </row>
    <row r="599" spans="17:17" x14ac:dyDescent="0.25">
      <c r="Q599" s="4" t="s">
        <v>30</v>
      </c>
    </row>
    <row r="600" spans="17:17" x14ac:dyDescent="0.25">
      <c r="Q600" s="4" t="s">
        <v>30</v>
      </c>
    </row>
    <row r="601" spans="17:17" x14ac:dyDescent="0.25">
      <c r="Q601" s="4" t="s">
        <v>29</v>
      </c>
    </row>
    <row r="602" spans="17:17" x14ac:dyDescent="0.25">
      <c r="Q602" s="4" t="s">
        <v>30</v>
      </c>
    </row>
    <row r="603" spans="17:17" x14ac:dyDescent="0.25">
      <c r="Q603" s="4" t="s">
        <v>30</v>
      </c>
    </row>
    <row r="604" spans="17:17" x14ac:dyDescent="0.25">
      <c r="Q604" s="4" t="s">
        <v>30</v>
      </c>
    </row>
    <row r="605" spans="17:17" x14ac:dyDescent="0.25">
      <c r="Q605" s="4" t="s">
        <v>30</v>
      </c>
    </row>
    <row r="606" spans="17:17" x14ac:dyDescent="0.25">
      <c r="Q606" s="4" t="s">
        <v>29</v>
      </c>
    </row>
    <row r="607" spans="17:17" x14ac:dyDescent="0.25">
      <c r="Q607" s="4" t="s">
        <v>30</v>
      </c>
    </row>
    <row r="608" spans="17:17" x14ac:dyDescent="0.25">
      <c r="Q608" s="4" t="s">
        <v>30</v>
      </c>
    </row>
    <row r="609" spans="17:17" x14ac:dyDescent="0.25">
      <c r="Q609" s="4" t="s">
        <v>30</v>
      </c>
    </row>
    <row r="610" spans="17:17" x14ac:dyDescent="0.25">
      <c r="Q610" s="4" t="s">
        <v>30</v>
      </c>
    </row>
    <row r="611" spans="17:17" x14ac:dyDescent="0.25">
      <c r="Q611" s="4" t="s">
        <v>30</v>
      </c>
    </row>
    <row r="612" spans="17:17" x14ac:dyDescent="0.25">
      <c r="Q612" s="4" t="s">
        <v>29</v>
      </c>
    </row>
    <row r="613" spans="17:17" x14ac:dyDescent="0.25">
      <c r="Q613" s="4" t="s">
        <v>30</v>
      </c>
    </row>
    <row r="614" spans="17:17" x14ac:dyDescent="0.25">
      <c r="Q614" s="4" t="s">
        <v>30</v>
      </c>
    </row>
    <row r="615" spans="17:17" x14ac:dyDescent="0.25">
      <c r="Q615" s="4" t="s">
        <v>30</v>
      </c>
    </row>
    <row r="616" spans="17:17" x14ac:dyDescent="0.25">
      <c r="Q616" s="4" t="s">
        <v>29</v>
      </c>
    </row>
    <row r="617" spans="17:17" x14ac:dyDescent="0.25">
      <c r="Q617" s="4" t="s">
        <v>29</v>
      </c>
    </row>
    <row r="618" spans="17:17" x14ac:dyDescent="0.25">
      <c r="Q618" s="4" t="s">
        <v>29</v>
      </c>
    </row>
    <row r="619" spans="17:17" x14ac:dyDescent="0.25">
      <c r="Q619" s="4" t="s">
        <v>29</v>
      </c>
    </row>
    <row r="620" spans="17:17" x14ac:dyDescent="0.25">
      <c r="Q620" s="4" t="s">
        <v>29</v>
      </c>
    </row>
    <row r="621" spans="17:17" x14ac:dyDescent="0.25">
      <c r="Q621" s="4" t="s">
        <v>30</v>
      </c>
    </row>
    <row r="622" spans="17:17" x14ac:dyDescent="0.25">
      <c r="Q622" s="4" t="s">
        <v>30</v>
      </c>
    </row>
    <row r="623" spans="17:17" x14ac:dyDescent="0.25">
      <c r="Q623" s="4" t="s">
        <v>29</v>
      </c>
    </row>
    <row r="624" spans="17:17" x14ac:dyDescent="0.25">
      <c r="Q624" s="4" t="s">
        <v>30</v>
      </c>
    </row>
    <row r="625" spans="17:17" x14ac:dyDescent="0.25">
      <c r="Q625" s="4" t="s">
        <v>30</v>
      </c>
    </row>
    <row r="626" spans="17:17" x14ac:dyDescent="0.25">
      <c r="Q626" s="4" t="s">
        <v>29</v>
      </c>
    </row>
    <row r="627" spans="17:17" x14ac:dyDescent="0.25">
      <c r="Q627" s="4" t="s">
        <v>29</v>
      </c>
    </row>
    <row r="628" spans="17:17" x14ac:dyDescent="0.25">
      <c r="Q628" s="4" t="s">
        <v>29</v>
      </c>
    </row>
    <row r="629" spans="17:17" x14ac:dyDescent="0.25">
      <c r="Q629" s="4" t="s">
        <v>30</v>
      </c>
    </row>
    <row r="630" spans="17:17" x14ac:dyDescent="0.25">
      <c r="Q630" s="4" t="s">
        <v>30</v>
      </c>
    </row>
    <row r="631" spans="17:17" x14ac:dyDescent="0.25">
      <c r="Q631" s="4" t="s">
        <v>29</v>
      </c>
    </row>
    <row r="632" spans="17:17" x14ac:dyDescent="0.25">
      <c r="Q632" s="4" t="s">
        <v>30</v>
      </c>
    </row>
    <row r="633" spans="17:17" x14ac:dyDescent="0.25">
      <c r="Q633" s="4" t="s">
        <v>29</v>
      </c>
    </row>
    <row r="634" spans="17:17" x14ac:dyDescent="0.25">
      <c r="Q634" s="4" t="s">
        <v>30</v>
      </c>
    </row>
    <row r="635" spans="17:17" x14ac:dyDescent="0.25">
      <c r="Q635" s="4" t="s">
        <v>29</v>
      </c>
    </row>
    <row r="636" spans="17:17" x14ac:dyDescent="0.25">
      <c r="Q636" s="4" t="s">
        <v>30</v>
      </c>
    </row>
    <row r="637" spans="17:17" x14ac:dyDescent="0.25">
      <c r="Q637" s="4" t="s">
        <v>29</v>
      </c>
    </row>
    <row r="638" spans="17:17" x14ac:dyDescent="0.25">
      <c r="Q638" s="4" t="s">
        <v>30</v>
      </c>
    </row>
    <row r="639" spans="17:17" x14ac:dyDescent="0.25">
      <c r="Q639" s="4" t="s">
        <v>29</v>
      </c>
    </row>
    <row r="640" spans="17:17" x14ac:dyDescent="0.25">
      <c r="Q640" s="4" t="s">
        <v>29</v>
      </c>
    </row>
    <row r="641" spans="17:17" x14ac:dyDescent="0.25">
      <c r="Q641" s="4" t="s">
        <v>29</v>
      </c>
    </row>
    <row r="642" spans="17:17" x14ac:dyDescent="0.25">
      <c r="Q642" s="4" t="s">
        <v>29</v>
      </c>
    </row>
    <row r="643" spans="17:17" x14ac:dyDescent="0.25">
      <c r="Q643" s="4" t="s">
        <v>30</v>
      </c>
    </row>
    <row r="644" spans="17:17" x14ac:dyDescent="0.25">
      <c r="Q644" s="4" t="s">
        <v>30</v>
      </c>
    </row>
    <row r="645" spans="17:17" x14ac:dyDescent="0.25">
      <c r="Q645" s="4" t="s">
        <v>30</v>
      </c>
    </row>
    <row r="646" spans="17:17" x14ac:dyDescent="0.25">
      <c r="Q646" s="4" t="s">
        <v>29</v>
      </c>
    </row>
    <row r="647" spans="17:17" x14ac:dyDescent="0.25">
      <c r="Q647" s="4" t="s">
        <v>29</v>
      </c>
    </row>
    <row r="648" spans="17:17" x14ac:dyDescent="0.25">
      <c r="Q648" s="4" t="s">
        <v>29</v>
      </c>
    </row>
    <row r="649" spans="17:17" x14ac:dyDescent="0.25">
      <c r="Q649" s="4" t="s">
        <v>30</v>
      </c>
    </row>
    <row r="650" spans="17:17" x14ac:dyDescent="0.25">
      <c r="Q650" s="4" t="s">
        <v>30</v>
      </c>
    </row>
    <row r="651" spans="17:17" x14ac:dyDescent="0.25">
      <c r="Q651" s="4" t="s">
        <v>30</v>
      </c>
    </row>
    <row r="652" spans="17:17" x14ac:dyDescent="0.25">
      <c r="Q652" s="4" t="s">
        <v>30</v>
      </c>
    </row>
    <row r="653" spans="17:17" x14ac:dyDescent="0.25">
      <c r="Q653" s="4" t="s">
        <v>29</v>
      </c>
    </row>
    <row r="654" spans="17:17" x14ac:dyDescent="0.25">
      <c r="Q654" s="4" t="s">
        <v>30</v>
      </c>
    </row>
    <row r="655" spans="17:17" x14ac:dyDescent="0.25">
      <c r="Q655" s="4" t="s">
        <v>30</v>
      </c>
    </row>
    <row r="656" spans="17:17" x14ac:dyDescent="0.25">
      <c r="Q656" s="4" t="s">
        <v>30</v>
      </c>
    </row>
    <row r="657" spans="17:17" x14ac:dyDescent="0.25">
      <c r="Q657" s="4" t="s">
        <v>30</v>
      </c>
    </row>
    <row r="658" spans="17:17" x14ac:dyDescent="0.25">
      <c r="Q658" s="4" t="s">
        <v>30</v>
      </c>
    </row>
    <row r="659" spans="17:17" x14ac:dyDescent="0.25">
      <c r="Q659" s="4" t="s">
        <v>29</v>
      </c>
    </row>
    <row r="660" spans="17:17" x14ac:dyDescent="0.25">
      <c r="Q660" s="4" t="s">
        <v>29</v>
      </c>
    </row>
    <row r="661" spans="17:17" x14ac:dyDescent="0.25">
      <c r="Q661" s="4" t="s">
        <v>30</v>
      </c>
    </row>
    <row r="662" spans="17:17" x14ac:dyDescent="0.25">
      <c r="Q662" s="4" t="s">
        <v>29</v>
      </c>
    </row>
    <row r="663" spans="17:17" x14ac:dyDescent="0.25">
      <c r="Q663" s="4" t="s">
        <v>30</v>
      </c>
    </row>
    <row r="664" spans="17:17" x14ac:dyDescent="0.25">
      <c r="Q664" s="4" t="s">
        <v>30</v>
      </c>
    </row>
    <row r="665" spans="17:17" x14ac:dyDescent="0.25">
      <c r="Q665" s="4" t="s">
        <v>30</v>
      </c>
    </row>
    <row r="666" spans="17:17" x14ac:dyDescent="0.25">
      <c r="Q666" s="4" t="s">
        <v>29</v>
      </c>
    </row>
    <row r="667" spans="17:17" x14ac:dyDescent="0.25">
      <c r="Q667" s="4" t="s">
        <v>30</v>
      </c>
    </row>
    <row r="668" spans="17:17" x14ac:dyDescent="0.25">
      <c r="Q668" s="4" t="s">
        <v>30</v>
      </c>
    </row>
    <row r="669" spans="17:17" x14ac:dyDescent="0.25">
      <c r="Q669" s="4" t="s">
        <v>29</v>
      </c>
    </row>
    <row r="670" spans="17:17" x14ac:dyDescent="0.25">
      <c r="Q670" s="4" t="s">
        <v>30</v>
      </c>
    </row>
    <row r="671" spans="17:17" x14ac:dyDescent="0.25">
      <c r="Q671" s="4" t="s">
        <v>30</v>
      </c>
    </row>
    <row r="672" spans="17:17" x14ac:dyDescent="0.25">
      <c r="Q672" s="4" t="s">
        <v>30</v>
      </c>
    </row>
    <row r="673" spans="17:17" x14ac:dyDescent="0.25">
      <c r="Q673" s="4" t="s">
        <v>30</v>
      </c>
    </row>
    <row r="674" spans="17:17" x14ac:dyDescent="0.25">
      <c r="Q674" s="4" t="s">
        <v>29</v>
      </c>
    </row>
    <row r="675" spans="17:17" x14ac:dyDescent="0.25">
      <c r="Q675" s="4" t="s">
        <v>30</v>
      </c>
    </row>
    <row r="676" spans="17:17" x14ac:dyDescent="0.25">
      <c r="Q676" s="4" t="s">
        <v>30</v>
      </c>
    </row>
    <row r="677" spans="17:17" x14ac:dyDescent="0.25">
      <c r="Q677" s="4" t="s">
        <v>30</v>
      </c>
    </row>
    <row r="678" spans="17:17" x14ac:dyDescent="0.25">
      <c r="Q678" s="4" t="s">
        <v>30</v>
      </c>
    </row>
    <row r="679" spans="17:17" x14ac:dyDescent="0.25">
      <c r="Q679" s="4" t="s">
        <v>29</v>
      </c>
    </row>
    <row r="680" spans="17:17" x14ac:dyDescent="0.25">
      <c r="Q680" s="4" t="s">
        <v>30</v>
      </c>
    </row>
    <row r="681" spans="17:17" x14ac:dyDescent="0.25">
      <c r="Q681" s="4" t="s">
        <v>30</v>
      </c>
    </row>
    <row r="682" spans="17:17" x14ac:dyDescent="0.25">
      <c r="Q682" s="4" t="s">
        <v>29</v>
      </c>
    </row>
    <row r="683" spans="17:17" x14ac:dyDescent="0.25">
      <c r="Q683" s="4" t="s">
        <v>30</v>
      </c>
    </row>
    <row r="684" spans="17:17" x14ac:dyDescent="0.25">
      <c r="Q684" s="4" t="s">
        <v>29</v>
      </c>
    </row>
    <row r="685" spans="17:17" x14ac:dyDescent="0.25">
      <c r="Q685" s="4" t="s">
        <v>30</v>
      </c>
    </row>
    <row r="686" spans="17:17" x14ac:dyDescent="0.25">
      <c r="Q686" s="4" t="s">
        <v>30</v>
      </c>
    </row>
    <row r="687" spans="17:17" x14ac:dyDescent="0.25">
      <c r="Q687" s="4" t="s">
        <v>30</v>
      </c>
    </row>
    <row r="688" spans="17:17" x14ac:dyDescent="0.25">
      <c r="Q688" s="4" t="s">
        <v>30</v>
      </c>
    </row>
    <row r="689" spans="17:17" x14ac:dyDescent="0.25">
      <c r="Q689" s="4" t="s">
        <v>30</v>
      </c>
    </row>
    <row r="690" spans="17:17" x14ac:dyDescent="0.25">
      <c r="Q690" s="4" t="s">
        <v>30</v>
      </c>
    </row>
    <row r="691" spans="17:17" x14ac:dyDescent="0.25">
      <c r="Q691" s="4" t="s">
        <v>30</v>
      </c>
    </row>
    <row r="692" spans="17:17" x14ac:dyDescent="0.25">
      <c r="Q692" s="4" t="s">
        <v>30</v>
      </c>
    </row>
    <row r="693" spans="17:17" x14ac:dyDescent="0.25">
      <c r="Q693" s="4" t="s">
        <v>30</v>
      </c>
    </row>
    <row r="694" spans="17:17" x14ac:dyDescent="0.25">
      <c r="Q694" s="4" t="s">
        <v>30</v>
      </c>
    </row>
    <row r="695" spans="17:17" x14ac:dyDescent="0.25">
      <c r="Q695" s="4" t="s">
        <v>29</v>
      </c>
    </row>
    <row r="696" spans="17:17" x14ac:dyDescent="0.25">
      <c r="Q696" s="4" t="s">
        <v>30</v>
      </c>
    </row>
    <row r="697" spans="17:17" x14ac:dyDescent="0.25">
      <c r="Q697" s="4" t="s">
        <v>30</v>
      </c>
    </row>
    <row r="698" spans="17:17" x14ac:dyDescent="0.25">
      <c r="Q698" s="4" t="s">
        <v>30</v>
      </c>
    </row>
    <row r="699" spans="17:17" x14ac:dyDescent="0.25">
      <c r="Q699" s="4" t="s">
        <v>29</v>
      </c>
    </row>
    <row r="700" spans="17:17" x14ac:dyDescent="0.25">
      <c r="Q700" s="4" t="s">
        <v>29</v>
      </c>
    </row>
    <row r="701" spans="17:17" x14ac:dyDescent="0.25">
      <c r="Q701" s="4" t="s">
        <v>29</v>
      </c>
    </row>
    <row r="702" spans="17:17" x14ac:dyDescent="0.25">
      <c r="Q702" s="4" t="s">
        <v>29</v>
      </c>
    </row>
    <row r="703" spans="17:17" x14ac:dyDescent="0.25">
      <c r="Q703" s="4" t="s">
        <v>29</v>
      </c>
    </row>
    <row r="704" spans="17:17" x14ac:dyDescent="0.25">
      <c r="Q704" s="4" t="s">
        <v>30</v>
      </c>
    </row>
    <row r="705" spans="17:17" x14ac:dyDescent="0.25">
      <c r="Q705" s="4" t="s">
        <v>29</v>
      </c>
    </row>
    <row r="706" spans="17:17" x14ac:dyDescent="0.25">
      <c r="Q706" s="4" t="s">
        <v>30</v>
      </c>
    </row>
    <row r="707" spans="17:17" x14ac:dyDescent="0.25">
      <c r="Q707" s="4" t="s">
        <v>30</v>
      </c>
    </row>
    <row r="708" spans="17:17" x14ac:dyDescent="0.25">
      <c r="Q708" s="4" t="s">
        <v>30</v>
      </c>
    </row>
    <row r="709" spans="17:17" x14ac:dyDescent="0.25">
      <c r="Q709" s="4" t="s">
        <v>30</v>
      </c>
    </row>
    <row r="710" spans="17:17" x14ac:dyDescent="0.25">
      <c r="Q710" s="4" t="s">
        <v>29</v>
      </c>
    </row>
    <row r="711" spans="17:17" x14ac:dyDescent="0.25">
      <c r="Q711" s="4" t="s">
        <v>30</v>
      </c>
    </row>
    <row r="712" spans="17:17" x14ac:dyDescent="0.25">
      <c r="Q712" s="4" t="s">
        <v>30</v>
      </c>
    </row>
    <row r="713" spans="17:17" x14ac:dyDescent="0.25">
      <c r="Q713" s="4" t="s">
        <v>30</v>
      </c>
    </row>
    <row r="714" spans="17:17" x14ac:dyDescent="0.25">
      <c r="Q714" s="4" t="s">
        <v>29</v>
      </c>
    </row>
    <row r="715" spans="17:17" x14ac:dyDescent="0.25">
      <c r="Q715" s="4" t="s">
        <v>29</v>
      </c>
    </row>
    <row r="716" spans="17:17" x14ac:dyDescent="0.25">
      <c r="Q716" s="4" t="s">
        <v>30</v>
      </c>
    </row>
    <row r="717" spans="17:17" x14ac:dyDescent="0.25">
      <c r="Q717" s="4" t="s">
        <v>30</v>
      </c>
    </row>
    <row r="718" spans="17:17" x14ac:dyDescent="0.25">
      <c r="Q718" s="4" t="s">
        <v>30</v>
      </c>
    </row>
    <row r="719" spans="17:17" x14ac:dyDescent="0.25">
      <c r="Q719" s="4" t="s">
        <v>30</v>
      </c>
    </row>
    <row r="720" spans="17:17" x14ac:dyDescent="0.25">
      <c r="Q720" s="4" t="s">
        <v>30</v>
      </c>
    </row>
    <row r="721" spans="17:17" x14ac:dyDescent="0.25">
      <c r="Q721" s="4" t="s">
        <v>30</v>
      </c>
    </row>
    <row r="722" spans="17:17" x14ac:dyDescent="0.25">
      <c r="Q722" s="4" t="s">
        <v>30</v>
      </c>
    </row>
    <row r="723" spans="17:17" x14ac:dyDescent="0.25">
      <c r="Q723" s="4" t="s">
        <v>30</v>
      </c>
    </row>
    <row r="724" spans="17:17" x14ac:dyDescent="0.25">
      <c r="Q724" s="4" t="s">
        <v>29</v>
      </c>
    </row>
    <row r="725" spans="17:17" x14ac:dyDescent="0.25">
      <c r="Q725" s="4" t="s">
        <v>30</v>
      </c>
    </row>
    <row r="726" spans="17:17" x14ac:dyDescent="0.25">
      <c r="Q726" s="4" t="s">
        <v>30</v>
      </c>
    </row>
    <row r="727" spans="17:17" x14ac:dyDescent="0.25">
      <c r="Q727" s="4" t="s">
        <v>29</v>
      </c>
    </row>
    <row r="728" spans="17:17" x14ac:dyDescent="0.25">
      <c r="Q728" s="4" t="s">
        <v>29</v>
      </c>
    </row>
    <row r="729" spans="17:17" x14ac:dyDescent="0.25">
      <c r="Q729" s="4" t="s">
        <v>30</v>
      </c>
    </row>
    <row r="730" spans="17:17" x14ac:dyDescent="0.25">
      <c r="Q730" s="4" t="s">
        <v>29</v>
      </c>
    </row>
    <row r="731" spans="17:17" x14ac:dyDescent="0.25">
      <c r="Q731" s="4" t="s">
        <v>29</v>
      </c>
    </row>
    <row r="732" spans="17:17" x14ac:dyDescent="0.25">
      <c r="Q732" s="4" t="s">
        <v>30</v>
      </c>
    </row>
    <row r="733" spans="17:17" x14ac:dyDescent="0.25">
      <c r="Q733" s="4" t="s">
        <v>29</v>
      </c>
    </row>
    <row r="734" spans="17:17" x14ac:dyDescent="0.25">
      <c r="Q734" s="4" t="s">
        <v>29</v>
      </c>
    </row>
    <row r="735" spans="17:17" x14ac:dyDescent="0.25">
      <c r="Q735" s="4" t="s">
        <v>30</v>
      </c>
    </row>
    <row r="736" spans="17:17" x14ac:dyDescent="0.25">
      <c r="Q736" s="4" t="s">
        <v>29</v>
      </c>
    </row>
    <row r="737" spans="17:17" x14ac:dyDescent="0.25">
      <c r="Q737" s="4" t="s">
        <v>30</v>
      </c>
    </row>
    <row r="738" spans="17:17" x14ac:dyDescent="0.25">
      <c r="Q738" s="4" t="s">
        <v>30</v>
      </c>
    </row>
    <row r="739" spans="17:17" x14ac:dyDescent="0.25">
      <c r="Q739" s="4" t="s">
        <v>30</v>
      </c>
    </row>
    <row r="740" spans="17:17" x14ac:dyDescent="0.25">
      <c r="Q740" s="4" t="s">
        <v>29</v>
      </c>
    </row>
    <row r="741" spans="17:17" x14ac:dyDescent="0.25">
      <c r="Q741" s="4" t="s">
        <v>29</v>
      </c>
    </row>
    <row r="742" spans="17:17" x14ac:dyDescent="0.25">
      <c r="Q742" s="4" t="s">
        <v>29</v>
      </c>
    </row>
    <row r="743" spans="17:17" x14ac:dyDescent="0.25">
      <c r="Q743" s="4" t="s">
        <v>30</v>
      </c>
    </row>
    <row r="744" spans="17:17" x14ac:dyDescent="0.25">
      <c r="Q744" s="4" t="s">
        <v>30</v>
      </c>
    </row>
    <row r="745" spans="17:17" x14ac:dyDescent="0.25">
      <c r="Q745" s="4" t="s">
        <v>29</v>
      </c>
    </row>
    <row r="746" spans="17:17" x14ac:dyDescent="0.25">
      <c r="Q746" s="4" t="s">
        <v>30</v>
      </c>
    </row>
    <row r="747" spans="17:17" x14ac:dyDescent="0.25">
      <c r="Q747" s="4" t="s">
        <v>29</v>
      </c>
    </row>
    <row r="748" spans="17:17" x14ac:dyDescent="0.25">
      <c r="Q748" s="4" t="s">
        <v>29</v>
      </c>
    </row>
    <row r="749" spans="17:17" x14ac:dyDescent="0.25">
      <c r="Q749" s="4" t="s">
        <v>29</v>
      </c>
    </row>
    <row r="750" spans="17:17" x14ac:dyDescent="0.25">
      <c r="Q750" s="4" t="s">
        <v>30</v>
      </c>
    </row>
    <row r="751" spans="17:17" x14ac:dyDescent="0.25">
      <c r="Q751" s="4" t="s">
        <v>29</v>
      </c>
    </row>
    <row r="752" spans="17:17" x14ac:dyDescent="0.25">
      <c r="Q752" s="4" t="s">
        <v>30</v>
      </c>
    </row>
    <row r="753" spans="17:17" x14ac:dyDescent="0.25">
      <c r="Q753" s="4" t="s">
        <v>29</v>
      </c>
    </row>
    <row r="754" spans="17:17" x14ac:dyDescent="0.25">
      <c r="Q754" s="4" t="s">
        <v>29</v>
      </c>
    </row>
    <row r="755" spans="17:17" x14ac:dyDescent="0.25">
      <c r="Q755" s="4" t="s">
        <v>29</v>
      </c>
    </row>
    <row r="756" spans="17:17" x14ac:dyDescent="0.25">
      <c r="Q756" s="4" t="s">
        <v>29</v>
      </c>
    </row>
    <row r="757" spans="17:17" x14ac:dyDescent="0.25">
      <c r="Q757" s="4" t="s">
        <v>30</v>
      </c>
    </row>
    <row r="758" spans="17:17" x14ac:dyDescent="0.25">
      <c r="Q758" s="4" t="s">
        <v>29</v>
      </c>
    </row>
    <row r="759" spans="17:17" x14ac:dyDescent="0.25">
      <c r="Q759" s="4" t="s">
        <v>29</v>
      </c>
    </row>
    <row r="760" spans="17:17" x14ac:dyDescent="0.25">
      <c r="Q760" s="4" t="s">
        <v>30</v>
      </c>
    </row>
    <row r="761" spans="17:17" x14ac:dyDescent="0.25">
      <c r="Q761" s="4" t="s">
        <v>29</v>
      </c>
    </row>
    <row r="762" spans="17:17" x14ac:dyDescent="0.25">
      <c r="Q762" s="4" t="s">
        <v>29</v>
      </c>
    </row>
    <row r="763" spans="17:17" x14ac:dyDescent="0.25">
      <c r="Q763" s="4" t="s">
        <v>29</v>
      </c>
    </row>
    <row r="764" spans="17:17" x14ac:dyDescent="0.25">
      <c r="Q764" s="4" t="s">
        <v>29</v>
      </c>
    </row>
    <row r="765" spans="17:17" x14ac:dyDescent="0.25">
      <c r="Q765" s="4" t="s">
        <v>29</v>
      </c>
    </row>
    <row r="766" spans="17:17" x14ac:dyDescent="0.25">
      <c r="Q766" s="4" t="s">
        <v>30</v>
      </c>
    </row>
    <row r="767" spans="17:17" x14ac:dyDescent="0.25">
      <c r="Q767" s="4" t="s">
        <v>29</v>
      </c>
    </row>
    <row r="768" spans="17:17" x14ac:dyDescent="0.25">
      <c r="Q768" s="4" t="s">
        <v>30</v>
      </c>
    </row>
    <row r="769" spans="17:17" x14ac:dyDescent="0.25">
      <c r="Q769" s="4" t="s">
        <v>30</v>
      </c>
    </row>
    <row r="770" spans="17:17" x14ac:dyDescent="0.25">
      <c r="Q770" s="4" t="s">
        <v>30</v>
      </c>
    </row>
    <row r="771" spans="17:17" x14ac:dyDescent="0.25">
      <c r="Q771" s="4" t="s">
        <v>29</v>
      </c>
    </row>
    <row r="772" spans="17:17" x14ac:dyDescent="0.25">
      <c r="Q772" s="4" t="s">
        <v>29</v>
      </c>
    </row>
    <row r="773" spans="17:17" x14ac:dyDescent="0.25">
      <c r="Q773" s="4" t="s">
        <v>29</v>
      </c>
    </row>
    <row r="774" spans="17:17" x14ac:dyDescent="0.25">
      <c r="Q774" s="4" t="s">
        <v>30</v>
      </c>
    </row>
    <row r="775" spans="17:17" x14ac:dyDescent="0.25">
      <c r="Q775" s="4" t="s">
        <v>29</v>
      </c>
    </row>
    <row r="776" spans="17:17" x14ac:dyDescent="0.25">
      <c r="Q776" s="4" t="s">
        <v>30</v>
      </c>
    </row>
    <row r="777" spans="17:17" x14ac:dyDescent="0.25">
      <c r="Q777" s="4" t="s">
        <v>29</v>
      </c>
    </row>
    <row r="778" spans="17:17" x14ac:dyDescent="0.25">
      <c r="Q778" s="4" t="s">
        <v>29</v>
      </c>
    </row>
    <row r="779" spans="17:17" x14ac:dyDescent="0.25">
      <c r="Q779" s="4" t="s">
        <v>30</v>
      </c>
    </row>
    <row r="780" spans="17:17" x14ac:dyDescent="0.25">
      <c r="Q780" s="4" t="s">
        <v>30</v>
      </c>
    </row>
    <row r="781" spans="17:17" x14ac:dyDescent="0.25">
      <c r="Q781" s="4" t="s">
        <v>29</v>
      </c>
    </row>
    <row r="782" spans="17:17" x14ac:dyDescent="0.25">
      <c r="Q782" s="4" t="s">
        <v>29</v>
      </c>
    </row>
    <row r="783" spans="17:17" x14ac:dyDescent="0.25">
      <c r="Q783" s="4" t="s">
        <v>30</v>
      </c>
    </row>
    <row r="784" spans="17:17" x14ac:dyDescent="0.25">
      <c r="Q784" s="4" t="s">
        <v>29</v>
      </c>
    </row>
    <row r="785" spans="17:17" x14ac:dyDescent="0.25">
      <c r="Q785" s="4" t="s">
        <v>30</v>
      </c>
    </row>
    <row r="786" spans="17:17" x14ac:dyDescent="0.25">
      <c r="Q786" s="4" t="s">
        <v>30</v>
      </c>
    </row>
    <row r="787" spans="17:17" x14ac:dyDescent="0.25">
      <c r="Q787" s="4" t="s">
        <v>29</v>
      </c>
    </row>
    <row r="788" spans="17:17" x14ac:dyDescent="0.25">
      <c r="Q788" s="4" t="s">
        <v>30</v>
      </c>
    </row>
    <row r="789" spans="17:17" x14ac:dyDescent="0.25">
      <c r="Q789" s="4" t="s">
        <v>30</v>
      </c>
    </row>
    <row r="790" spans="17:17" x14ac:dyDescent="0.25">
      <c r="Q790" s="4" t="s">
        <v>29</v>
      </c>
    </row>
    <row r="791" spans="17:17" x14ac:dyDescent="0.25">
      <c r="Q791" s="4" t="s">
        <v>30</v>
      </c>
    </row>
    <row r="792" spans="17:17" x14ac:dyDescent="0.25">
      <c r="Q792" s="4" t="s">
        <v>30</v>
      </c>
    </row>
    <row r="793" spans="17:17" x14ac:dyDescent="0.25">
      <c r="Q793" s="4" t="s">
        <v>30</v>
      </c>
    </row>
    <row r="794" spans="17:17" x14ac:dyDescent="0.25">
      <c r="Q794" s="4" t="s">
        <v>30</v>
      </c>
    </row>
    <row r="795" spans="17:17" x14ac:dyDescent="0.25">
      <c r="Q795" s="4" t="s">
        <v>29</v>
      </c>
    </row>
    <row r="796" spans="17:17" x14ac:dyDescent="0.25">
      <c r="Q796" s="4" t="s">
        <v>30</v>
      </c>
    </row>
    <row r="797" spans="17:17" x14ac:dyDescent="0.25">
      <c r="Q797" s="4" t="s">
        <v>29</v>
      </c>
    </row>
    <row r="798" spans="17:17" x14ac:dyDescent="0.25">
      <c r="Q798" s="4" t="s">
        <v>30</v>
      </c>
    </row>
    <row r="799" spans="17:17" x14ac:dyDescent="0.25">
      <c r="Q799" s="4" t="s">
        <v>30</v>
      </c>
    </row>
    <row r="800" spans="17:17" x14ac:dyDescent="0.25">
      <c r="Q800" s="4" t="s">
        <v>30</v>
      </c>
    </row>
    <row r="801" spans="17:17" x14ac:dyDescent="0.25">
      <c r="Q801" s="4" t="s">
        <v>30</v>
      </c>
    </row>
    <row r="802" spans="17:17" x14ac:dyDescent="0.25">
      <c r="Q802" s="4" t="s">
        <v>30</v>
      </c>
    </row>
    <row r="803" spans="17:17" x14ac:dyDescent="0.25">
      <c r="Q803" s="4" t="s">
        <v>29</v>
      </c>
    </row>
    <row r="804" spans="17:17" x14ac:dyDescent="0.25">
      <c r="Q804" s="4" t="s">
        <v>29</v>
      </c>
    </row>
    <row r="805" spans="17:17" x14ac:dyDescent="0.25">
      <c r="Q805" s="4" t="s">
        <v>30</v>
      </c>
    </row>
    <row r="806" spans="17:17" x14ac:dyDescent="0.25">
      <c r="Q806" s="4" t="s">
        <v>30</v>
      </c>
    </row>
    <row r="807" spans="17:17" x14ac:dyDescent="0.25">
      <c r="Q807" s="4" t="s">
        <v>30</v>
      </c>
    </row>
    <row r="808" spans="17:17" x14ac:dyDescent="0.25">
      <c r="Q808" s="4" t="s">
        <v>29</v>
      </c>
    </row>
    <row r="809" spans="17:17" x14ac:dyDescent="0.25">
      <c r="Q809" s="4" t="s">
        <v>30</v>
      </c>
    </row>
    <row r="810" spans="17:17" x14ac:dyDescent="0.25">
      <c r="Q810" s="4" t="s">
        <v>30</v>
      </c>
    </row>
    <row r="811" spans="17:17" x14ac:dyDescent="0.25">
      <c r="Q811" s="4" t="s">
        <v>30</v>
      </c>
    </row>
    <row r="812" spans="17:17" x14ac:dyDescent="0.25">
      <c r="Q812" s="4" t="s">
        <v>30</v>
      </c>
    </row>
    <row r="813" spans="17:17" x14ac:dyDescent="0.25">
      <c r="Q813" s="4" t="s">
        <v>29</v>
      </c>
    </row>
    <row r="814" spans="17:17" x14ac:dyDescent="0.25">
      <c r="Q814" s="4" t="s">
        <v>30</v>
      </c>
    </row>
    <row r="815" spans="17:17" x14ac:dyDescent="0.25">
      <c r="Q815" s="4" t="s">
        <v>29</v>
      </c>
    </row>
    <row r="816" spans="17:17" x14ac:dyDescent="0.25">
      <c r="Q816" s="4" t="s">
        <v>29</v>
      </c>
    </row>
    <row r="817" spans="17:17" x14ac:dyDescent="0.25">
      <c r="Q817" s="4" t="s">
        <v>29</v>
      </c>
    </row>
    <row r="818" spans="17:17" x14ac:dyDescent="0.25">
      <c r="Q818" s="4" t="s">
        <v>29</v>
      </c>
    </row>
    <row r="819" spans="17:17" x14ac:dyDescent="0.25">
      <c r="Q819" s="4" t="s">
        <v>30</v>
      </c>
    </row>
    <row r="820" spans="17:17" x14ac:dyDescent="0.25">
      <c r="Q820" s="4" t="s">
        <v>30</v>
      </c>
    </row>
    <row r="821" spans="17:17" x14ac:dyDescent="0.25">
      <c r="Q821" s="4" t="s">
        <v>30</v>
      </c>
    </row>
    <row r="822" spans="17:17" x14ac:dyDescent="0.25">
      <c r="Q822" s="4" t="s">
        <v>30</v>
      </c>
    </row>
    <row r="823" spans="17:17" x14ac:dyDescent="0.25">
      <c r="Q823" s="4" t="s">
        <v>30</v>
      </c>
    </row>
    <row r="824" spans="17:17" x14ac:dyDescent="0.25">
      <c r="Q824" s="4" t="s">
        <v>29</v>
      </c>
    </row>
    <row r="825" spans="17:17" x14ac:dyDescent="0.25">
      <c r="Q825" s="4" t="s">
        <v>29</v>
      </c>
    </row>
    <row r="826" spans="17:17" x14ac:dyDescent="0.25">
      <c r="Q826" s="4" t="s">
        <v>29</v>
      </c>
    </row>
    <row r="827" spans="17:17" x14ac:dyDescent="0.25">
      <c r="Q827" s="4" t="s">
        <v>29</v>
      </c>
    </row>
    <row r="828" spans="17:17" x14ac:dyDescent="0.25">
      <c r="Q828" s="4" t="s">
        <v>29</v>
      </c>
    </row>
    <row r="829" spans="17:17" x14ac:dyDescent="0.25">
      <c r="Q829" s="4" t="s">
        <v>29</v>
      </c>
    </row>
    <row r="830" spans="17:17" x14ac:dyDescent="0.25">
      <c r="Q830" s="4" t="s">
        <v>29</v>
      </c>
    </row>
    <row r="831" spans="17:17" x14ac:dyDescent="0.25">
      <c r="Q831" s="4" t="s">
        <v>30</v>
      </c>
    </row>
    <row r="832" spans="17:17" x14ac:dyDescent="0.25">
      <c r="Q832" s="4" t="s">
        <v>29</v>
      </c>
    </row>
    <row r="833" spans="17:17" x14ac:dyDescent="0.25">
      <c r="Q833" s="4" t="s">
        <v>29</v>
      </c>
    </row>
    <row r="834" spans="17:17" x14ac:dyDescent="0.25">
      <c r="Q834" s="4" t="s">
        <v>29</v>
      </c>
    </row>
    <row r="835" spans="17:17" x14ac:dyDescent="0.25">
      <c r="Q835" s="4" t="s">
        <v>29</v>
      </c>
    </row>
    <row r="836" spans="17:17" x14ac:dyDescent="0.25">
      <c r="Q836" s="4" t="s">
        <v>30</v>
      </c>
    </row>
    <row r="837" spans="17:17" x14ac:dyDescent="0.25">
      <c r="Q837" s="4" t="s">
        <v>29</v>
      </c>
    </row>
    <row r="838" spans="17:17" x14ac:dyDescent="0.25">
      <c r="Q838" s="4" t="s">
        <v>29</v>
      </c>
    </row>
    <row r="839" spans="17:17" x14ac:dyDescent="0.25">
      <c r="Q839" s="4" t="s">
        <v>30</v>
      </c>
    </row>
    <row r="840" spans="17:17" x14ac:dyDescent="0.25">
      <c r="Q840" s="4" t="s">
        <v>30</v>
      </c>
    </row>
    <row r="841" spans="17:17" x14ac:dyDescent="0.25">
      <c r="Q841" s="4" t="s">
        <v>30</v>
      </c>
    </row>
    <row r="842" spans="17:17" x14ac:dyDescent="0.25">
      <c r="Q842" s="4" t="s">
        <v>30</v>
      </c>
    </row>
    <row r="843" spans="17:17" x14ac:dyDescent="0.25">
      <c r="Q843" s="4" t="s">
        <v>29</v>
      </c>
    </row>
    <row r="844" spans="17:17" x14ac:dyDescent="0.25">
      <c r="Q844" s="4" t="s">
        <v>29</v>
      </c>
    </row>
    <row r="845" spans="17:17" x14ac:dyDescent="0.25">
      <c r="Q845" s="4" t="s">
        <v>30</v>
      </c>
    </row>
    <row r="846" spans="17:17" x14ac:dyDescent="0.25">
      <c r="Q846" s="4" t="s">
        <v>29</v>
      </c>
    </row>
    <row r="847" spans="17:17" x14ac:dyDescent="0.25">
      <c r="Q847" s="4" t="s">
        <v>30</v>
      </c>
    </row>
    <row r="848" spans="17:17" x14ac:dyDescent="0.25">
      <c r="Q848" s="4" t="s">
        <v>29</v>
      </c>
    </row>
    <row r="849" spans="17:17" x14ac:dyDescent="0.25">
      <c r="Q849" s="4" t="s">
        <v>29</v>
      </c>
    </row>
    <row r="850" spans="17:17" x14ac:dyDescent="0.25">
      <c r="Q850" s="4" t="s">
        <v>30</v>
      </c>
    </row>
    <row r="851" spans="17:17" x14ac:dyDescent="0.25">
      <c r="Q851" s="4" t="s">
        <v>29</v>
      </c>
    </row>
    <row r="852" spans="17:17" x14ac:dyDescent="0.25">
      <c r="Q852" s="4" t="s">
        <v>29</v>
      </c>
    </row>
    <row r="853" spans="17:17" x14ac:dyDescent="0.25">
      <c r="Q853" s="4" t="s">
        <v>30</v>
      </c>
    </row>
    <row r="854" spans="17:17" x14ac:dyDescent="0.25">
      <c r="Q854" s="4" t="s">
        <v>30</v>
      </c>
    </row>
    <row r="855" spans="17:17" x14ac:dyDescent="0.25">
      <c r="Q855" s="4" t="s">
        <v>29</v>
      </c>
    </row>
    <row r="856" spans="17:17" x14ac:dyDescent="0.25">
      <c r="Q856" s="4" t="s">
        <v>30</v>
      </c>
    </row>
    <row r="857" spans="17:17" x14ac:dyDescent="0.25">
      <c r="Q857" s="4" t="s">
        <v>30</v>
      </c>
    </row>
    <row r="858" spans="17:17" x14ac:dyDescent="0.25">
      <c r="Q858" s="4" t="s">
        <v>29</v>
      </c>
    </row>
    <row r="859" spans="17:17" x14ac:dyDescent="0.25">
      <c r="Q859" s="4" t="s">
        <v>30</v>
      </c>
    </row>
    <row r="860" spans="17:17" x14ac:dyDescent="0.25">
      <c r="Q860" s="4" t="s">
        <v>30</v>
      </c>
    </row>
    <row r="861" spans="17:17" x14ac:dyDescent="0.25">
      <c r="Q861" s="4" t="s">
        <v>29</v>
      </c>
    </row>
    <row r="862" spans="17:17" x14ac:dyDescent="0.25">
      <c r="Q862" s="4" t="s">
        <v>30</v>
      </c>
    </row>
    <row r="863" spans="17:17" x14ac:dyDescent="0.25">
      <c r="Q863" s="4" t="s">
        <v>29</v>
      </c>
    </row>
    <row r="864" spans="17:17" x14ac:dyDescent="0.25">
      <c r="Q864" s="4" t="s">
        <v>29</v>
      </c>
    </row>
    <row r="865" spans="17:17" x14ac:dyDescent="0.25">
      <c r="Q865" s="4" t="s">
        <v>29</v>
      </c>
    </row>
    <row r="866" spans="17:17" x14ac:dyDescent="0.25">
      <c r="Q866" s="4" t="s">
        <v>30</v>
      </c>
    </row>
    <row r="867" spans="17:17" x14ac:dyDescent="0.25">
      <c r="Q867" s="4" t="s">
        <v>29</v>
      </c>
    </row>
    <row r="868" spans="17:17" x14ac:dyDescent="0.25">
      <c r="Q868" s="4" t="s">
        <v>29</v>
      </c>
    </row>
    <row r="869" spans="17:17" x14ac:dyDescent="0.25">
      <c r="Q869" s="4" t="s">
        <v>29</v>
      </c>
    </row>
    <row r="870" spans="17:17" x14ac:dyDescent="0.25">
      <c r="Q870" s="4" t="s">
        <v>30</v>
      </c>
    </row>
    <row r="871" spans="17:17" x14ac:dyDescent="0.25">
      <c r="Q871" s="4" t="s">
        <v>29</v>
      </c>
    </row>
    <row r="872" spans="17:17" x14ac:dyDescent="0.25">
      <c r="Q872" s="4" t="s">
        <v>29</v>
      </c>
    </row>
    <row r="873" spans="17:17" x14ac:dyDescent="0.25">
      <c r="Q873" s="4" t="s">
        <v>30</v>
      </c>
    </row>
    <row r="874" spans="17:17" x14ac:dyDescent="0.25">
      <c r="Q874" s="4" t="s">
        <v>30</v>
      </c>
    </row>
    <row r="875" spans="17:17" x14ac:dyDescent="0.25">
      <c r="Q875" s="4" t="s">
        <v>30</v>
      </c>
    </row>
    <row r="876" spans="17:17" x14ac:dyDescent="0.25">
      <c r="Q876" s="4" t="s">
        <v>29</v>
      </c>
    </row>
    <row r="877" spans="17:17" x14ac:dyDescent="0.25">
      <c r="Q877" s="4" t="s">
        <v>29</v>
      </c>
    </row>
    <row r="878" spans="17:17" x14ac:dyDescent="0.25">
      <c r="Q878" s="4" t="s">
        <v>30</v>
      </c>
    </row>
    <row r="879" spans="17:17" x14ac:dyDescent="0.25">
      <c r="Q879" s="4" t="s">
        <v>29</v>
      </c>
    </row>
    <row r="880" spans="17:17" x14ac:dyDescent="0.25">
      <c r="Q880" s="4" t="s">
        <v>30</v>
      </c>
    </row>
    <row r="881" spans="17:17" x14ac:dyDescent="0.25">
      <c r="Q881" s="4" t="s">
        <v>30</v>
      </c>
    </row>
    <row r="882" spans="17:17" x14ac:dyDescent="0.25">
      <c r="Q882" s="4" t="s">
        <v>30</v>
      </c>
    </row>
    <row r="883" spans="17:17" x14ac:dyDescent="0.25">
      <c r="Q883" s="4" t="s">
        <v>30</v>
      </c>
    </row>
    <row r="884" spans="17:17" x14ac:dyDescent="0.25">
      <c r="Q884" s="4" t="s">
        <v>30</v>
      </c>
    </row>
    <row r="885" spans="17:17" x14ac:dyDescent="0.25">
      <c r="Q885" s="4" t="s">
        <v>30</v>
      </c>
    </row>
    <row r="886" spans="17:17" x14ac:dyDescent="0.25">
      <c r="Q886" s="4" t="s">
        <v>29</v>
      </c>
    </row>
    <row r="887" spans="17:17" x14ac:dyDescent="0.25">
      <c r="Q887" s="4" t="s">
        <v>30</v>
      </c>
    </row>
    <row r="888" spans="17:17" x14ac:dyDescent="0.25">
      <c r="Q888" s="4" t="s">
        <v>30</v>
      </c>
    </row>
    <row r="889" spans="17:17" x14ac:dyDescent="0.25">
      <c r="Q889" s="4" t="s">
        <v>30</v>
      </c>
    </row>
    <row r="890" spans="17:17" x14ac:dyDescent="0.25">
      <c r="Q890" s="4" t="s">
        <v>29</v>
      </c>
    </row>
    <row r="891" spans="17:17" x14ac:dyDescent="0.25">
      <c r="Q891" s="4" t="s">
        <v>29</v>
      </c>
    </row>
    <row r="892" spans="17:17" x14ac:dyDescent="0.25">
      <c r="Q892" s="4" t="s">
        <v>29</v>
      </c>
    </row>
    <row r="893" spans="17:17" x14ac:dyDescent="0.25">
      <c r="Q893" s="4" t="s">
        <v>29</v>
      </c>
    </row>
    <row r="894" spans="17:17" x14ac:dyDescent="0.25">
      <c r="Q894" s="4" t="s">
        <v>30</v>
      </c>
    </row>
    <row r="895" spans="17:17" x14ac:dyDescent="0.25">
      <c r="Q895" s="4" t="s">
        <v>30</v>
      </c>
    </row>
    <row r="896" spans="17:17" x14ac:dyDescent="0.25">
      <c r="Q896" s="4" t="s">
        <v>29</v>
      </c>
    </row>
    <row r="897" spans="17:17" x14ac:dyDescent="0.25">
      <c r="Q897" s="4" t="s">
        <v>30</v>
      </c>
    </row>
    <row r="898" spans="17:17" x14ac:dyDescent="0.25">
      <c r="Q898" s="4" t="s">
        <v>29</v>
      </c>
    </row>
    <row r="899" spans="17:17" x14ac:dyDescent="0.25">
      <c r="Q899" s="4" t="s">
        <v>29</v>
      </c>
    </row>
    <row r="900" spans="17:17" x14ac:dyDescent="0.25">
      <c r="Q900" s="4" t="s">
        <v>30</v>
      </c>
    </row>
    <row r="901" spans="17:17" x14ac:dyDescent="0.25">
      <c r="Q901" s="4" t="s">
        <v>30</v>
      </c>
    </row>
    <row r="902" spans="17:17" x14ac:dyDescent="0.25">
      <c r="Q902" s="4" t="s">
        <v>29</v>
      </c>
    </row>
    <row r="903" spans="17:17" x14ac:dyDescent="0.25">
      <c r="Q903" s="4" t="s">
        <v>30</v>
      </c>
    </row>
    <row r="904" spans="17:17" x14ac:dyDescent="0.25">
      <c r="Q904" s="4" t="s">
        <v>29</v>
      </c>
    </row>
    <row r="905" spans="17:17" x14ac:dyDescent="0.25">
      <c r="Q905" s="4" t="s">
        <v>30</v>
      </c>
    </row>
    <row r="906" spans="17:17" x14ac:dyDescent="0.25">
      <c r="Q906" s="4" t="s">
        <v>30</v>
      </c>
    </row>
    <row r="907" spans="17:17" x14ac:dyDescent="0.25">
      <c r="Q907" s="4" t="s">
        <v>29</v>
      </c>
    </row>
    <row r="908" spans="17:17" x14ac:dyDescent="0.25">
      <c r="Q908" s="4" t="s">
        <v>30</v>
      </c>
    </row>
    <row r="909" spans="17:17" x14ac:dyDescent="0.25">
      <c r="Q909" s="4" t="s">
        <v>29</v>
      </c>
    </row>
    <row r="910" spans="17:17" x14ac:dyDescent="0.25">
      <c r="Q910" s="4" t="s">
        <v>29</v>
      </c>
    </row>
    <row r="911" spans="17:17" x14ac:dyDescent="0.25">
      <c r="Q911" s="4" t="s">
        <v>30</v>
      </c>
    </row>
    <row r="912" spans="17:17" x14ac:dyDescent="0.25">
      <c r="Q912" s="4" t="s">
        <v>29</v>
      </c>
    </row>
    <row r="913" spans="17:17" x14ac:dyDescent="0.25">
      <c r="Q913" s="4" t="s">
        <v>29</v>
      </c>
    </row>
    <row r="914" spans="17:17" x14ac:dyDescent="0.25">
      <c r="Q914" s="4" t="s">
        <v>30</v>
      </c>
    </row>
    <row r="915" spans="17:17" x14ac:dyDescent="0.25">
      <c r="Q915" s="4" t="s">
        <v>29</v>
      </c>
    </row>
    <row r="916" spans="17:17" x14ac:dyDescent="0.25">
      <c r="Q916" s="4" t="s">
        <v>29</v>
      </c>
    </row>
    <row r="917" spans="17:17" x14ac:dyDescent="0.25">
      <c r="Q917" s="4" t="s">
        <v>29</v>
      </c>
    </row>
    <row r="918" spans="17:17" x14ac:dyDescent="0.25">
      <c r="Q918" s="4" t="s">
        <v>29</v>
      </c>
    </row>
    <row r="919" spans="17:17" x14ac:dyDescent="0.25">
      <c r="Q919" s="4" t="s">
        <v>30</v>
      </c>
    </row>
    <row r="920" spans="17:17" x14ac:dyDescent="0.25">
      <c r="Q920" s="4" t="s">
        <v>30</v>
      </c>
    </row>
    <row r="921" spans="17:17" x14ac:dyDescent="0.25">
      <c r="Q921" s="4" t="s">
        <v>29</v>
      </c>
    </row>
    <row r="922" spans="17:17" x14ac:dyDescent="0.25">
      <c r="Q922" s="4" t="s">
        <v>30</v>
      </c>
    </row>
    <row r="923" spans="17:17" x14ac:dyDescent="0.25">
      <c r="Q923" s="4" t="s">
        <v>29</v>
      </c>
    </row>
    <row r="924" spans="17:17" x14ac:dyDescent="0.25">
      <c r="Q924" s="4" t="s">
        <v>30</v>
      </c>
    </row>
    <row r="925" spans="17:17" x14ac:dyDescent="0.25">
      <c r="Q925" s="4" t="s">
        <v>30</v>
      </c>
    </row>
    <row r="926" spans="17:17" x14ac:dyDescent="0.25">
      <c r="Q926" s="4" t="s">
        <v>29</v>
      </c>
    </row>
    <row r="927" spans="17:17" x14ac:dyDescent="0.25">
      <c r="Q927" s="4" t="s">
        <v>30</v>
      </c>
    </row>
    <row r="928" spans="17:17" x14ac:dyDescent="0.25">
      <c r="Q928" s="4" t="s">
        <v>30</v>
      </c>
    </row>
    <row r="929" spans="17:17" x14ac:dyDescent="0.25">
      <c r="Q929" s="4" t="s">
        <v>29</v>
      </c>
    </row>
    <row r="930" spans="17:17" x14ac:dyDescent="0.25">
      <c r="Q930" s="4" t="s">
        <v>30</v>
      </c>
    </row>
    <row r="931" spans="17:17" x14ac:dyDescent="0.25">
      <c r="Q931" s="4" t="s">
        <v>30</v>
      </c>
    </row>
    <row r="932" spans="17:17" x14ac:dyDescent="0.25">
      <c r="Q932" s="4" t="s">
        <v>29</v>
      </c>
    </row>
    <row r="933" spans="17:17" x14ac:dyDescent="0.25">
      <c r="Q933" s="4" t="s">
        <v>30</v>
      </c>
    </row>
    <row r="934" spans="17:17" x14ac:dyDescent="0.25">
      <c r="Q934" s="4" t="s">
        <v>30</v>
      </c>
    </row>
    <row r="935" spans="17:17" x14ac:dyDescent="0.25">
      <c r="Q935" s="4" t="s">
        <v>30</v>
      </c>
    </row>
    <row r="936" spans="17:17" x14ac:dyDescent="0.25">
      <c r="Q936" s="4" t="s">
        <v>30</v>
      </c>
    </row>
    <row r="937" spans="17:17" x14ac:dyDescent="0.25">
      <c r="Q937" s="4" t="s">
        <v>29</v>
      </c>
    </row>
    <row r="938" spans="17:17" x14ac:dyDescent="0.25">
      <c r="Q938" s="4" t="s">
        <v>29</v>
      </c>
    </row>
    <row r="939" spans="17:17" x14ac:dyDescent="0.25">
      <c r="Q939" s="4" t="s">
        <v>29</v>
      </c>
    </row>
    <row r="940" spans="17:17" x14ac:dyDescent="0.25">
      <c r="Q940" s="4" t="s">
        <v>30</v>
      </c>
    </row>
    <row r="941" spans="17:17" x14ac:dyDescent="0.25">
      <c r="Q941" s="4" t="s">
        <v>29</v>
      </c>
    </row>
    <row r="942" spans="17:17" x14ac:dyDescent="0.25">
      <c r="Q942" s="4" t="s">
        <v>29</v>
      </c>
    </row>
    <row r="943" spans="17:17" x14ac:dyDescent="0.25">
      <c r="Q943" s="4" t="s">
        <v>29</v>
      </c>
    </row>
    <row r="944" spans="17:17" x14ac:dyDescent="0.25">
      <c r="Q944" s="4" t="s">
        <v>30</v>
      </c>
    </row>
    <row r="945" spans="17:17" x14ac:dyDescent="0.25">
      <c r="Q945" s="4" t="s">
        <v>29</v>
      </c>
    </row>
    <row r="946" spans="17:17" x14ac:dyDescent="0.25">
      <c r="Q946" s="4" t="s">
        <v>30</v>
      </c>
    </row>
    <row r="947" spans="17:17" x14ac:dyDescent="0.25">
      <c r="Q947" s="4" t="s">
        <v>30</v>
      </c>
    </row>
    <row r="948" spans="17:17" x14ac:dyDescent="0.25">
      <c r="Q948" s="4" t="s">
        <v>29</v>
      </c>
    </row>
    <row r="949" spans="17:17" x14ac:dyDescent="0.25">
      <c r="Q949" s="4" t="s">
        <v>30</v>
      </c>
    </row>
    <row r="950" spans="17:17" x14ac:dyDescent="0.25">
      <c r="Q950" s="4" t="s">
        <v>30</v>
      </c>
    </row>
    <row r="951" spans="17:17" x14ac:dyDescent="0.25">
      <c r="Q951" s="4" t="s">
        <v>29</v>
      </c>
    </row>
    <row r="952" spans="17:17" x14ac:dyDescent="0.25">
      <c r="Q952" s="4" t="s">
        <v>30</v>
      </c>
    </row>
    <row r="953" spans="17:17" x14ac:dyDescent="0.25">
      <c r="Q953" s="4" t="s">
        <v>30</v>
      </c>
    </row>
    <row r="954" spans="17:17" x14ac:dyDescent="0.25">
      <c r="Q954" s="4" t="s">
        <v>30</v>
      </c>
    </row>
    <row r="955" spans="17:17" x14ac:dyDescent="0.25">
      <c r="Q955" s="4" t="s">
        <v>30</v>
      </c>
    </row>
    <row r="956" spans="17:17" x14ac:dyDescent="0.25">
      <c r="Q956" s="4" t="s">
        <v>30</v>
      </c>
    </row>
    <row r="957" spans="17:17" x14ac:dyDescent="0.25">
      <c r="Q957" s="4" t="s">
        <v>29</v>
      </c>
    </row>
    <row r="958" spans="17:17" x14ac:dyDescent="0.25">
      <c r="Q958" s="4" t="s">
        <v>29</v>
      </c>
    </row>
    <row r="959" spans="17:17" x14ac:dyDescent="0.25">
      <c r="Q959" s="4" t="s">
        <v>30</v>
      </c>
    </row>
    <row r="960" spans="17:17" x14ac:dyDescent="0.25">
      <c r="Q960" s="4" t="s">
        <v>29</v>
      </c>
    </row>
    <row r="961" spans="17:17" x14ac:dyDescent="0.25">
      <c r="Q961" s="4" t="s">
        <v>29</v>
      </c>
    </row>
    <row r="962" spans="17:17" x14ac:dyDescent="0.25">
      <c r="Q962" s="4" t="s">
        <v>29</v>
      </c>
    </row>
    <row r="963" spans="17:17" x14ac:dyDescent="0.25">
      <c r="Q963" s="4" t="s">
        <v>30</v>
      </c>
    </row>
    <row r="964" spans="17:17" x14ac:dyDescent="0.25">
      <c r="Q964" s="4" t="s">
        <v>30</v>
      </c>
    </row>
    <row r="965" spans="17:17" x14ac:dyDescent="0.25">
      <c r="Q965" s="4" t="s">
        <v>30</v>
      </c>
    </row>
    <row r="966" spans="17:17" x14ac:dyDescent="0.25">
      <c r="Q966" s="4" t="s">
        <v>30</v>
      </c>
    </row>
    <row r="967" spans="17:17" x14ac:dyDescent="0.25">
      <c r="Q967" s="4" t="s">
        <v>30</v>
      </c>
    </row>
    <row r="968" spans="17:17" x14ac:dyDescent="0.25">
      <c r="Q968" s="4" t="s">
        <v>30</v>
      </c>
    </row>
    <row r="969" spans="17:17" x14ac:dyDescent="0.25">
      <c r="Q969" s="4" t="s">
        <v>30</v>
      </c>
    </row>
    <row r="970" spans="17:17" x14ac:dyDescent="0.25">
      <c r="Q970" s="4" t="s">
        <v>30</v>
      </c>
    </row>
    <row r="971" spans="17:17" x14ac:dyDescent="0.25">
      <c r="Q971" s="4" t="s">
        <v>30</v>
      </c>
    </row>
    <row r="972" spans="17:17" x14ac:dyDescent="0.25">
      <c r="Q972" s="4" t="s">
        <v>30</v>
      </c>
    </row>
    <row r="973" spans="17:17" x14ac:dyDescent="0.25">
      <c r="Q973" s="4" t="s">
        <v>30</v>
      </c>
    </row>
    <row r="974" spans="17:17" x14ac:dyDescent="0.25">
      <c r="Q974" s="4" t="s">
        <v>30</v>
      </c>
    </row>
    <row r="975" spans="17:17" x14ac:dyDescent="0.25">
      <c r="Q975" s="4" t="s">
        <v>30</v>
      </c>
    </row>
    <row r="976" spans="17:17" x14ac:dyDescent="0.25">
      <c r="Q976" s="4" t="s">
        <v>30</v>
      </c>
    </row>
    <row r="977" spans="17:17" x14ac:dyDescent="0.25">
      <c r="Q977" s="4" t="s">
        <v>29</v>
      </c>
    </row>
    <row r="978" spans="17:17" x14ac:dyDescent="0.25">
      <c r="Q978" s="4" t="s">
        <v>29</v>
      </c>
    </row>
    <row r="979" spans="17:17" x14ac:dyDescent="0.25">
      <c r="Q979" s="4" t="s">
        <v>30</v>
      </c>
    </row>
    <row r="980" spans="17:17" x14ac:dyDescent="0.25">
      <c r="Q980" s="4" t="s">
        <v>29</v>
      </c>
    </row>
    <row r="981" spans="17:17" x14ac:dyDescent="0.25">
      <c r="Q981" s="4" t="s">
        <v>30</v>
      </c>
    </row>
    <row r="982" spans="17:17" x14ac:dyDescent="0.25">
      <c r="Q982" s="4" t="s">
        <v>30</v>
      </c>
    </row>
    <row r="983" spans="17:17" x14ac:dyDescent="0.25">
      <c r="Q983" s="4" t="s">
        <v>29</v>
      </c>
    </row>
    <row r="984" spans="17:17" x14ac:dyDescent="0.25">
      <c r="Q984" s="4" t="s">
        <v>30</v>
      </c>
    </row>
    <row r="985" spans="17:17" x14ac:dyDescent="0.25">
      <c r="Q985" s="4" t="s">
        <v>30</v>
      </c>
    </row>
    <row r="986" spans="17:17" x14ac:dyDescent="0.25">
      <c r="Q986" s="4" t="s">
        <v>30</v>
      </c>
    </row>
    <row r="987" spans="17:17" x14ac:dyDescent="0.25">
      <c r="Q987" s="4" t="s">
        <v>30</v>
      </c>
    </row>
    <row r="988" spans="17:17" x14ac:dyDescent="0.25">
      <c r="Q988" s="4" t="s">
        <v>30</v>
      </c>
    </row>
    <row r="989" spans="17:17" x14ac:dyDescent="0.25">
      <c r="Q989" s="4" t="s">
        <v>30</v>
      </c>
    </row>
    <row r="990" spans="17:17" x14ac:dyDescent="0.25">
      <c r="Q990" s="4" t="s">
        <v>30</v>
      </c>
    </row>
    <row r="991" spans="17:17" x14ac:dyDescent="0.25">
      <c r="Q991" s="4" t="s">
        <v>29</v>
      </c>
    </row>
    <row r="992" spans="17:17" x14ac:dyDescent="0.25">
      <c r="Q992" s="4" t="s">
        <v>30</v>
      </c>
    </row>
    <row r="993" spans="17:17" x14ac:dyDescent="0.25">
      <c r="Q993" s="4" t="s">
        <v>29</v>
      </c>
    </row>
    <row r="994" spans="17:17" x14ac:dyDescent="0.25">
      <c r="Q994" s="4" t="s">
        <v>30</v>
      </c>
    </row>
    <row r="995" spans="17:17" x14ac:dyDescent="0.25">
      <c r="Q995" s="4" t="s">
        <v>29</v>
      </c>
    </row>
    <row r="996" spans="17:17" x14ac:dyDescent="0.25">
      <c r="Q996" s="4" t="s">
        <v>29</v>
      </c>
    </row>
    <row r="997" spans="17:17" x14ac:dyDescent="0.25">
      <c r="Q997" s="4" t="s">
        <v>30</v>
      </c>
    </row>
    <row r="998" spans="17:17" x14ac:dyDescent="0.25">
      <c r="Q998" s="4" t="s">
        <v>30</v>
      </c>
    </row>
    <row r="999" spans="17:17" x14ac:dyDescent="0.25">
      <c r="Q999" s="4" t="s">
        <v>29</v>
      </c>
    </row>
    <row r="1000" spans="17:17" x14ac:dyDescent="0.25">
      <c r="Q1000" s="4" t="s">
        <v>29</v>
      </c>
    </row>
    <row r="1001" spans="17:17" x14ac:dyDescent="0.25">
      <c r="Q1001" s="4" t="s">
        <v>30</v>
      </c>
    </row>
    <row r="1002" spans="17:17" x14ac:dyDescent="0.25">
      <c r="Q1002" s="4" t="s">
        <v>29</v>
      </c>
    </row>
    <row r="1003" spans="17:17" x14ac:dyDescent="0.25">
      <c r="Q1003" s="4" t="s">
        <v>29</v>
      </c>
    </row>
    <row r="1004" spans="17:17" x14ac:dyDescent="0.25">
      <c r="Q1004" s="4" t="s">
        <v>30</v>
      </c>
    </row>
    <row r="1005" spans="17:17" x14ac:dyDescent="0.25">
      <c r="Q1005" s="4" t="s">
        <v>30</v>
      </c>
    </row>
    <row r="1006" spans="17:17" x14ac:dyDescent="0.25">
      <c r="Q1006" s="4" t="s">
        <v>29</v>
      </c>
    </row>
    <row r="1007" spans="17:17" x14ac:dyDescent="0.25">
      <c r="Q1007" s="4" t="s">
        <v>30</v>
      </c>
    </row>
    <row r="1008" spans="17:17" x14ac:dyDescent="0.25">
      <c r="Q1008" s="4" t="s">
        <v>29</v>
      </c>
    </row>
    <row r="1009" spans="17:17" x14ac:dyDescent="0.25">
      <c r="Q1009" s="4" t="s">
        <v>30</v>
      </c>
    </row>
    <row r="1010" spans="17:17" x14ac:dyDescent="0.25">
      <c r="Q1010" s="4" t="s">
        <v>30</v>
      </c>
    </row>
    <row r="1011" spans="17:17" x14ac:dyDescent="0.25">
      <c r="Q1011" s="4" t="s">
        <v>30</v>
      </c>
    </row>
    <row r="1012" spans="17:17" x14ac:dyDescent="0.25">
      <c r="Q1012" s="4" t="s">
        <v>29</v>
      </c>
    </row>
    <row r="1013" spans="17:17" x14ac:dyDescent="0.25">
      <c r="Q1013" s="4" t="s">
        <v>29</v>
      </c>
    </row>
    <row r="1014" spans="17:17" x14ac:dyDescent="0.25">
      <c r="Q1014" s="4" t="s">
        <v>29</v>
      </c>
    </row>
    <row r="1015" spans="17:17" x14ac:dyDescent="0.25">
      <c r="Q1015" s="4" t="s">
        <v>30</v>
      </c>
    </row>
    <row r="1016" spans="17:17" x14ac:dyDescent="0.25">
      <c r="Q1016" s="4" t="s">
        <v>30</v>
      </c>
    </row>
    <row r="1017" spans="17:17" x14ac:dyDescent="0.25">
      <c r="Q1017" s="4" t="s">
        <v>29</v>
      </c>
    </row>
    <row r="1018" spans="17:17" x14ac:dyDescent="0.25">
      <c r="Q1018" s="4" t="s">
        <v>29</v>
      </c>
    </row>
    <row r="1019" spans="17:17" x14ac:dyDescent="0.25">
      <c r="Q1019" s="4" t="s">
        <v>29</v>
      </c>
    </row>
    <row r="1020" spans="17:17" x14ac:dyDescent="0.25">
      <c r="Q1020" s="4" t="s">
        <v>29</v>
      </c>
    </row>
    <row r="1021" spans="17:17" x14ac:dyDescent="0.25">
      <c r="Q1021" s="4" t="s">
        <v>29</v>
      </c>
    </row>
    <row r="1022" spans="17:17" x14ac:dyDescent="0.25">
      <c r="Q1022" s="4" t="s">
        <v>30</v>
      </c>
    </row>
    <row r="1023" spans="17:17" x14ac:dyDescent="0.25">
      <c r="Q1023" s="4" t="s">
        <v>30</v>
      </c>
    </row>
    <row r="1024" spans="17:17" x14ac:dyDescent="0.25">
      <c r="Q1024" s="4" t="s">
        <v>30</v>
      </c>
    </row>
    <row r="1025" spans="17:17" x14ac:dyDescent="0.25">
      <c r="Q1025" s="4" t="s">
        <v>29</v>
      </c>
    </row>
    <row r="1026" spans="17:17" x14ac:dyDescent="0.25">
      <c r="Q1026" s="4" t="s">
        <v>29</v>
      </c>
    </row>
    <row r="1027" spans="17:17" x14ac:dyDescent="0.25">
      <c r="Q1027" s="4" t="s">
        <v>30</v>
      </c>
    </row>
    <row r="1028" spans="17:17" x14ac:dyDescent="0.25">
      <c r="Q1028" s="4" t="s">
        <v>29</v>
      </c>
    </row>
    <row r="1029" spans="17:17" x14ac:dyDescent="0.25">
      <c r="Q1029" s="4" t="s">
        <v>30</v>
      </c>
    </row>
    <row r="1030" spans="17:17" x14ac:dyDescent="0.25">
      <c r="Q1030" s="4" t="s">
        <v>29</v>
      </c>
    </row>
    <row r="1031" spans="17:17" x14ac:dyDescent="0.25">
      <c r="Q1031" s="4" t="s">
        <v>30</v>
      </c>
    </row>
    <row r="1032" spans="17:17" x14ac:dyDescent="0.25">
      <c r="Q1032" s="4" t="s">
        <v>30</v>
      </c>
    </row>
    <row r="1033" spans="17:17" x14ac:dyDescent="0.25">
      <c r="Q1033" s="4" t="s">
        <v>30</v>
      </c>
    </row>
    <row r="1034" spans="17:17" x14ac:dyDescent="0.25">
      <c r="Q1034" s="4" t="s">
        <v>30</v>
      </c>
    </row>
    <row r="1035" spans="17:17" x14ac:dyDescent="0.25">
      <c r="Q1035" s="4" t="s">
        <v>30</v>
      </c>
    </row>
    <row r="1036" spans="17:17" x14ac:dyDescent="0.25">
      <c r="Q1036" s="4" t="s">
        <v>30</v>
      </c>
    </row>
    <row r="1037" spans="17:17" x14ac:dyDescent="0.25">
      <c r="Q1037" s="4" t="s">
        <v>30</v>
      </c>
    </row>
    <row r="1038" spans="17:17" x14ac:dyDescent="0.25">
      <c r="Q1038" s="4" t="s">
        <v>29</v>
      </c>
    </row>
    <row r="1039" spans="17:17" x14ac:dyDescent="0.25">
      <c r="Q1039" s="4" t="s">
        <v>29</v>
      </c>
    </row>
    <row r="1040" spans="17:17" x14ac:dyDescent="0.25">
      <c r="Q1040" s="4" t="s">
        <v>29</v>
      </c>
    </row>
    <row r="1041" spans="17:17" x14ac:dyDescent="0.25">
      <c r="Q1041" s="4" t="s">
        <v>29</v>
      </c>
    </row>
    <row r="1042" spans="17:17" x14ac:dyDescent="0.25">
      <c r="Q1042" s="4" t="s">
        <v>30</v>
      </c>
    </row>
    <row r="1043" spans="17:17" x14ac:dyDescent="0.25">
      <c r="Q1043" s="4" t="s">
        <v>29</v>
      </c>
    </row>
    <row r="1044" spans="17:17" x14ac:dyDescent="0.25">
      <c r="Q1044" s="4" t="s">
        <v>30</v>
      </c>
    </row>
    <row r="1045" spans="17:17" x14ac:dyDescent="0.25">
      <c r="Q1045" s="4" t="s">
        <v>30</v>
      </c>
    </row>
    <row r="1046" spans="17:17" x14ac:dyDescent="0.25">
      <c r="Q1046" s="4" t="s">
        <v>30</v>
      </c>
    </row>
    <row r="1047" spans="17:17" x14ac:dyDescent="0.25">
      <c r="Q1047" s="4" t="s">
        <v>30</v>
      </c>
    </row>
    <row r="1048" spans="17:17" x14ac:dyDescent="0.25">
      <c r="Q1048" s="4" t="s">
        <v>30</v>
      </c>
    </row>
    <row r="1049" spans="17:17" x14ac:dyDescent="0.25">
      <c r="Q1049" s="4" t="s">
        <v>29</v>
      </c>
    </row>
    <row r="1050" spans="17:17" x14ac:dyDescent="0.25">
      <c r="Q1050" s="4" t="s">
        <v>30</v>
      </c>
    </row>
    <row r="1051" spans="17:17" x14ac:dyDescent="0.25">
      <c r="Q1051" s="4" t="s">
        <v>29</v>
      </c>
    </row>
    <row r="1052" spans="17:17" x14ac:dyDescent="0.25">
      <c r="Q1052" s="4" t="s">
        <v>30</v>
      </c>
    </row>
    <row r="1053" spans="17:17" x14ac:dyDescent="0.25">
      <c r="Q1053" s="4" t="s">
        <v>29</v>
      </c>
    </row>
    <row r="1054" spans="17:17" x14ac:dyDescent="0.25">
      <c r="Q1054" s="4" t="s">
        <v>29</v>
      </c>
    </row>
    <row r="1055" spans="17:17" x14ac:dyDescent="0.25">
      <c r="Q1055" s="4" t="s">
        <v>29</v>
      </c>
    </row>
    <row r="1056" spans="17:17" x14ac:dyDescent="0.25">
      <c r="Q1056" s="4" t="s">
        <v>30</v>
      </c>
    </row>
    <row r="1057" spans="17:17" x14ac:dyDescent="0.25">
      <c r="Q1057" s="4" t="s">
        <v>30</v>
      </c>
    </row>
    <row r="1058" spans="17:17" x14ac:dyDescent="0.25">
      <c r="Q1058" s="4" t="s">
        <v>29</v>
      </c>
    </row>
    <row r="1059" spans="17:17" x14ac:dyDescent="0.25">
      <c r="Q1059" s="4" t="s">
        <v>30</v>
      </c>
    </row>
    <row r="1060" spans="17:17" x14ac:dyDescent="0.25">
      <c r="Q1060" s="4" t="s">
        <v>29</v>
      </c>
    </row>
    <row r="1061" spans="17:17" x14ac:dyDescent="0.25">
      <c r="Q1061" s="4" t="s">
        <v>29</v>
      </c>
    </row>
    <row r="1062" spans="17:17" x14ac:dyDescent="0.25">
      <c r="Q1062" s="4" t="s">
        <v>29</v>
      </c>
    </row>
    <row r="1063" spans="17:17" x14ac:dyDescent="0.25">
      <c r="Q1063" s="4" t="s">
        <v>30</v>
      </c>
    </row>
    <row r="1064" spans="17:17" x14ac:dyDescent="0.25">
      <c r="Q1064" s="4" t="s">
        <v>30</v>
      </c>
    </row>
    <row r="1065" spans="17:17" x14ac:dyDescent="0.25">
      <c r="Q1065" s="4" t="s">
        <v>29</v>
      </c>
    </row>
    <row r="1066" spans="17:17" x14ac:dyDescent="0.25">
      <c r="Q1066" s="4" t="s">
        <v>30</v>
      </c>
    </row>
    <row r="1067" spans="17:17" x14ac:dyDescent="0.25">
      <c r="Q1067" s="4" t="s">
        <v>30</v>
      </c>
    </row>
    <row r="1068" spans="17:17" x14ac:dyDescent="0.25">
      <c r="Q1068" s="4" t="s">
        <v>30</v>
      </c>
    </row>
    <row r="1069" spans="17:17" x14ac:dyDescent="0.25">
      <c r="Q1069" s="4" t="s">
        <v>30</v>
      </c>
    </row>
    <row r="1070" spans="17:17" x14ac:dyDescent="0.25">
      <c r="Q1070" s="4" t="s">
        <v>29</v>
      </c>
    </row>
    <row r="1071" spans="17:17" x14ac:dyDescent="0.25">
      <c r="Q1071" s="4" t="s">
        <v>29</v>
      </c>
    </row>
    <row r="1072" spans="17:17" x14ac:dyDescent="0.25">
      <c r="Q1072" s="4" t="s">
        <v>30</v>
      </c>
    </row>
    <row r="1073" spans="17:17" x14ac:dyDescent="0.25">
      <c r="Q1073" s="4" t="s">
        <v>29</v>
      </c>
    </row>
    <row r="1074" spans="17:17" x14ac:dyDescent="0.25">
      <c r="Q1074" s="4" t="s">
        <v>30</v>
      </c>
    </row>
    <row r="1075" spans="17:17" x14ac:dyDescent="0.25">
      <c r="Q1075" s="4" t="s">
        <v>30</v>
      </c>
    </row>
    <row r="1076" spans="17:17" x14ac:dyDescent="0.25">
      <c r="Q1076" s="4" t="s">
        <v>30</v>
      </c>
    </row>
    <row r="1077" spans="17:17" x14ac:dyDescent="0.25">
      <c r="Q1077" s="4" t="s">
        <v>29</v>
      </c>
    </row>
    <row r="1078" spans="17:17" x14ac:dyDescent="0.25">
      <c r="Q1078" s="4" t="s">
        <v>30</v>
      </c>
    </row>
    <row r="1079" spans="17:17" x14ac:dyDescent="0.25">
      <c r="Q1079" s="4" t="s">
        <v>30</v>
      </c>
    </row>
    <row r="1080" spans="17:17" x14ac:dyDescent="0.25">
      <c r="Q1080" s="4" t="s">
        <v>30</v>
      </c>
    </row>
    <row r="1081" spans="17:17" x14ac:dyDescent="0.25">
      <c r="Q1081" s="4" t="s">
        <v>29</v>
      </c>
    </row>
    <row r="1082" spans="17:17" x14ac:dyDescent="0.25">
      <c r="Q1082" s="4" t="s">
        <v>29</v>
      </c>
    </row>
    <row r="1083" spans="17:17" x14ac:dyDescent="0.25">
      <c r="Q1083" s="4" t="s">
        <v>29</v>
      </c>
    </row>
    <row r="1084" spans="17:17" x14ac:dyDescent="0.25">
      <c r="Q1084" s="4" t="s">
        <v>29</v>
      </c>
    </row>
    <row r="1085" spans="17:17" x14ac:dyDescent="0.25">
      <c r="Q1085" s="4" t="s">
        <v>30</v>
      </c>
    </row>
    <row r="1086" spans="17:17" x14ac:dyDescent="0.25">
      <c r="Q1086" s="4" t="s">
        <v>30</v>
      </c>
    </row>
    <row r="1087" spans="17:17" x14ac:dyDescent="0.25">
      <c r="Q1087" s="4" t="s">
        <v>29</v>
      </c>
    </row>
    <row r="1088" spans="17:17" x14ac:dyDescent="0.25">
      <c r="Q1088" s="4" t="s">
        <v>29</v>
      </c>
    </row>
    <row r="1089" spans="17:17" x14ac:dyDescent="0.25">
      <c r="Q1089" s="4" t="s">
        <v>30</v>
      </c>
    </row>
    <row r="1090" spans="17:17" x14ac:dyDescent="0.25">
      <c r="Q1090" s="4" t="s">
        <v>30</v>
      </c>
    </row>
    <row r="1091" spans="17:17" x14ac:dyDescent="0.25">
      <c r="Q1091" s="4" t="s">
        <v>30</v>
      </c>
    </row>
    <row r="1092" spans="17:17" x14ac:dyDescent="0.25">
      <c r="Q1092" s="4" t="s">
        <v>30</v>
      </c>
    </row>
    <row r="1093" spans="17:17" x14ac:dyDescent="0.25">
      <c r="Q1093" s="4" t="s">
        <v>29</v>
      </c>
    </row>
    <row r="1094" spans="17:17" x14ac:dyDescent="0.25">
      <c r="Q1094" s="4" t="s">
        <v>30</v>
      </c>
    </row>
    <row r="1095" spans="17:17" x14ac:dyDescent="0.25">
      <c r="Q1095" s="4" t="s">
        <v>30</v>
      </c>
    </row>
    <row r="1096" spans="17:17" x14ac:dyDescent="0.25">
      <c r="Q1096" s="4" t="s">
        <v>30</v>
      </c>
    </row>
    <row r="1097" spans="17:17" x14ac:dyDescent="0.25">
      <c r="Q1097" s="4" t="s">
        <v>30</v>
      </c>
    </row>
    <row r="1098" spans="17:17" x14ac:dyDescent="0.25">
      <c r="Q1098" s="4" t="s">
        <v>29</v>
      </c>
    </row>
    <row r="1099" spans="17:17" x14ac:dyDescent="0.25">
      <c r="Q1099" s="4" t="s">
        <v>30</v>
      </c>
    </row>
    <row r="1100" spans="17:17" x14ac:dyDescent="0.25">
      <c r="Q1100" s="4" t="s">
        <v>30</v>
      </c>
    </row>
    <row r="1101" spans="17:17" x14ac:dyDescent="0.25">
      <c r="Q1101" s="4" t="s">
        <v>29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D7AD71-7339-4787-BBCB-CDAAF3006975}">
  <dimension ref="A19:E33"/>
  <sheetViews>
    <sheetView workbookViewId="0">
      <selection activeCell="C35" sqref="C35"/>
    </sheetView>
  </sheetViews>
  <sheetFormatPr baseColWidth="10" defaultRowHeight="15" x14ac:dyDescent="0.25"/>
  <cols>
    <col min="2" max="2" width="15.85546875" customWidth="1"/>
  </cols>
  <sheetData>
    <row r="19" spans="1:5" x14ac:dyDescent="0.25">
      <c r="A19" t="s">
        <v>33</v>
      </c>
      <c r="B19" s="1" t="s">
        <v>25</v>
      </c>
      <c r="C19" s="1">
        <f>29/162</f>
        <v>0.17901234567901234</v>
      </c>
    </row>
    <row r="20" spans="1:5" x14ac:dyDescent="0.25">
      <c r="B20" t="s">
        <v>2</v>
      </c>
      <c r="C20">
        <f>162</f>
        <v>162</v>
      </c>
    </row>
    <row r="22" spans="1:5" x14ac:dyDescent="0.25">
      <c r="A22" t="s">
        <v>5</v>
      </c>
      <c r="B22" t="s">
        <v>34</v>
      </c>
      <c r="C22">
        <v>0.95</v>
      </c>
    </row>
    <row r="23" spans="1:5" x14ac:dyDescent="0.25">
      <c r="B23" t="s">
        <v>25</v>
      </c>
      <c r="C23">
        <f>104/162</f>
        <v>0.64197530864197527</v>
      </c>
    </row>
    <row r="24" spans="1:5" x14ac:dyDescent="0.25">
      <c r="B24" t="s">
        <v>3</v>
      </c>
      <c r="C24">
        <f>1-C22</f>
        <v>5.0000000000000044E-2</v>
      </c>
    </row>
    <row r="25" spans="1:5" x14ac:dyDescent="0.25">
      <c r="B25" t="s">
        <v>9</v>
      </c>
      <c r="C25">
        <f>C24/2</f>
        <v>2.5000000000000022E-2</v>
      </c>
    </row>
    <row r="26" spans="1:5" x14ac:dyDescent="0.25">
      <c r="B26" t="s">
        <v>24</v>
      </c>
      <c r="C26">
        <f>_xlfn.NORM.S.INV(C25+C22)</f>
        <v>1.9599639845400536</v>
      </c>
    </row>
    <row r="27" spans="1:5" x14ac:dyDescent="0.25">
      <c r="B27" t="s">
        <v>8</v>
      </c>
      <c r="C27">
        <f>C26 * SQRT( ( C23 *  (1-C23)) / C20)</f>
        <v>7.3825472569098716E-2</v>
      </c>
    </row>
    <row r="28" spans="1:5" x14ac:dyDescent="0.25">
      <c r="B28" s="1" t="s">
        <v>26</v>
      </c>
      <c r="C28" s="1">
        <f>C23-C27</f>
        <v>0.5681498360728765</v>
      </c>
      <c r="D28" s="1" t="s">
        <v>27</v>
      </c>
      <c r="E28" s="1">
        <f>C23+C27</f>
        <v>0.71580078121107404</v>
      </c>
    </row>
    <row r="30" spans="1:5" x14ac:dyDescent="0.25">
      <c r="A30" t="s">
        <v>35</v>
      </c>
      <c r="B30" t="s">
        <v>41</v>
      </c>
      <c r="C30">
        <f>C26^2</f>
        <v>3.8414588206941236</v>
      </c>
    </row>
    <row r="31" spans="1:5" x14ac:dyDescent="0.25">
      <c r="B31" t="s">
        <v>43</v>
      </c>
      <c r="C31">
        <f>C23</f>
        <v>0.64197530864197527</v>
      </c>
    </row>
    <row r="32" spans="1:5" x14ac:dyDescent="0.25">
      <c r="B32" t="s">
        <v>42</v>
      </c>
      <c r="C32">
        <f>0.05^2</f>
        <v>2.5000000000000005E-3</v>
      </c>
    </row>
    <row r="33" spans="2:3" x14ac:dyDescent="0.25">
      <c r="B33" s="1" t="s">
        <v>2</v>
      </c>
      <c r="C33" s="1">
        <f>ROUNDUP(((C30) * (C31) * (1-C31))/(C32),0)</f>
        <v>354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31CC80-2E72-4FA2-A2DD-B13107F26BB2}">
  <dimension ref="A16:C33"/>
  <sheetViews>
    <sheetView workbookViewId="0">
      <selection activeCell="A35" sqref="A35"/>
    </sheetView>
  </sheetViews>
  <sheetFormatPr baseColWidth="10" defaultRowHeight="15" x14ac:dyDescent="0.25"/>
  <sheetData>
    <row r="16" spans="1:2" x14ac:dyDescent="0.25">
      <c r="A16" t="s">
        <v>44</v>
      </c>
      <c r="B16" s="8">
        <v>0.156</v>
      </c>
    </row>
    <row r="17" spans="1:3" x14ac:dyDescent="0.25">
      <c r="A17" t="s">
        <v>8</v>
      </c>
      <c r="B17" s="7">
        <f>0.03</f>
        <v>0.03</v>
      </c>
    </row>
    <row r="19" spans="1:3" x14ac:dyDescent="0.25">
      <c r="A19" t="s">
        <v>4</v>
      </c>
      <c r="B19" t="s">
        <v>45</v>
      </c>
      <c r="C19">
        <f>0.95</f>
        <v>0.95</v>
      </c>
    </row>
    <row r="20" spans="1:3" x14ac:dyDescent="0.25">
      <c r="B20" t="s">
        <v>3</v>
      </c>
      <c r="C20">
        <f>1-C19</f>
        <v>5.0000000000000044E-2</v>
      </c>
    </row>
    <row r="21" spans="1:3" x14ac:dyDescent="0.25">
      <c r="B21" t="s">
        <v>9</v>
      </c>
      <c r="C21">
        <f>C20/2</f>
        <v>2.5000000000000022E-2</v>
      </c>
    </row>
    <row r="22" spans="1:3" x14ac:dyDescent="0.25">
      <c r="B22" t="s">
        <v>24</v>
      </c>
      <c r="C22">
        <f>_xlfn.NORM.S.INV(C21+C19)</f>
        <v>1.9599639845400536</v>
      </c>
    </row>
    <row r="23" spans="1:3" x14ac:dyDescent="0.25">
      <c r="B23" t="s">
        <v>41</v>
      </c>
      <c r="C23">
        <f>C22^2</f>
        <v>3.8414588206941236</v>
      </c>
    </row>
    <row r="24" spans="1:3" x14ac:dyDescent="0.25">
      <c r="B24" t="s">
        <v>46</v>
      </c>
      <c r="C24" s="8">
        <f>B16</f>
        <v>0.156</v>
      </c>
    </row>
    <row r="25" spans="1:3" x14ac:dyDescent="0.25">
      <c r="B25" s="1" t="s">
        <v>2</v>
      </c>
      <c r="C25" s="1">
        <f>ROUNDUP((C23 * B16 * ( 1 - B16) ) / (B17^2),0)</f>
        <v>562</v>
      </c>
    </row>
    <row r="27" spans="1:3" x14ac:dyDescent="0.25">
      <c r="A27" t="s">
        <v>39</v>
      </c>
      <c r="B27" t="s">
        <v>45</v>
      </c>
      <c r="C27">
        <v>0.99</v>
      </c>
    </row>
    <row r="28" spans="1:3" x14ac:dyDescent="0.25">
      <c r="B28" t="s">
        <v>3</v>
      </c>
      <c r="C28">
        <f>1-C27</f>
        <v>1.0000000000000009E-2</v>
      </c>
    </row>
    <row r="29" spans="1:3" x14ac:dyDescent="0.25">
      <c r="B29" t="s">
        <v>9</v>
      </c>
      <c r="C29">
        <f>C28/2</f>
        <v>5.0000000000000044E-3</v>
      </c>
    </row>
    <row r="30" spans="1:3" x14ac:dyDescent="0.25">
      <c r="B30" t="s">
        <v>24</v>
      </c>
      <c r="C30">
        <f>_xlfn.NORM.S.INV(C29+C27)</f>
        <v>2.5758293035488999</v>
      </c>
    </row>
    <row r="31" spans="1:3" x14ac:dyDescent="0.25">
      <c r="B31" t="s">
        <v>41</v>
      </c>
      <c r="C31">
        <f>C30^2</f>
        <v>6.6348966010212109</v>
      </c>
    </row>
    <row r="32" spans="1:3" x14ac:dyDescent="0.25">
      <c r="B32" t="s">
        <v>46</v>
      </c>
      <c r="C32" s="8">
        <f>B16</f>
        <v>0.156</v>
      </c>
    </row>
    <row r="33" spans="2:3" x14ac:dyDescent="0.25">
      <c r="B33" s="1" t="s">
        <v>2</v>
      </c>
      <c r="C33" s="1">
        <f>ROUNDUP((C31 * C32 * ( 1 - C32) ) / (B17^2),0)</f>
        <v>971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DA1056-3E86-449E-9686-C73816031882}">
  <dimension ref="A22:D29"/>
  <sheetViews>
    <sheetView workbookViewId="0">
      <selection activeCell="D29" sqref="D29"/>
    </sheetView>
  </sheetViews>
  <sheetFormatPr baseColWidth="10" defaultRowHeight="15" x14ac:dyDescent="0.25"/>
  <sheetData>
    <row r="22" spans="1:4" x14ac:dyDescent="0.25">
      <c r="A22" t="s">
        <v>25</v>
      </c>
      <c r="B22">
        <v>0.86</v>
      </c>
    </row>
    <row r="23" spans="1:4" x14ac:dyDescent="0.25">
      <c r="A23" t="s">
        <v>2</v>
      </c>
      <c r="B23">
        <v>650</v>
      </c>
    </row>
    <row r="24" spans="1:4" x14ac:dyDescent="0.25">
      <c r="A24" t="s">
        <v>34</v>
      </c>
      <c r="B24">
        <v>0.95</v>
      </c>
    </row>
    <row r="25" spans="1:4" x14ac:dyDescent="0.25">
      <c r="A25" t="s">
        <v>3</v>
      </c>
      <c r="B25">
        <f>1-B24</f>
        <v>5.0000000000000044E-2</v>
      </c>
    </row>
    <row r="26" spans="1:4" x14ac:dyDescent="0.25">
      <c r="A26" t="s">
        <v>9</v>
      </c>
      <c r="B26">
        <f>B25/2</f>
        <v>2.5000000000000022E-2</v>
      </c>
    </row>
    <row r="27" spans="1:4" x14ac:dyDescent="0.25">
      <c r="A27" t="s">
        <v>24</v>
      </c>
      <c r="B27">
        <f>_xlfn.NORM.S.INV(B24+B26)</f>
        <v>1.9599639845400536</v>
      </c>
    </row>
    <row r="28" spans="1:4" x14ac:dyDescent="0.25">
      <c r="A28" s="1" t="s">
        <v>8</v>
      </c>
      <c r="B28" s="1">
        <f>B27*SQRT(B22*(1-B22)/(B23))</f>
        <v>2.667501400797188E-2</v>
      </c>
    </row>
    <row r="29" spans="1:4" x14ac:dyDescent="0.25">
      <c r="A29" s="1" t="s">
        <v>47</v>
      </c>
      <c r="B29" s="1">
        <f>B22-B28</f>
        <v>0.83332498599202809</v>
      </c>
      <c r="C29" s="1" t="s">
        <v>27</v>
      </c>
      <c r="D29" s="1">
        <f>B22+B28</f>
        <v>0.88667501400797188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1FE780-246B-4996-A23F-234057DF875D}">
  <dimension ref="A13:D22"/>
  <sheetViews>
    <sheetView workbookViewId="0">
      <selection activeCell="D22" sqref="D22"/>
    </sheetView>
  </sheetViews>
  <sheetFormatPr baseColWidth="10" defaultRowHeight="15" x14ac:dyDescent="0.25"/>
  <cols>
    <col min="3" max="3" width="15.5703125" customWidth="1"/>
  </cols>
  <sheetData>
    <row r="13" spans="1:3" x14ac:dyDescent="0.25">
      <c r="A13" t="s">
        <v>25</v>
      </c>
      <c r="B13">
        <v>0.09</v>
      </c>
      <c r="C13" s="9"/>
    </row>
    <row r="14" spans="1:3" x14ac:dyDescent="0.25">
      <c r="A14" t="s">
        <v>2</v>
      </c>
      <c r="B14">
        <v>1400</v>
      </c>
    </row>
    <row r="15" spans="1:3" x14ac:dyDescent="0.25">
      <c r="A15" t="s">
        <v>45</v>
      </c>
      <c r="B15">
        <v>0.95</v>
      </c>
    </row>
    <row r="17" spans="1:4" x14ac:dyDescent="0.25">
      <c r="A17" t="s">
        <v>3</v>
      </c>
      <c r="B17">
        <f>1-B15</f>
        <v>5.0000000000000044E-2</v>
      </c>
    </row>
    <row r="18" spans="1:4" x14ac:dyDescent="0.25">
      <c r="A18" t="s">
        <v>9</v>
      </c>
      <c r="B18">
        <f>B17/2</f>
        <v>2.5000000000000022E-2</v>
      </c>
    </row>
    <row r="19" spans="1:4" x14ac:dyDescent="0.25">
      <c r="A19" t="s">
        <v>24</v>
      </c>
      <c r="B19">
        <f>_xlfn.NORM.S.INV(B18+B15)</f>
        <v>1.9599639845400536</v>
      </c>
    </row>
    <row r="21" spans="1:4" x14ac:dyDescent="0.25">
      <c r="A21" s="1" t="s">
        <v>8</v>
      </c>
      <c r="B21" s="1">
        <f>B19 * SQRT(  B13 * (1-B13) /  (B14))</f>
        <v>1.4990841904663202E-2</v>
      </c>
    </row>
    <row r="22" spans="1:4" x14ac:dyDescent="0.25">
      <c r="A22" s="1" t="s">
        <v>26</v>
      </c>
      <c r="B22" s="1">
        <f>B13-B21</f>
        <v>7.50091580953368E-2</v>
      </c>
      <c r="C22" s="1" t="s">
        <v>27</v>
      </c>
      <c r="D22" s="1">
        <f>B13+B21</f>
        <v>0.10499084190466319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66BD8F-934D-4727-838D-BAE7A3B78AD2}">
  <dimension ref="A26:E38"/>
  <sheetViews>
    <sheetView topLeftCell="A7" workbookViewId="0">
      <selection activeCell="F45" sqref="F45"/>
    </sheetView>
  </sheetViews>
  <sheetFormatPr baseColWidth="10" defaultRowHeight="15" x14ac:dyDescent="0.25"/>
  <sheetData>
    <row r="26" spans="1:3" x14ac:dyDescent="0.25">
      <c r="A26" t="s">
        <v>2</v>
      </c>
      <c r="B26">
        <v>491</v>
      </c>
    </row>
    <row r="27" spans="1:3" x14ac:dyDescent="0.25">
      <c r="A27" t="s">
        <v>46</v>
      </c>
      <c r="B27">
        <v>0.5</v>
      </c>
    </row>
    <row r="28" spans="1:3" x14ac:dyDescent="0.25">
      <c r="A28" t="s">
        <v>34</v>
      </c>
      <c r="B28">
        <v>0.95</v>
      </c>
    </row>
    <row r="30" spans="1:3" x14ac:dyDescent="0.25">
      <c r="A30" t="s">
        <v>33</v>
      </c>
      <c r="B30" t="s">
        <v>3</v>
      </c>
      <c r="C30">
        <f>1-B28</f>
        <v>5.0000000000000044E-2</v>
      </c>
    </row>
    <row r="31" spans="1:3" x14ac:dyDescent="0.25">
      <c r="B31" t="s">
        <v>9</v>
      </c>
      <c r="C31">
        <f>C30/2</f>
        <v>2.5000000000000022E-2</v>
      </c>
    </row>
    <row r="32" spans="1:3" x14ac:dyDescent="0.25">
      <c r="B32" t="s">
        <v>24</v>
      </c>
      <c r="C32">
        <f>_xlfn.NORM.S.INV(C31+B28)</f>
        <v>1.9599639845400536</v>
      </c>
    </row>
    <row r="33" spans="1:5" x14ac:dyDescent="0.25">
      <c r="B33" s="1" t="s">
        <v>7</v>
      </c>
      <c r="C33" s="1">
        <f>C32 * SQRT( ( B27 * (1 - B27) ) / (B26) )</f>
        <v>4.4225968198362234E-2</v>
      </c>
    </row>
    <row r="35" spans="1:5" x14ac:dyDescent="0.25">
      <c r="A35" t="s">
        <v>39</v>
      </c>
      <c r="B35" t="s">
        <v>48</v>
      </c>
      <c r="C35">
        <v>0.04</v>
      </c>
      <c r="D35" t="s">
        <v>2</v>
      </c>
      <c r="E35" s="1">
        <f xml:space="preserve"> ROUNDUP( ( ($C$32^2) * ($B$27) * (1 - $B$27)  ) / (C35^2),0)</f>
        <v>601</v>
      </c>
    </row>
    <row r="36" spans="1:5" x14ac:dyDescent="0.25">
      <c r="B36" t="s">
        <v>49</v>
      </c>
      <c r="C36">
        <v>0.03</v>
      </c>
      <c r="E36" s="1">
        <f t="shared" ref="E36:E38" si="0" xml:space="preserve"> ROUNDUP( ( ($C$32^2) * ($B$27) * (1 - $B$27)  ) / (C36^2),0)</f>
        <v>1068</v>
      </c>
    </row>
    <row r="37" spans="1:5" x14ac:dyDescent="0.25">
      <c r="B37" t="s">
        <v>50</v>
      </c>
      <c r="C37">
        <v>0.02</v>
      </c>
      <c r="E37" s="1">
        <f t="shared" si="0"/>
        <v>2401</v>
      </c>
    </row>
    <row r="38" spans="1:5" x14ac:dyDescent="0.25">
      <c r="B38" t="s">
        <v>51</v>
      </c>
      <c r="C38">
        <v>0.01</v>
      </c>
      <c r="E38" s="1">
        <f t="shared" si="0"/>
        <v>9604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B4D6AC-9920-4B92-B2A6-8622DDCDA7FD}">
  <dimension ref="A26:E47"/>
  <sheetViews>
    <sheetView tabSelected="1" topLeftCell="A8" zoomScale="81" workbookViewId="0">
      <selection activeCell="H45" sqref="H45"/>
    </sheetView>
  </sheetViews>
  <sheetFormatPr baseColWidth="10" defaultRowHeight="15" x14ac:dyDescent="0.25"/>
  <cols>
    <col min="1" max="1" width="21.28515625" customWidth="1"/>
  </cols>
  <sheetData>
    <row r="26" spans="1:2" x14ac:dyDescent="0.25">
      <c r="A26" t="s">
        <v>2</v>
      </c>
      <c r="B26">
        <v>1500</v>
      </c>
    </row>
    <row r="27" spans="1:2" x14ac:dyDescent="0.25">
      <c r="A27" t="s">
        <v>25</v>
      </c>
      <c r="B27">
        <v>0.53</v>
      </c>
    </row>
    <row r="28" spans="1:2" x14ac:dyDescent="0.25">
      <c r="A28" t="s">
        <v>10</v>
      </c>
      <c r="B28">
        <v>0.95</v>
      </c>
    </row>
    <row r="30" spans="1:2" x14ac:dyDescent="0.25">
      <c r="A30" t="s">
        <v>3</v>
      </c>
      <c r="B30">
        <f>1-B28</f>
        <v>5.0000000000000044E-2</v>
      </c>
    </row>
    <row r="31" spans="1:2" x14ac:dyDescent="0.25">
      <c r="A31" t="s">
        <v>9</v>
      </c>
      <c r="B31">
        <f>B30/2</f>
        <v>2.5000000000000022E-2</v>
      </c>
    </row>
    <row r="32" spans="1:2" x14ac:dyDescent="0.25">
      <c r="A32" t="s">
        <v>24</v>
      </c>
      <c r="B32">
        <f>_xlfn.NORM.S.INV(B28+B31)</f>
        <v>1.9599639845400536</v>
      </c>
    </row>
    <row r="35" spans="1:5" x14ac:dyDescent="0.25">
      <c r="A35" t="s">
        <v>4</v>
      </c>
      <c r="B35" t="s">
        <v>8</v>
      </c>
      <c r="C35">
        <f>B32 * SQRT((B27 * (1-B27))/(B26))</f>
        <v>2.5257439725552895E-2</v>
      </c>
    </row>
    <row r="36" spans="1:5" x14ac:dyDescent="0.25">
      <c r="B36" s="1" t="s">
        <v>26</v>
      </c>
      <c r="C36" s="1">
        <f>B27-C35</f>
        <v>0.50474256027444708</v>
      </c>
      <c r="D36" s="1" t="s">
        <v>27</v>
      </c>
      <c r="E36" s="1">
        <f>B27+C35</f>
        <v>0.55525743972555297</v>
      </c>
    </row>
    <row r="39" spans="1:5" x14ac:dyDescent="0.25">
      <c r="B39" t="s">
        <v>25</v>
      </c>
      <c r="C39">
        <v>0.31</v>
      </c>
    </row>
    <row r="40" spans="1:5" x14ac:dyDescent="0.25">
      <c r="A40" t="s">
        <v>5</v>
      </c>
      <c r="B40" t="s">
        <v>8</v>
      </c>
      <c r="C40">
        <f>B32 * SQRT((C39 * (1 - C39))/B26)</f>
        <v>2.3404957334525991E-2</v>
      </c>
    </row>
    <row r="41" spans="1:5" x14ac:dyDescent="0.25">
      <c r="B41" s="1" t="s">
        <v>26</v>
      </c>
      <c r="C41" s="1">
        <f>C39-C40</f>
        <v>0.28659504266547403</v>
      </c>
      <c r="D41" s="1" t="s">
        <v>27</v>
      </c>
      <c r="E41" s="1">
        <f>C39+C40</f>
        <v>0.33340495733452596</v>
      </c>
    </row>
    <row r="43" spans="1:5" x14ac:dyDescent="0.25">
      <c r="A43" t="s">
        <v>6</v>
      </c>
      <c r="B43" t="s">
        <v>25</v>
      </c>
      <c r="C43">
        <f>0.05</f>
        <v>0.05</v>
      </c>
    </row>
    <row r="44" spans="1:5" x14ac:dyDescent="0.25">
      <c r="B44" t="s">
        <v>8</v>
      </c>
      <c r="C44">
        <f>B32*SQRT((C43*(1-C43))/B26)</f>
        <v>1.1029333433560128E-2</v>
      </c>
    </row>
    <row r="45" spans="1:5" x14ac:dyDescent="0.25">
      <c r="B45" s="1" t="s">
        <v>26</v>
      </c>
      <c r="C45" s="1">
        <f>C43-C44</f>
        <v>3.8970666566439875E-2</v>
      </c>
      <c r="D45" s="1" t="s">
        <v>27</v>
      </c>
      <c r="E45" s="1">
        <f>C43+C44</f>
        <v>6.102933343356013E-2</v>
      </c>
    </row>
    <row r="47" spans="1:5" x14ac:dyDescent="0.25">
      <c r="A47" t="s">
        <v>21</v>
      </c>
      <c r="B47" s="1" t="s">
        <v>52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15</vt:i4>
      </vt:variant>
    </vt:vector>
  </HeadingPairs>
  <TitlesOfParts>
    <vt:vector size="15" baseType="lpstr">
      <vt:lpstr>25</vt:lpstr>
      <vt:lpstr>26</vt:lpstr>
      <vt:lpstr>27</vt:lpstr>
      <vt:lpstr>28</vt:lpstr>
      <vt:lpstr>29</vt:lpstr>
      <vt:lpstr>30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DAVIDCORZO</dc:creator>
  <cp:lastModifiedBy>DAVID CORZO</cp:lastModifiedBy>
  <dcterms:created xsi:type="dcterms:W3CDTF">2015-06-05T18:17:20Z</dcterms:created>
  <dcterms:modified xsi:type="dcterms:W3CDTF">2020-05-05T05:38:53Z</dcterms:modified>
</cp:coreProperties>
</file>