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Post parcial\ejercicios\"/>
    </mc:Choice>
  </mc:AlternateContent>
  <xr:revisionPtr revIDLastSave="0" documentId="13_ncr:1_{AD5A3F3C-9219-4397-B031-DE676101EB96}" xr6:coauthVersionLast="45" xr6:coauthVersionMax="45" xr10:uidLastSave="{00000000-0000-0000-0000-000000000000}"/>
  <bookViews>
    <workbookView xWindow="735" yWindow="735" windowWidth="14100" windowHeight="14640" xr2:uid="{00000000-000D-0000-FFFF-FFFF00000000}"/>
  </bookViews>
  <sheets>
    <sheet name="1" sheetId="3" r:id="rId1"/>
    <sheet name="2" sheetId="4" r:id="rId2"/>
    <sheet name="3a" sheetId="5" r:id="rId3"/>
    <sheet name="3b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E21" i="6"/>
  <c r="F21" i="6"/>
  <c r="G21" i="6"/>
  <c r="H21" i="6"/>
  <c r="I21" i="6"/>
  <c r="J21" i="6"/>
  <c r="K21" i="6"/>
  <c r="L21" i="6"/>
  <c r="M21" i="6"/>
  <c r="N21" i="6"/>
  <c r="O21" i="6"/>
  <c r="C21" i="6"/>
  <c r="D20" i="6"/>
  <c r="E20" i="6"/>
  <c r="F20" i="6"/>
  <c r="G20" i="6"/>
  <c r="H20" i="6"/>
  <c r="I20" i="6"/>
  <c r="J20" i="6"/>
  <c r="K20" i="6"/>
  <c r="L20" i="6"/>
  <c r="M20" i="6"/>
  <c r="N20" i="6"/>
  <c r="O20" i="6"/>
  <c r="C20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D17" i="6"/>
  <c r="E17" i="6"/>
  <c r="F17" i="6"/>
  <c r="G17" i="6"/>
  <c r="H17" i="6"/>
  <c r="I17" i="6"/>
  <c r="J17" i="6"/>
  <c r="K17" i="6"/>
  <c r="L17" i="6"/>
  <c r="M17" i="6"/>
  <c r="N17" i="6"/>
  <c r="O17" i="6"/>
  <c r="C17" i="6"/>
  <c r="E16" i="6"/>
  <c r="F16" i="6"/>
  <c r="G16" i="6"/>
  <c r="H16" i="6"/>
  <c r="I16" i="6"/>
  <c r="J16" i="6"/>
  <c r="K16" i="6"/>
  <c r="L16" i="6"/>
  <c r="M16" i="6"/>
  <c r="N16" i="6"/>
  <c r="O16" i="6"/>
  <c r="D16" i="6"/>
  <c r="N15" i="6"/>
  <c r="L15" i="6"/>
  <c r="M15" i="6"/>
  <c r="J15" i="6"/>
  <c r="K15" i="6"/>
  <c r="G15" i="6"/>
  <c r="H15" i="6"/>
  <c r="I15" i="6"/>
  <c r="D15" i="6"/>
  <c r="E15" i="6"/>
  <c r="F15" i="6"/>
  <c r="C15" i="6"/>
  <c r="D13" i="6"/>
  <c r="E13" i="6"/>
  <c r="F13" i="6"/>
  <c r="G13" i="6"/>
  <c r="H13" i="6"/>
  <c r="I13" i="6"/>
  <c r="J13" i="6"/>
  <c r="K13" i="6"/>
  <c r="L13" i="6"/>
  <c r="M13" i="6"/>
  <c r="N13" i="6"/>
  <c r="N14" i="6" s="1"/>
  <c r="O13" i="6"/>
  <c r="O14" i="6" s="1"/>
  <c r="D14" i="6"/>
  <c r="E14" i="6"/>
  <c r="F14" i="6"/>
  <c r="G14" i="6"/>
  <c r="H14" i="6"/>
  <c r="I14" i="6"/>
  <c r="J14" i="6"/>
  <c r="K14" i="6"/>
  <c r="L14" i="6"/>
  <c r="M14" i="6"/>
  <c r="C14" i="6"/>
  <c r="C13" i="6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D12" i="6"/>
  <c r="C12" i="6"/>
  <c r="O11" i="6"/>
  <c r="D11" i="6"/>
  <c r="E11" i="6"/>
  <c r="F11" i="6"/>
  <c r="G11" i="6"/>
  <c r="H11" i="6"/>
  <c r="I11" i="6"/>
  <c r="J11" i="6"/>
  <c r="K11" i="6"/>
  <c r="L11" i="6"/>
  <c r="M11" i="6"/>
  <c r="N11" i="6"/>
  <c r="C11" i="6"/>
  <c r="D10" i="6"/>
  <c r="E10" i="6"/>
  <c r="F10" i="6"/>
  <c r="G10" i="6"/>
  <c r="H10" i="6"/>
  <c r="I10" i="6"/>
  <c r="J10" i="6"/>
  <c r="K10" i="6"/>
  <c r="L10" i="6"/>
  <c r="M10" i="6"/>
  <c r="N10" i="6"/>
  <c r="O10" i="6"/>
  <c r="C10" i="6"/>
  <c r="E9" i="6"/>
  <c r="F9" i="6"/>
  <c r="G9" i="6"/>
  <c r="H9" i="6"/>
  <c r="I9" i="6"/>
  <c r="J9" i="6"/>
  <c r="K9" i="6"/>
  <c r="L9" i="6"/>
  <c r="M9" i="6"/>
  <c r="N9" i="6"/>
  <c r="O9" i="6"/>
  <c r="D9" i="6"/>
  <c r="E9" i="3"/>
  <c r="F9" i="3"/>
  <c r="G9" i="3"/>
  <c r="H9" i="3"/>
  <c r="I9" i="3"/>
  <c r="J9" i="3"/>
  <c r="K9" i="3"/>
  <c r="L9" i="3"/>
  <c r="M9" i="3"/>
  <c r="N9" i="3"/>
  <c r="D9" i="3"/>
  <c r="K13" i="3"/>
  <c r="K11" i="3"/>
  <c r="K12" i="3"/>
  <c r="G8" i="6"/>
  <c r="H8" i="6"/>
  <c r="I8" i="6"/>
  <c r="J8" i="6"/>
  <c r="K8" i="6"/>
  <c r="L8" i="6"/>
  <c r="M8" i="6"/>
  <c r="N8" i="6"/>
  <c r="O8" i="6"/>
  <c r="F8" i="6"/>
  <c r="D7" i="6"/>
  <c r="E7" i="6"/>
  <c r="F7" i="6"/>
  <c r="G7" i="6"/>
  <c r="H7" i="6"/>
  <c r="I7" i="6"/>
  <c r="J7" i="6"/>
  <c r="C7" i="6"/>
  <c r="C21" i="5"/>
  <c r="D21" i="5"/>
  <c r="E21" i="5"/>
  <c r="F21" i="5"/>
  <c r="G21" i="5"/>
  <c r="H21" i="5"/>
  <c r="J21" i="5"/>
  <c r="K21" i="5"/>
  <c r="L21" i="5"/>
  <c r="M21" i="5"/>
  <c r="N21" i="5"/>
  <c r="O21" i="5"/>
  <c r="I21" i="5"/>
  <c r="E37" i="3"/>
  <c r="D37" i="3"/>
  <c r="C37" i="3"/>
  <c r="D40" i="3"/>
  <c r="C40" i="3"/>
  <c r="D38" i="3"/>
  <c r="C38" i="3"/>
  <c r="L31" i="3"/>
  <c r="K31" i="3"/>
  <c r="J31" i="3"/>
  <c r="I31" i="3"/>
  <c r="D33" i="3"/>
  <c r="D35" i="3"/>
  <c r="E31" i="3"/>
  <c r="C33" i="3"/>
  <c r="C35" i="3"/>
  <c r="F3" i="5"/>
  <c r="G18" i="5" s="1"/>
  <c r="D10" i="5"/>
  <c r="E10" i="5"/>
  <c r="F10" i="5"/>
  <c r="G10" i="5"/>
  <c r="H10" i="5"/>
  <c r="I10" i="5"/>
  <c r="J10" i="5"/>
  <c r="J17" i="5" s="1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C11" i="5"/>
  <c r="C12" i="5"/>
  <c r="C13" i="5"/>
  <c r="C14" i="5"/>
  <c r="C15" i="5"/>
  <c r="C16" i="5"/>
  <c r="C10" i="5"/>
  <c r="D9" i="5"/>
  <c r="C9" i="5"/>
  <c r="F7" i="5"/>
  <c r="G7" i="5"/>
  <c r="G9" i="5" s="1"/>
  <c r="H7" i="5"/>
  <c r="I7" i="5"/>
  <c r="J7" i="5"/>
  <c r="K7" i="5"/>
  <c r="K9" i="5" s="1"/>
  <c r="L7" i="5"/>
  <c r="L9" i="5" s="1"/>
  <c r="M7" i="5"/>
  <c r="N7" i="5"/>
  <c r="O7" i="5"/>
  <c r="F8" i="5"/>
  <c r="G8" i="5"/>
  <c r="H8" i="5"/>
  <c r="I8" i="5"/>
  <c r="J8" i="5"/>
  <c r="K8" i="5"/>
  <c r="L8" i="5"/>
  <c r="M8" i="5"/>
  <c r="N8" i="5"/>
  <c r="O8" i="5"/>
  <c r="E8" i="5"/>
  <c r="E7" i="5"/>
  <c r="D61" i="4"/>
  <c r="D6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3" i="4"/>
  <c r="C3" i="4"/>
  <c r="E3" i="4" s="1"/>
  <c r="F31" i="3"/>
  <c r="G31" i="3"/>
  <c r="H31" i="3"/>
  <c r="M31" i="3"/>
  <c r="N31" i="3"/>
  <c r="O31" i="3"/>
  <c r="D31" i="3"/>
  <c r="C45" i="3"/>
  <c r="C47" i="3" s="1"/>
  <c r="F18" i="5" l="1"/>
  <c r="E18" i="5"/>
  <c r="O18" i="5"/>
  <c r="D18" i="5"/>
  <c r="N18" i="5"/>
  <c r="M18" i="5"/>
  <c r="C18" i="5"/>
  <c r="L18" i="5"/>
  <c r="F9" i="5"/>
  <c r="K18" i="5"/>
  <c r="J18" i="5"/>
  <c r="D17" i="5"/>
  <c r="I18" i="5"/>
  <c r="O9" i="5"/>
  <c r="H18" i="5"/>
  <c r="F3" i="4"/>
  <c r="G3" i="4" s="1"/>
  <c r="C4" i="4" s="1"/>
  <c r="E4" i="4" s="1"/>
  <c r="O17" i="5"/>
  <c r="N17" i="5"/>
  <c r="J9" i="5"/>
  <c r="J19" i="5" s="1"/>
  <c r="H9" i="5"/>
  <c r="H19" i="5" s="1"/>
  <c r="H22" i="5" s="1"/>
  <c r="M17" i="5"/>
  <c r="I9" i="5"/>
  <c r="L17" i="5"/>
  <c r="L19" i="5" s="1"/>
  <c r="K17" i="5"/>
  <c r="K19" i="5" s="1"/>
  <c r="C17" i="5"/>
  <c r="H17" i="5"/>
  <c r="E9" i="5"/>
  <c r="N9" i="5"/>
  <c r="G17" i="5"/>
  <c r="G19" i="5" s="1"/>
  <c r="I17" i="5"/>
  <c r="M9" i="5"/>
  <c r="F17" i="5"/>
  <c r="E17" i="5"/>
  <c r="F19" i="5" l="1"/>
  <c r="N19" i="5"/>
  <c r="E19" i="5"/>
  <c r="O19" i="5"/>
  <c r="C19" i="5"/>
  <c r="C23" i="5" s="1"/>
  <c r="D19" i="5"/>
  <c r="M19" i="5"/>
  <c r="I19" i="5"/>
  <c r="F4" i="4"/>
  <c r="G4" i="4" s="1"/>
  <c r="C5" i="4" s="1"/>
  <c r="E5" i="4" s="1"/>
  <c r="F5" i="4" l="1"/>
  <c r="G5" i="4" s="1"/>
  <c r="C6" i="4" s="1"/>
  <c r="E6" i="4" s="1"/>
  <c r="F6" i="4" l="1"/>
  <c r="G6" i="4" s="1"/>
  <c r="C7" i="4" s="1"/>
  <c r="E7" i="4" s="1"/>
  <c r="F7" i="4" l="1"/>
  <c r="G7" i="4" s="1"/>
  <c r="C8" i="4" s="1"/>
  <c r="E8" i="4" s="1"/>
  <c r="F8" i="4"/>
  <c r="G8" i="4" s="1"/>
  <c r="C9" i="4" s="1"/>
  <c r="E9" i="4"/>
  <c r="F9" i="4" l="1"/>
  <c r="G9" i="4" s="1"/>
  <c r="C10" i="4" s="1"/>
  <c r="E10" i="4"/>
  <c r="F10" i="4" l="1"/>
  <c r="G10" i="4" s="1"/>
  <c r="C11" i="4" s="1"/>
  <c r="E11" i="4"/>
  <c r="F11" i="4" l="1"/>
  <c r="G11" i="4" s="1"/>
  <c r="C12" i="4" s="1"/>
  <c r="E12" i="4"/>
  <c r="F12" i="4" l="1"/>
  <c r="G12" i="4" s="1"/>
  <c r="C13" i="4" s="1"/>
  <c r="E13" i="4"/>
  <c r="F13" i="4" l="1"/>
  <c r="G13" i="4" s="1"/>
  <c r="C14" i="4" s="1"/>
  <c r="E14" i="4"/>
  <c r="F14" i="4" l="1"/>
  <c r="G14" i="4" s="1"/>
  <c r="C15" i="4" s="1"/>
  <c r="E15" i="4"/>
  <c r="F15" i="4" s="1"/>
  <c r="G15" i="4" s="1"/>
  <c r="C16" i="4" s="1"/>
  <c r="D23" i="5" l="1"/>
  <c r="E16" i="4"/>
  <c r="F16" i="4" s="1"/>
  <c r="G16" i="4" s="1"/>
  <c r="C17" i="4" s="1"/>
  <c r="G22" i="5" l="1"/>
  <c r="O22" i="5"/>
  <c r="O32" i="3" s="1"/>
  <c r="O23" i="5"/>
  <c r="K22" i="5"/>
  <c r="N22" i="5"/>
  <c r="M22" i="5"/>
  <c r="L22" i="5"/>
  <c r="J22" i="5"/>
  <c r="J32" i="3" s="1"/>
  <c r="J33" i="3" s="1"/>
  <c r="E22" i="5"/>
  <c r="E32" i="3" s="1"/>
  <c r="E33" i="3" s="1"/>
  <c r="E35" i="3" s="1"/>
  <c r="E38" i="3" s="1"/>
  <c r="I22" i="5"/>
  <c r="I32" i="3" s="1"/>
  <c r="I33" i="3" s="1"/>
  <c r="F22" i="5"/>
  <c r="E17" i="4"/>
  <c r="F17" i="4" s="1"/>
  <c r="G17" i="4" s="1"/>
  <c r="C18" i="4" s="1"/>
  <c r="E40" i="3" l="1"/>
  <c r="F37" i="3"/>
  <c r="I23" i="5"/>
  <c r="F23" i="5"/>
  <c r="F32" i="3"/>
  <c r="F33" i="3" s="1"/>
  <c r="F35" i="3" s="1"/>
  <c r="G23" i="5"/>
  <c r="G32" i="3"/>
  <c r="G33" i="3" s="1"/>
  <c r="H23" i="5"/>
  <c r="H32" i="3"/>
  <c r="H33" i="3" s="1"/>
  <c r="H35" i="3" s="1"/>
  <c r="J23" i="5"/>
  <c r="L23" i="5"/>
  <c r="L32" i="3"/>
  <c r="L33" i="3" s="1"/>
  <c r="L35" i="3" s="1"/>
  <c r="M23" i="5"/>
  <c r="M32" i="3"/>
  <c r="M33" i="3" s="1"/>
  <c r="M35" i="3" s="1"/>
  <c r="N23" i="5"/>
  <c r="N32" i="3"/>
  <c r="N33" i="3" s="1"/>
  <c r="N35" i="3" s="1"/>
  <c r="K23" i="5"/>
  <c r="K32" i="3"/>
  <c r="K33" i="3" s="1"/>
  <c r="K35" i="3" s="1"/>
  <c r="E23" i="5"/>
  <c r="E18" i="4"/>
  <c r="F18" i="4" s="1"/>
  <c r="G18" i="4" s="1"/>
  <c r="C19" i="4" s="1"/>
  <c r="F38" i="3" l="1"/>
  <c r="G37" i="3" s="1"/>
  <c r="E19" i="4"/>
  <c r="F19" i="4" s="1"/>
  <c r="G19" i="4" s="1"/>
  <c r="C20" i="4" s="1"/>
  <c r="F40" i="3" l="1"/>
  <c r="E20" i="4"/>
  <c r="F20" i="4" s="1"/>
  <c r="G20" i="4" s="1"/>
  <c r="C21" i="4" s="1"/>
  <c r="E21" i="4" l="1"/>
  <c r="F21" i="4" s="1"/>
  <c r="G21" i="4" s="1"/>
  <c r="C22" i="4" s="1"/>
  <c r="E22" i="4" l="1"/>
  <c r="F22" i="4" s="1"/>
  <c r="G22" i="4" s="1"/>
  <c r="C23" i="4" s="1"/>
  <c r="E23" i="4" l="1"/>
  <c r="F23" i="4" s="1"/>
  <c r="G23" i="4" s="1"/>
  <c r="C24" i="4" s="1"/>
  <c r="E24" i="4" l="1"/>
  <c r="F24" i="4" s="1"/>
  <c r="G24" i="4" s="1"/>
  <c r="C25" i="4" s="1"/>
  <c r="E25" i="4" l="1"/>
  <c r="F25" i="4" s="1"/>
  <c r="G25" i="4" s="1"/>
  <c r="C26" i="4" s="1"/>
  <c r="E26" i="4" l="1"/>
  <c r="F26" i="4" s="1"/>
  <c r="G26" i="4" s="1"/>
  <c r="C27" i="4" s="1"/>
  <c r="E27" i="4" l="1"/>
  <c r="F27" i="4" s="1"/>
  <c r="G27" i="4" s="1"/>
  <c r="C28" i="4" s="1"/>
  <c r="E28" i="4" l="1"/>
  <c r="F28" i="4" s="1"/>
  <c r="G28" i="4" s="1"/>
  <c r="C29" i="4" s="1"/>
  <c r="E29" i="4" l="1"/>
  <c r="F29" i="4" s="1"/>
  <c r="G29" i="4" s="1"/>
  <c r="C30" i="4" s="1"/>
  <c r="E30" i="4" l="1"/>
  <c r="F30" i="4" s="1"/>
  <c r="G30" i="4" s="1"/>
  <c r="C31" i="4" s="1"/>
  <c r="E31" i="4" l="1"/>
  <c r="F31" i="4" s="1"/>
  <c r="G31" i="4" s="1"/>
  <c r="C32" i="4" s="1"/>
  <c r="E32" i="4" l="1"/>
  <c r="F32" i="4" s="1"/>
  <c r="G32" i="4" s="1"/>
  <c r="C33" i="4" s="1"/>
  <c r="E33" i="4" l="1"/>
  <c r="F33" i="4" s="1"/>
  <c r="G33" i="4" s="1"/>
  <c r="C34" i="4" s="1"/>
  <c r="E34" i="4" l="1"/>
  <c r="F34" i="4" s="1"/>
  <c r="G34" i="4" s="1"/>
  <c r="C35" i="4" s="1"/>
  <c r="E35" i="4" l="1"/>
  <c r="F35" i="4" s="1"/>
  <c r="G35" i="4" s="1"/>
  <c r="C36" i="4" s="1"/>
  <c r="E36" i="4" l="1"/>
  <c r="F36" i="4" s="1"/>
  <c r="G36" i="4" s="1"/>
  <c r="C37" i="4" s="1"/>
  <c r="E37" i="4" l="1"/>
  <c r="F37" i="4" s="1"/>
  <c r="G37" i="4" s="1"/>
  <c r="C38" i="4" s="1"/>
  <c r="E38" i="4" l="1"/>
  <c r="F38" i="4" s="1"/>
  <c r="G38" i="4" s="1"/>
  <c r="C39" i="4" s="1"/>
  <c r="E39" i="4" l="1"/>
  <c r="F39" i="4" s="1"/>
  <c r="G39" i="4" s="1"/>
  <c r="C40" i="4" s="1"/>
  <c r="E40" i="4" l="1"/>
  <c r="F40" i="4" s="1"/>
  <c r="G40" i="4" s="1"/>
  <c r="C41" i="4" s="1"/>
  <c r="E41" i="4" l="1"/>
  <c r="F41" i="4" s="1"/>
  <c r="G41" i="4" s="1"/>
  <c r="C42" i="4" s="1"/>
  <c r="E42" i="4" l="1"/>
  <c r="F42" i="4" s="1"/>
  <c r="G42" i="4" s="1"/>
  <c r="C43" i="4" s="1"/>
  <c r="E43" i="4" l="1"/>
  <c r="F43" i="4" s="1"/>
  <c r="G43" i="4" s="1"/>
  <c r="C44" i="4" s="1"/>
  <c r="E44" i="4" l="1"/>
  <c r="F44" i="4" s="1"/>
  <c r="G44" i="4" s="1"/>
  <c r="C45" i="4" s="1"/>
  <c r="E45" i="4" l="1"/>
  <c r="F45" i="4" s="1"/>
  <c r="G45" i="4" s="1"/>
  <c r="C46" i="4" s="1"/>
  <c r="E46" i="4" l="1"/>
  <c r="F46" i="4" s="1"/>
  <c r="G46" i="4" s="1"/>
  <c r="C47" i="4" s="1"/>
  <c r="E47" i="4" l="1"/>
  <c r="F47" i="4" s="1"/>
  <c r="G47" i="4" s="1"/>
  <c r="C48" i="4" s="1"/>
  <c r="E48" i="4" l="1"/>
  <c r="F48" i="4" s="1"/>
  <c r="G48" i="4" s="1"/>
  <c r="C49" i="4" s="1"/>
  <c r="E49" i="4" l="1"/>
  <c r="F49" i="4" s="1"/>
  <c r="G49" i="4" s="1"/>
  <c r="C50" i="4" s="1"/>
  <c r="E50" i="4" l="1"/>
  <c r="F50" i="4" s="1"/>
  <c r="G50" i="4" s="1"/>
  <c r="C51" i="4" s="1"/>
  <c r="E51" i="4" l="1"/>
  <c r="F51" i="4" s="1"/>
  <c r="G51" i="4" s="1"/>
  <c r="C52" i="4" s="1"/>
  <c r="E52" i="4" l="1"/>
  <c r="F52" i="4" s="1"/>
  <c r="G52" i="4" s="1"/>
  <c r="C53" i="4" s="1"/>
  <c r="E53" i="4" l="1"/>
  <c r="F53" i="4" s="1"/>
  <c r="G53" i="4" s="1"/>
  <c r="C54" i="4" s="1"/>
  <c r="E54" i="4" l="1"/>
  <c r="F54" i="4" s="1"/>
  <c r="G54" i="4" s="1"/>
  <c r="C55" i="4" s="1"/>
  <c r="E55" i="4" l="1"/>
  <c r="F55" i="4" s="1"/>
  <c r="G55" i="4" s="1"/>
  <c r="C56" i="4" s="1"/>
  <c r="E56" i="4" l="1"/>
  <c r="F56" i="4" s="1"/>
  <c r="G56" i="4" s="1"/>
  <c r="C57" i="4" s="1"/>
  <c r="E57" i="4" l="1"/>
  <c r="F57" i="4" s="1"/>
  <c r="G57" i="4" s="1"/>
  <c r="C58" i="4" s="1"/>
  <c r="E58" i="4" l="1"/>
  <c r="F58" i="4" s="1"/>
  <c r="G58" i="4" s="1"/>
  <c r="C59" i="4" s="1"/>
  <c r="E59" i="4" l="1"/>
  <c r="F59" i="4" s="1"/>
  <c r="G59" i="4" s="1"/>
  <c r="C60" i="4" s="1"/>
  <c r="E60" i="4" l="1"/>
  <c r="F60" i="4" s="1"/>
  <c r="G60" i="4" s="1"/>
  <c r="C61" i="4" s="1"/>
  <c r="E61" i="4" s="1"/>
  <c r="F61" i="4" s="1"/>
  <c r="G61" i="4" s="1"/>
  <c r="C62" i="4" s="1"/>
  <c r="E62" i="4" s="1"/>
  <c r="F62" i="4" s="1"/>
  <c r="G62" i="4" s="1"/>
  <c r="O16" i="3" l="1"/>
  <c r="O33" i="3" s="1"/>
  <c r="O35" i="3" s="1"/>
  <c r="G7" i="3"/>
  <c r="G16" i="3" s="1"/>
  <c r="K7" i="3"/>
  <c r="K8" i="3" s="1"/>
  <c r="L17" i="3" s="1"/>
  <c r="F5" i="3"/>
  <c r="E7" i="3" s="1"/>
  <c r="G5" i="3"/>
  <c r="F7" i="3" s="1"/>
  <c r="H5" i="3"/>
  <c r="I5" i="3"/>
  <c r="J5" i="3"/>
  <c r="I7" i="3" s="1"/>
  <c r="I8" i="3" s="1"/>
  <c r="J17" i="3" s="1"/>
  <c r="K5" i="3"/>
  <c r="J7" i="3" s="1"/>
  <c r="J8" i="3" s="1"/>
  <c r="K17" i="3" s="1"/>
  <c r="L5" i="3"/>
  <c r="M5" i="3"/>
  <c r="L7" i="3" s="1"/>
  <c r="L8" i="3" s="1"/>
  <c r="M17" i="3" s="1"/>
  <c r="N5" i="3"/>
  <c r="M7" i="3" s="1"/>
  <c r="M8" i="3" s="1"/>
  <c r="N17" i="3" s="1"/>
  <c r="O5" i="3"/>
  <c r="N7" i="3" s="1"/>
  <c r="N8" i="3" s="1"/>
  <c r="O17" i="3" s="1"/>
  <c r="E5" i="3"/>
  <c r="F4" i="3"/>
  <c r="F11" i="3" s="1"/>
  <c r="G4" i="3"/>
  <c r="G11" i="3" s="1"/>
  <c r="H4" i="3"/>
  <c r="J12" i="3" s="1"/>
  <c r="I4" i="3"/>
  <c r="J4" i="3"/>
  <c r="L12" i="3" s="1"/>
  <c r="K4" i="3"/>
  <c r="M12" i="3" s="1"/>
  <c r="L4" i="3"/>
  <c r="L11" i="3" s="1"/>
  <c r="M4" i="3"/>
  <c r="M11" i="3" s="1"/>
  <c r="N4" i="3"/>
  <c r="N11" i="3" s="1"/>
  <c r="O4" i="3"/>
  <c r="O11" i="3" s="1"/>
  <c r="E4" i="3"/>
  <c r="E11" i="3" s="1"/>
  <c r="E13" i="3" s="1"/>
  <c r="I12" i="3" l="1"/>
  <c r="H12" i="3"/>
  <c r="G8" i="3"/>
  <c r="H17" i="3" s="1"/>
  <c r="H11" i="3"/>
  <c r="I11" i="3"/>
  <c r="G12" i="3"/>
  <c r="O12" i="3"/>
  <c r="O13" i="3" s="1"/>
  <c r="F16" i="3"/>
  <c r="F8" i="3"/>
  <c r="G17" i="3" s="1"/>
  <c r="E16" i="3"/>
  <c r="E8" i="3"/>
  <c r="F17" i="3" s="1"/>
  <c r="J11" i="3"/>
  <c r="H7" i="3"/>
  <c r="H16" i="3" s="1"/>
  <c r="N12" i="3"/>
  <c r="N13" i="3" s="1"/>
  <c r="D7" i="3"/>
  <c r="D16" i="3" s="1"/>
  <c r="I16" i="3"/>
  <c r="J16" i="3"/>
  <c r="N16" i="3"/>
  <c r="M16" i="3"/>
  <c r="L16" i="3"/>
  <c r="K16" i="3"/>
  <c r="L13" i="3"/>
  <c r="M13" i="3"/>
  <c r="D8" i="3" l="1"/>
  <c r="E17" i="3" s="1"/>
  <c r="H8" i="3"/>
  <c r="I17" i="3" s="1"/>
  <c r="D13" i="3" l="1"/>
  <c r="J13" i="3" l="1"/>
  <c r="J35" i="3" s="1"/>
  <c r="H13" i="3"/>
  <c r="I13" i="3"/>
  <c r="I35" i="3" s="1"/>
  <c r="G13" i="3"/>
  <c r="G35" i="3" s="1"/>
  <c r="G38" i="3" s="1"/>
  <c r="F13" i="3"/>
  <c r="H37" i="3" l="1"/>
  <c r="G40" i="3"/>
  <c r="H38" i="3"/>
  <c r="H40" i="3" l="1"/>
  <c r="I37" i="3"/>
  <c r="I38" i="3"/>
  <c r="J37" i="3" l="1"/>
  <c r="J38" i="3" s="1"/>
  <c r="I40" i="3"/>
  <c r="K37" i="3" l="1"/>
  <c r="K38" i="3" s="1"/>
  <c r="K7" i="6" s="1"/>
  <c r="J40" i="3"/>
  <c r="K40" i="3" l="1"/>
  <c r="L37" i="3"/>
  <c r="L38" i="3" s="1"/>
  <c r="L7" i="6" s="1"/>
  <c r="M37" i="3" l="1"/>
  <c r="M38" i="3" s="1"/>
  <c r="M7" i="6" s="1"/>
  <c r="L40" i="3"/>
  <c r="N37" i="3" l="1"/>
  <c r="N38" i="3" s="1"/>
  <c r="N7" i="6" s="1"/>
  <c r="M40" i="3"/>
  <c r="N40" i="3" l="1"/>
  <c r="O37" i="3"/>
  <c r="O38" i="3" s="1"/>
  <c r="O40" i="3" l="1"/>
  <c r="O7" i="6"/>
</calcChain>
</file>

<file path=xl/sharedStrings.xml><?xml version="1.0" encoding="utf-8"?>
<sst xmlns="http://schemas.openxmlformats.org/spreadsheetml/2006/main" count="112" uniqueCount="90">
  <si>
    <t>Ventas</t>
  </si>
  <si>
    <t>Compras</t>
  </si>
  <si>
    <t>Entradas de efectivo</t>
  </si>
  <si>
    <t>Salidas de efectivo</t>
  </si>
  <si>
    <t>Totales</t>
  </si>
  <si>
    <t>Flujo:</t>
  </si>
  <si>
    <t>Saldo inicial de efectivo:</t>
  </si>
  <si>
    <t>Saldo final de efectivo:</t>
  </si>
  <si>
    <t xml:space="preserve">Saldo de efectivo meta: </t>
  </si>
  <si>
    <t xml:space="preserve">Excedente/faltante de efectivo: </t>
  </si>
  <si>
    <t>Unidades</t>
  </si>
  <si>
    <t>Compras al contado</t>
  </si>
  <si>
    <t>Compras al crédito</t>
  </si>
  <si>
    <t>Ventas al contado</t>
  </si>
  <si>
    <t>Ventas al crédito</t>
  </si>
  <si>
    <t>Invetario al contado</t>
  </si>
  <si>
    <t>Inventario al crédito</t>
  </si>
  <si>
    <t>Cuarto frío</t>
  </si>
  <si>
    <t>Mesas selección</t>
  </si>
  <si>
    <t>Detector metales</t>
  </si>
  <si>
    <t>Equipo sanitización</t>
  </si>
  <si>
    <t>Equipo de oficina</t>
  </si>
  <si>
    <t>Alquiler de planta</t>
  </si>
  <si>
    <t>Energía eléctrica</t>
  </si>
  <si>
    <t>Intereses</t>
  </si>
  <si>
    <t>Impuestos</t>
  </si>
  <si>
    <t>Gastos de mercadeo</t>
  </si>
  <si>
    <t>Gastos de teléfono</t>
  </si>
  <si>
    <t>Gastos agua</t>
  </si>
  <si>
    <t>Sueldos de administración</t>
  </si>
  <si>
    <t>Gastos de orgnización</t>
  </si>
  <si>
    <t>Préstamo</t>
  </si>
  <si>
    <t>N</t>
  </si>
  <si>
    <t>1/Y</t>
  </si>
  <si>
    <t>PV</t>
  </si>
  <si>
    <t>PMT</t>
  </si>
  <si>
    <t>PMT TYPE</t>
  </si>
  <si>
    <t>FV</t>
  </si>
  <si>
    <t>Plazo</t>
  </si>
  <si>
    <t>Monto</t>
  </si>
  <si>
    <t>Pago</t>
  </si>
  <si>
    <t>Aportaciones a capital</t>
  </si>
  <si>
    <t>Saldo final de capital</t>
  </si>
  <si>
    <t>Estado de Resultados</t>
  </si>
  <si>
    <t>En M de $</t>
  </si>
  <si>
    <t>Al 31 de diciembre del 2019</t>
  </si>
  <si>
    <t>Empresa: Sol Nuevo, S.A.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</si>
  <si>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</si>
  <si>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</si>
  <si>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</si>
  <si>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</si>
  <si>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</si>
  <si>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</si>
  <si>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</si>
  <si>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</si>
  <si>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</si>
  <si>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</si>
  <si>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</si>
  <si>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</si>
  <si>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</si>
  <si>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Costo de Ventas</t>
  </si>
  <si>
    <t>Utilidad Bruta</t>
  </si>
  <si>
    <t>Alquiler de Planta</t>
  </si>
  <si>
    <t>Energía Eléctrica</t>
  </si>
  <si>
    <t>Depreciación</t>
  </si>
  <si>
    <t>UAII</t>
  </si>
  <si>
    <t xml:space="preserve">Intereses </t>
  </si>
  <si>
    <t>UAI</t>
  </si>
  <si>
    <t>Impuestos (25%)</t>
  </si>
  <si>
    <t>Utilidad Neta</t>
  </si>
  <si>
    <t>Gastos de agua</t>
  </si>
  <si>
    <t>Gastos de Mercadeo</t>
  </si>
  <si>
    <t>Sueldos administrativos</t>
  </si>
  <si>
    <t>Total de gastos</t>
  </si>
  <si>
    <t>Depreciación:</t>
  </si>
  <si>
    <t>Efectivo</t>
  </si>
  <si>
    <t>Cuentas por Cobrar</t>
  </si>
  <si>
    <t>Inventarios</t>
  </si>
  <si>
    <t>Total Activos Circulantes</t>
  </si>
  <si>
    <t>Planta y equipo bruto</t>
  </si>
  <si>
    <t>Dep Acumulada</t>
  </si>
  <si>
    <t>Planta y Equipo Neto</t>
  </si>
  <si>
    <t>Total Activos</t>
  </si>
  <si>
    <t>Documentos por pagar</t>
  </si>
  <si>
    <t>Cuentas por pagar</t>
  </si>
  <si>
    <t xml:space="preserve">Total Pasivos </t>
  </si>
  <si>
    <t>Acciones comunes</t>
  </si>
  <si>
    <t>Utilidades/Pérdidas del ejercicios</t>
  </si>
  <si>
    <t>Total capital</t>
  </si>
  <si>
    <t>Total pasivo +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</si>
</sst>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Wingdings"/>
      <family val="1"/>
      <charset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quotePrefix="1"/>
    <xf numFmtId="0" fontId="1" fillId="2" borderId="0" xfId="0" applyFont="1" applyFill="1"/>
    <xf numFmtId="0" fontId="1" fillId="0" borderId="0" xfId="0" applyFont="1" applyFill="1"/>
    <xf numFmtId="0" fontId="3" fillId="0" borderId="0" xfId="0" applyFont="1" applyAlignment="1">
      <alignment horizontal="left" vertical="center" indent="2"/>
    </xf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/>
    <xf numFmtId="0" fontId="0" fillId="0" borderId="0" xfId="0"/>
    <xf numFmtId="4" fontId="4" fillId="0" borderId="0" xfId="0" applyNumberFormat="1" applyFont="1"/>
    <xf numFmtId="0" fontId="4" fillId="0" borderId="3" xfId="0" applyFont="1" applyBorder="1"/>
    <xf numFmtId="4" fontId="4" fillId="0" borderId="0" xfId="0" applyNumberFormat="1" applyFont="1" applyBorder="1"/>
    <xf numFmtId="0" fontId="0" fillId="0" borderId="3" xfId="0" applyBorder="1"/>
    <xf numFmtId="0" fontId="0" fillId="0" borderId="0" xfId="0" applyBorder="1"/>
    <xf numFmtId="4" fontId="5" fillId="0" borderId="0" xfId="0" applyNumberFormat="1" applyFont="1" applyBorder="1"/>
    <xf numFmtId="4" fontId="4" fillId="0" borderId="6" xfId="0" applyNumberFormat="1" applyFont="1" applyBorder="1"/>
    <xf numFmtId="0" fontId="4" fillId="0" borderId="0" xfId="0" applyFont="1" applyFill="1" applyBorder="1"/>
    <xf numFmtId="0" fontId="4" fillId="0" borderId="5" xfId="0" applyFont="1" applyBorder="1"/>
    <xf numFmtId="4" fontId="6" fillId="0" borderId="2" xfId="0" applyNumberFormat="1" applyFont="1" applyBorder="1"/>
    <xf numFmtId="4" fontId="6" fillId="0" borderId="4" xfId="0" applyNumberFormat="1" applyFont="1" applyBorder="1"/>
    <xf numFmtId="0" fontId="9" fillId="0" borderId="1" xfId="0" applyFont="1" applyBorder="1"/>
    <xf numFmtId="4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center"/>
    </xf>
    <xf numFmtId="4" fontId="7" fillId="0" borderId="0" xfId="0" applyNumberFormat="1" applyFont="1" applyBorder="1"/>
    <xf numFmtId="4" fontId="8" fillId="2" borderId="0" xfId="0" applyNumberFormat="1" applyFont="1" applyFill="1" applyBorder="1"/>
    <xf numFmtId="3" fontId="4" fillId="0" borderId="0" xfId="0" applyNumberFormat="1" applyFont="1"/>
    <xf numFmtId="4" fontId="4" fillId="0" borderId="0" xfId="0" applyNumberFormat="1" applyFont="1" applyFill="1" applyBorder="1"/>
    <xf numFmtId="4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665D-B310-41BF-A491-81A727FEC2B0}">
  <dimension ref="A2:O86"/>
  <sheetViews>
    <sheetView tabSelected="1" zoomScale="85" workbookViewId="0">
      <selection activeCell="I21" sqref="I21"/>
    </sheetView>
  </sheetViews>
  <sheetFormatPr defaultRowHeight="15" x14ac:dyDescent="0.25"/>
  <cols>
    <col min="1" max="1" width="4" bestFit="1" customWidth="1"/>
    <col min="2" max="2" width="30.28515625" bestFit="1" customWidth="1"/>
    <col min="3" max="4" width="11.7109375" bestFit="1" customWidth="1"/>
    <col min="5" max="6" width="9.85546875" bestFit="1" customWidth="1"/>
    <col min="8" max="8" width="9.140625" bestFit="1" customWidth="1"/>
    <col min="9" max="10" width="9.85546875" bestFit="1" customWidth="1"/>
    <col min="11" max="13" width="9.140625" bestFit="1" customWidth="1"/>
    <col min="14" max="15" width="10.140625" bestFit="1" customWidth="1"/>
  </cols>
  <sheetData>
    <row r="2" spans="1:15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5" x14ac:dyDescent="0.25">
      <c r="B3" t="s">
        <v>10</v>
      </c>
      <c r="E3">
        <v>200000</v>
      </c>
      <c r="F3">
        <v>200000</v>
      </c>
      <c r="G3">
        <v>200000</v>
      </c>
      <c r="H3">
        <v>200000</v>
      </c>
      <c r="I3" s="1">
        <v>600000</v>
      </c>
      <c r="J3" s="1">
        <v>600000</v>
      </c>
      <c r="K3" s="1">
        <v>600000</v>
      </c>
      <c r="L3" s="1">
        <v>600000</v>
      </c>
      <c r="M3" s="1">
        <v>600000</v>
      </c>
      <c r="N3" s="1">
        <v>600000</v>
      </c>
      <c r="O3" s="1">
        <v>600000</v>
      </c>
    </row>
    <row r="4" spans="1:15" x14ac:dyDescent="0.25">
      <c r="A4">
        <v>10</v>
      </c>
      <c r="B4" t="s">
        <v>0</v>
      </c>
      <c r="C4" s="1"/>
      <c r="D4" s="1"/>
      <c r="E4" s="1">
        <f>E3*$A$4</f>
        <v>2000000</v>
      </c>
      <c r="F4" s="1">
        <f t="shared" ref="F4:O4" si="0">F3*$A$4</f>
        <v>2000000</v>
      </c>
      <c r="G4" s="1">
        <f t="shared" si="0"/>
        <v>2000000</v>
      </c>
      <c r="H4" s="1">
        <f t="shared" si="0"/>
        <v>2000000</v>
      </c>
      <c r="I4" s="1">
        <f t="shared" si="0"/>
        <v>6000000</v>
      </c>
      <c r="J4" s="1">
        <f t="shared" si="0"/>
        <v>6000000</v>
      </c>
      <c r="K4" s="1">
        <f t="shared" si="0"/>
        <v>6000000</v>
      </c>
      <c r="L4" s="1">
        <f t="shared" si="0"/>
        <v>6000000</v>
      </c>
      <c r="M4" s="1">
        <f t="shared" si="0"/>
        <v>6000000</v>
      </c>
      <c r="N4" s="1">
        <f t="shared" si="0"/>
        <v>6000000</v>
      </c>
      <c r="O4" s="1">
        <f t="shared" si="0"/>
        <v>6000000</v>
      </c>
    </row>
    <row r="5" spans="1:15" x14ac:dyDescent="0.25">
      <c r="A5">
        <v>6</v>
      </c>
      <c r="B5" t="s">
        <v>1</v>
      </c>
      <c r="C5" s="3"/>
      <c r="D5" s="1"/>
      <c r="E5" s="1">
        <f>E3*$A$5</f>
        <v>1200000</v>
      </c>
      <c r="F5" s="1">
        <f t="shared" ref="F5:O5" si="1">F3*$A$5</f>
        <v>1200000</v>
      </c>
      <c r="G5" s="1">
        <f t="shared" si="1"/>
        <v>1200000</v>
      </c>
      <c r="H5" s="1">
        <f t="shared" si="1"/>
        <v>1200000</v>
      </c>
      <c r="I5" s="1">
        <f t="shared" si="1"/>
        <v>3600000</v>
      </c>
      <c r="J5" s="1">
        <f t="shared" si="1"/>
        <v>3600000</v>
      </c>
      <c r="K5" s="1">
        <f t="shared" si="1"/>
        <v>3600000</v>
      </c>
      <c r="L5" s="1">
        <f t="shared" si="1"/>
        <v>3600000</v>
      </c>
      <c r="M5" s="1">
        <f t="shared" si="1"/>
        <v>3600000</v>
      </c>
      <c r="N5" s="1">
        <f t="shared" si="1"/>
        <v>3600000</v>
      </c>
      <c r="O5" s="1">
        <f t="shared" si="1"/>
        <v>3600000</v>
      </c>
    </row>
    <row r="6" spans="1:15" x14ac:dyDescent="0.25"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>
        <v>0.3</v>
      </c>
      <c r="B7" t="s">
        <v>11</v>
      </c>
      <c r="C7" s="3"/>
      <c r="D7" s="1">
        <f>E5*$A$7</f>
        <v>360000</v>
      </c>
      <c r="E7" s="1">
        <f>F5*$A$7</f>
        <v>360000</v>
      </c>
      <c r="F7" s="1">
        <f>G5*$A$7</f>
        <v>360000</v>
      </c>
      <c r="G7" s="1">
        <f>H5*$A$7</f>
        <v>360000</v>
      </c>
      <c r="H7" s="1">
        <f>I5*$A$7</f>
        <v>1080000</v>
      </c>
      <c r="I7" s="1">
        <f t="shared" ref="I7:O7" si="2">J5*$A$7</f>
        <v>1080000</v>
      </c>
      <c r="J7" s="1">
        <f t="shared" si="2"/>
        <v>1080000</v>
      </c>
      <c r="K7" s="1">
        <f t="shared" si="2"/>
        <v>1080000</v>
      </c>
      <c r="L7" s="1">
        <f t="shared" si="2"/>
        <v>1080000</v>
      </c>
      <c r="M7" s="1">
        <f t="shared" si="2"/>
        <v>1080000</v>
      </c>
      <c r="N7" s="1">
        <f t="shared" si="2"/>
        <v>1080000</v>
      </c>
      <c r="O7" s="1"/>
    </row>
    <row r="8" spans="1:15" x14ac:dyDescent="0.25">
      <c r="B8" t="s">
        <v>12</v>
      </c>
      <c r="C8" s="3"/>
      <c r="D8" s="1">
        <f>E5-D7</f>
        <v>840000</v>
      </c>
      <c r="E8" s="1">
        <f t="shared" ref="E8:N8" si="3">F5-E7</f>
        <v>840000</v>
      </c>
      <c r="F8" s="1">
        <f t="shared" si="3"/>
        <v>840000</v>
      </c>
      <c r="G8" s="1">
        <f t="shared" si="3"/>
        <v>840000</v>
      </c>
      <c r="H8" s="1">
        <f t="shared" si="3"/>
        <v>2520000</v>
      </c>
      <c r="I8" s="1">
        <f t="shared" si="3"/>
        <v>2520000</v>
      </c>
      <c r="J8" s="1">
        <f t="shared" si="3"/>
        <v>2520000</v>
      </c>
      <c r="K8" s="1">
        <f t="shared" si="3"/>
        <v>2520000</v>
      </c>
      <c r="L8" s="1">
        <f t="shared" si="3"/>
        <v>2520000</v>
      </c>
      <c r="M8" s="1">
        <f t="shared" si="3"/>
        <v>2520000</v>
      </c>
      <c r="N8" s="1">
        <f t="shared" si="3"/>
        <v>2520000</v>
      </c>
      <c r="O8" s="1"/>
    </row>
    <row r="9" spans="1:15" x14ac:dyDescent="0.25">
      <c r="D9" s="1">
        <f>SUM(D7:D8)</f>
        <v>1200000</v>
      </c>
      <c r="E9" s="1">
        <f t="shared" ref="E9:O9" si="4">SUM(E7:E8)</f>
        <v>1200000</v>
      </c>
      <c r="F9" s="1">
        <f t="shared" si="4"/>
        <v>1200000</v>
      </c>
      <c r="G9" s="1">
        <f t="shared" si="4"/>
        <v>1200000</v>
      </c>
      <c r="H9" s="1">
        <f t="shared" si="4"/>
        <v>3600000</v>
      </c>
      <c r="I9" s="1">
        <f t="shared" si="4"/>
        <v>3600000</v>
      </c>
      <c r="J9" s="1">
        <f t="shared" si="4"/>
        <v>3600000</v>
      </c>
      <c r="K9" s="1">
        <f t="shared" si="4"/>
        <v>3600000</v>
      </c>
      <c r="L9" s="1">
        <f t="shared" si="4"/>
        <v>3600000</v>
      </c>
      <c r="M9" s="1">
        <f t="shared" si="4"/>
        <v>3600000</v>
      </c>
      <c r="N9" s="1">
        <f t="shared" si="4"/>
        <v>3600000</v>
      </c>
      <c r="O9" s="1"/>
    </row>
    <row r="10" spans="1:15" x14ac:dyDescent="0.25">
      <c r="B10" s="2" t="s">
        <v>2</v>
      </c>
      <c r="C10" s="2"/>
    </row>
    <row r="11" spans="1:15" x14ac:dyDescent="0.25">
      <c r="A11" s="4">
        <v>0.1</v>
      </c>
      <c r="B11" t="s">
        <v>13</v>
      </c>
      <c r="D11" s="1"/>
      <c r="E11" s="1">
        <f>E4*$A$11</f>
        <v>200000</v>
      </c>
      <c r="F11" s="1">
        <f t="shared" ref="F11:O11" si="5">F4*$A$11</f>
        <v>200000</v>
      </c>
      <c r="G11" s="1">
        <f t="shared" si="5"/>
        <v>200000</v>
      </c>
      <c r="H11" s="1">
        <f t="shared" si="5"/>
        <v>200000</v>
      </c>
      <c r="I11" s="1">
        <f t="shared" si="5"/>
        <v>600000</v>
      </c>
      <c r="J11" s="1">
        <f t="shared" si="5"/>
        <v>600000</v>
      </c>
      <c r="K11" s="1">
        <f>K4*$A$11</f>
        <v>600000</v>
      </c>
      <c r="L11" s="1">
        <f t="shared" si="5"/>
        <v>600000</v>
      </c>
      <c r="M11" s="1">
        <f t="shared" si="5"/>
        <v>600000</v>
      </c>
      <c r="N11" s="1">
        <f t="shared" si="5"/>
        <v>600000</v>
      </c>
      <c r="O11" s="1">
        <f t="shared" si="5"/>
        <v>600000</v>
      </c>
    </row>
    <row r="12" spans="1:15" x14ac:dyDescent="0.25">
      <c r="A12">
        <v>0.9</v>
      </c>
      <c r="B12" t="s">
        <v>14</v>
      </c>
      <c r="G12">
        <f>E4*$A$12</f>
        <v>1800000</v>
      </c>
      <c r="H12">
        <f t="shared" ref="H12:O12" si="6">F4*$A$12</f>
        <v>1800000</v>
      </c>
      <c r="I12">
        <f t="shared" si="6"/>
        <v>1800000</v>
      </c>
      <c r="J12">
        <f t="shared" si="6"/>
        <v>1800000</v>
      </c>
      <c r="K12">
        <f>I4*$A$12</f>
        <v>5400000</v>
      </c>
      <c r="L12">
        <f t="shared" si="6"/>
        <v>5400000</v>
      </c>
      <c r="M12">
        <f t="shared" si="6"/>
        <v>5400000</v>
      </c>
      <c r="N12">
        <f t="shared" si="6"/>
        <v>5400000</v>
      </c>
      <c r="O12">
        <f t="shared" si="6"/>
        <v>5400000</v>
      </c>
    </row>
    <row r="13" spans="1:15" x14ac:dyDescent="0.25">
      <c r="B13" s="2" t="s">
        <v>4</v>
      </c>
      <c r="C13" s="2"/>
      <c r="D13" s="25">
        <f t="shared" ref="D13:O13" si="7">SUM(D11:D12)</f>
        <v>0</v>
      </c>
      <c r="E13" s="25">
        <f>SUM(E11:E12)</f>
        <v>200000</v>
      </c>
      <c r="F13" s="25">
        <f t="shared" si="7"/>
        <v>200000</v>
      </c>
      <c r="G13" s="25">
        <f t="shared" si="7"/>
        <v>2000000</v>
      </c>
      <c r="H13" s="25">
        <f t="shared" si="7"/>
        <v>2000000</v>
      </c>
      <c r="I13" s="25">
        <f t="shared" si="7"/>
        <v>2400000</v>
      </c>
      <c r="J13" s="25">
        <f t="shared" si="7"/>
        <v>2400000</v>
      </c>
      <c r="K13" s="25">
        <f>SUM(K11:K12)</f>
        <v>6000000</v>
      </c>
      <c r="L13" s="25">
        <f t="shared" si="7"/>
        <v>6000000</v>
      </c>
      <c r="M13" s="25">
        <f t="shared" si="7"/>
        <v>6000000</v>
      </c>
      <c r="N13" s="25">
        <f t="shared" si="7"/>
        <v>6000000</v>
      </c>
      <c r="O13" s="25">
        <f t="shared" si="7"/>
        <v>6000000</v>
      </c>
    </row>
    <row r="15" spans="1:15" x14ac:dyDescent="0.25">
      <c r="B15" s="2" t="s">
        <v>3</v>
      </c>
      <c r="C15" s="2"/>
    </row>
    <row r="16" spans="1:15" x14ac:dyDescent="0.25">
      <c r="B16" s="8" t="s">
        <v>15</v>
      </c>
      <c r="C16" s="2"/>
      <c r="D16" s="1">
        <f>D7</f>
        <v>360000</v>
      </c>
      <c r="E16" s="1">
        <f t="shared" ref="E16:O16" si="8">E7</f>
        <v>360000</v>
      </c>
      <c r="F16" s="1">
        <f t="shared" si="8"/>
        <v>360000</v>
      </c>
      <c r="G16" s="1">
        <f t="shared" si="8"/>
        <v>360000</v>
      </c>
      <c r="H16" s="1">
        <f t="shared" si="8"/>
        <v>1080000</v>
      </c>
      <c r="I16" s="1">
        <f t="shared" si="8"/>
        <v>1080000</v>
      </c>
      <c r="J16" s="1">
        <f t="shared" si="8"/>
        <v>1080000</v>
      </c>
      <c r="K16" s="1">
        <f t="shared" si="8"/>
        <v>1080000</v>
      </c>
      <c r="L16" s="1">
        <f t="shared" si="8"/>
        <v>1080000</v>
      </c>
      <c r="M16" s="1">
        <f t="shared" si="8"/>
        <v>1080000</v>
      </c>
      <c r="N16" s="1">
        <f t="shared" si="8"/>
        <v>1080000</v>
      </c>
      <c r="O16" s="1">
        <f t="shared" si="8"/>
        <v>0</v>
      </c>
    </row>
    <row r="17" spans="2:15" x14ac:dyDescent="0.25">
      <c r="B17" s="8" t="s">
        <v>16</v>
      </c>
      <c r="C17" s="2"/>
      <c r="D17" s="1"/>
      <c r="E17" s="1">
        <f>D8</f>
        <v>840000</v>
      </c>
      <c r="F17" s="1">
        <f t="shared" ref="F17:O17" si="9">E8</f>
        <v>840000</v>
      </c>
      <c r="G17" s="1">
        <f t="shared" si="9"/>
        <v>840000</v>
      </c>
      <c r="H17" s="1">
        <f t="shared" si="9"/>
        <v>840000</v>
      </c>
      <c r="I17" s="1">
        <f t="shared" si="9"/>
        <v>2520000</v>
      </c>
      <c r="J17" s="1">
        <f t="shared" si="9"/>
        <v>2520000</v>
      </c>
      <c r="K17" s="1">
        <f t="shared" si="9"/>
        <v>2520000</v>
      </c>
      <c r="L17" s="1">
        <f t="shared" si="9"/>
        <v>2520000</v>
      </c>
      <c r="M17" s="1">
        <f t="shared" si="9"/>
        <v>2520000</v>
      </c>
      <c r="N17" s="1">
        <f t="shared" si="9"/>
        <v>2520000</v>
      </c>
      <c r="O17" s="1">
        <f t="shared" si="9"/>
        <v>2520000</v>
      </c>
    </row>
    <row r="18" spans="2:15" x14ac:dyDescent="0.25">
      <c r="B18" s="8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5">
      <c r="B19" s="9" t="s">
        <v>17</v>
      </c>
      <c r="C19" s="10">
        <v>250000</v>
      </c>
      <c r="D19" s="1"/>
      <c r="E19" s="1"/>
      <c r="F19" s="1"/>
      <c r="G19" s="1"/>
      <c r="H19" s="1"/>
      <c r="I19" s="1"/>
      <c r="J19" s="1"/>
    </row>
    <row r="20" spans="2:15" x14ac:dyDescent="0.25">
      <c r="B20" s="9" t="s">
        <v>18</v>
      </c>
      <c r="C20" s="10">
        <v>30000</v>
      </c>
      <c r="D20" s="1"/>
      <c r="E20" s="1"/>
      <c r="F20" s="1"/>
      <c r="G20" s="1"/>
      <c r="H20" s="1"/>
      <c r="I20" s="1"/>
      <c r="J20" s="1"/>
    </row>
    <row r="21" spans="2:15" x14ac:dyDescent="0.25">
      <c r="B21" s="9" t="s">
        <v>19</v>
      </c>
      <c r="C21" s="10">
        <v>150000</v>
      </c>
      <c r="D21" s="1"/>
      <c r="E21" s="1"/>
      <c r="F21" s="1"/>
      <c r="G21" s="1"/>
      <c r="H21" s="1"/>
      <c r="I21" s="1"/>
      <c r="J21" s="1"/>
    </row>
    <row r="22" spans="2:15" x14ac:dyDescent="0.25">
      <c r="B22" s="9" t="s">
        <v>20</v>
      </c>
      <c r="C22" s="10">
        <v>55000</v>
      </c>
      <c r="D22" s="1"/>
    </row>
    <row r="23" spans="2:15" x14ac:dyDescent="0.25">
      <c r="B23" s="9" t="s">
        <v>21</v>
      </c>
      <c r="C23" s="10">
        <v>250000</v>
      </c>
      <c r="D23" s="1"/>
    </row>
    <row r="24" spans="2:15" x14ac:dyDescent="0.25">
      <c r="B24" s="9" t="s">
        <v>30</v>
      </c>
      <c r="C24" s="10">
        <v>25000</v>
      </c>
      <c r="D24" s="1"/>
    </row>
    <row r="25" spans="2:15" x14ac:dyDescent="0.25">
      <c r="B25" s="9" t="s">
        <v>22</v>
      </c>
      <c r="C25" s="10">
        <v>20000</v>
      </c>
      <c r="D25" s="14">
        <v>20000</v>
      </c>
      <c r="E25" s="14">
        <v>20000</v>
      </c>
      <c r="F25" s="14">
        <v>20000</v>
      </c>
      <c r="G25" s="14">
        <v>20000</v>
      </c>
      <c r="H25" s="14">
        <v>20000</v>
      </c>
      <c r="I25" s="14">
        <v>20000</v>
      </c>
      <c r="J25" s="14">
        <v>20000</v>
      </c>
      <c r="K25" s="14">
        <v>20000</v>
      </c>
      <c r="L25" s="14">
        <v>20000</v>
      </c>
      <c r="M25" s="14">
        <v>20000</v>
      </c>
      <c r="N25" s="14">
        <v>20000</v>
      </c>
      <c r="O25" s="14">
        <v>20000</v>
      </c>
    </row>
    <row r="26" spans="2:15" x14ac:dyDescent="0.25">
      <c r="B26" s="9" t="s">
        <v>29</v>
      </c>
      <c r="C26" s="10">
        <v>20000</v>
      </c>
      <c r="D26" s="14">
        <v>20000</v>
      </c>
      <c r="E26" s="14">
        <v>20000</v>
      </c>
      <c r="F26" s="14">
        <v>20000</v>
      </c>
      <c r="G26" s="14">
        <v>20000</v>
      </c>
      <c r="H26" s="14">
        <v>20000</v>
      </c>
      <c r="I26" s="14">
        <v>20000</v>
      </c>
      <c r="J26" s="14">
        <v>20000</v>
      </c>
      <c r="K26" s="14">
        <v>20000</v>
      </c>
      <c r="L26" s="14">
        <v>20000</v>
      </c>
      <c r="M26" s="14">
        <v>20000</v>
      </c>
      <c r="N26" s="14">
        <v>20000</v>
      </c>
      <c r="O26" s="14">
        <v>20000</v>
      </c>
    </row>
    <row r="27" spans="2:15" x14ac:dyDescent="0.25">
      <c r="B27" s="9" t="s">
        <v>28</v>
      </c>
      <c r="C27" s="10">
        <v>500</v>
      </c>
      <c r="D27" s="14">
        <v>1000</v>
      </c>
      <c r="E27" s="14">
        <v>1000</v>
      </c>
      <c r="F27" s="14">
        <v>1000</v>
      </c>
      <c r="G27" s="14">
        <v>1000</v>
      </c>
      <c r="H27" s="14">
        <v>1000</v>
      </c>
      <c r="I27" s="14">
        <v>1000</v>
      </c>
      <c r="J27" s="14">
        <v>1000</v>
      </c>
      <c r="K27" s="14">
        <v>1000</v>
      </c>
      <c r="L27" s="14">
        <v>1000</v>
      </c>
      <c r="M27" s="14">
        <v>1000</v>
      </c>
      <c r="N27" s="14">
        <v>1000</v>
      </c>
      <c r="O27" s="14">
        <v>1000</v>
      </c>
    </row>
    <row r="28" spans="2:15" x14ac:dyDescent="0.25">
      <c r="B28" s="9" t="s">
        <v>23</v>
      </c>
      <c r="C28" s="10">
        <v>1000</v>
      </c>
      <c r="D28" s="14">
        <v>3000</v>
      </c>
      <c r="E28" s="14">
        <v>3000</v>
      </c>
      <c r="F28" s="14">
        <v>3000</v>
      </c>
      <c r="G28" s="14">
        <v>3000</v>
      </c>
      <c r="H28" s="14">
        <v>3000</v>
      </c>
      <c r="I28" s="14">
        <v>3000</v>
      </c>
      <c r="J28" s="14">
        <v>3000</v>
      </c>
      <c r="K28" s="14">
        <v>3000</v>
      </c>
      <c r="L28" s="14">
        <v>3000</v>
      </c>
      <c r="M28" s="14">
        <v>3000</v>
      </c>
      <c r="N28" s="14">
        <v>3000</v>
      </c>
      <c r="O28" s="14">
        <v>3000</v>
      </c>
    </row>
    <row r="29" spans="2:15" x14ac:dyDescent="0.25">
      <c r="B29" s="9" t="s">
        <v>27</v>
      </c>
      <c r="C29" s="10">
        <v>1000</v>
      </c>
      <c r="D29" s="14">
        <v>1000</v>
      </c>
      <c r="E29" s="14">
        <v>1000</v>
      </c>
      <c r="F29" s="14">
        <v>1000</v>
      </c>
      <c r="G29" s="14">
        <v>1000</v>
      </c>
      <c r="H29" s="14">
        <v>1000</v>
      </c>
      <c r="I29" s="14">
        <v>1000</v>
      </c>
      <c r="J29" s="14">
        <v>1000</v>
      </c>
      <c r="K29" s="14">
        <v>1000</v>
      </c>
      <c r="L29" s="14">
        <v>1000</v>
      </c>
      <c r="M29" s="14">
        <v>1000</v>
      </c>
      <c r="N29" s="14">
        <v>1000</v>
      </c>
      <c r="O29" s="14">
        <v>1000</v>
      </c>
    </row>
    <row r="30" spans="2:15" x14ac:dyDescent="0.25">
      <c r="B30" s="9" t="s">
        <v>26</v>
      </c>
      <c r="D30" s="14">
        <v>30000</v>
      </c>
      <c r="F30" s="14">
        <v>30000</v>
      </c>
      <c r="H30" s="14">
        <v>30000</v>
      </c>
      <c r="J30" s="14">
        <v>30000</v>
      </c>
      <c r="L30" s="14">
        <v>30000</v>
      </c>
      <c r="N30" s="14">
        <v>30000</v>
      </c>
    </row>
    <row r="31" spans="2:15" x14ac:dyDescent="0.25">
      <c r="B31" s="9" t="s">
        <v>24</v>
      </c>
      <c r="D31" s="1">
        <f>-$C$47</f>
        <v>44488.89536980354</v>
      </c>
      <c r="E31" s="1">
        <f>-$C$47</f>
        <v>44488.89536980354</v>
      </c>
      <c r="F31" s="1">
        <f t="shared" ref="E31:O31" si="10">-$C$47</f>
        <v>44488.89536980354</v>
      </c>
      <c r="G31" s="1">
        <f t="shared" si="10"/>
        <v>44488.89536980354</v>
      </c>
      <c r="H31" s="1">
        <f t="shared" si="10"/>
        <v>44488.89536980354</v>
      </c>
      <c r="I31" s="1">
        <f>-$C$47</f>
        <v>44488.89536980354</v>
      </c>
      <c r="J31" s="1">
        <f>-$C$47</f>
        <v>44488.89536980354</v>
      </c>
      <c r="K31" s="1">
        <f>-$C$47</f>
        <v>44488.89536980354</v>
      </c>
      <c r="L31" s="1">
        <f>-$C$47</f>
        <v>44488.89536980354</v>
      </c>
      <c r="M31" s="1">
        <f t="shared" si="10"/>
        <v>44488.89536980354</v>
      </c>
      <c r="N31" s="1">
        <f t="shared" si="10"/>
        <v>44488.89536980354</v>
      </c>
      <c r="O31" s="1">
        <f t="shared" si="10"/>
        <v>44488.89536980354</v>
      </c>
    </row>
    <row r="32" spans="2:15" x14ac:dyDescent="0.25">
      <c r="B32" s="9" t="s">
        <v>25</v>
      </c>
      <c r="E32" s="1">
        <f>'3a'!E22</f>
        <v>180748.7222384245</v>
      </c>
      <c r="F32" s="1">
        <f>'3a'!F22</f>
        <v>173310.55669923328</v>
      </c>
      <c r="G32" s="1">
        <f>'3a'!G22</f>
        <v>180873.00950465011</v>
      </c>
      <c r="H32" s="1">
        <f>'3a'!H22</f>
        <v>173436.08683812112</v>
      </c>
      <c r="I32" s="1">
        <f>'3a'!I22</f>
        <v>580999.79494492686</v>
      </c>
      <c r="J32" s="1">
        <f>'3a'!J22</f>
        <v>573564.14013280056</v>
      </c>
      <c r="K32" s="1">
        <f>'3a'!K22</f>
        <v>581129.12877255317</v>
      </c>
      <c r="L32" s="1">
        <f>'3a'!L22</f>
        <v>573694.7672987032</v>
      </c>
      <c r="M32" s="1">
        <f>'3a'!M22</f>
        <v>581261.06221011467</v>
      </c>
      <c r="N32" s="1">
        <f>'3a'!N22</f>
        <v>573828.02007064037</v>
      </c>
      <c r="O32" s="1">
        <f>'3a'!O22</f>
        <v>581395.64750977128</v>
      </c>
    </row>
    <row r="33" spans="2:15" x14ac:dyDescent="0.25">
      <c r="B33" s="2" t="s">
        <v>4</v>
      </c>
      <c r="C33" s="25">
        <f>SUM(C16:C32)</f>
        <v>802500</v>
      </c>
      <c r="D33" s="25">
        <f t="shared" ref="D33:O33" si="11">SUM(D16:D32)</f>
        <v>479488.89536980353</v>
      </c>
      <c r="E33" s="25">
        <f t="shared" si="11"/>
        <v>1470237.617608228</v>
      </c>
      <c r="F33" s="25">
        <f>SUM(F16:F32)</f>
        <v>1492799.4520690369</v>
      </c>
      <c r="G33" s="25">
        <f t="shared" si="11"/>
        <v>1470361.9048744536</v>
      </c>
      <c r="H33" s="25">
        <f>SUM(H16:H32)</f>
        <v>2212924.9822079246</v>
      </c>
      <c r="I33" s="25">
        <f t="shared" si="11"/>
        <v>4270488.6903147306</v>
      </c>
      <c r="J33" s="25">
        <f t="shared" si="11"/>
        <v>4293053.0355026042</v>
      </c>
      <c r="K33" s="25">
        <f t="shared" si="11"/>
        <v>4270618.0241423566</v>
      </c>
      <c r="L33" s="25">
        <f t="shared" si="11"/>
        <v>4293183.6626685066</v>
      </c>
      <c r="M33" s="25">
        <f t="shared" si="11"/>
        <v>4270749.9575799182</v>
      </c>
      <c r="N33" s="25">
        <f t="shared" si="11"/>
        <v>4293316.9154404439</v>
      </c>
      <c r="O33" s="25">
        <f t="shared" si="11"/>
        <v>3190884.5428795749</v>
      </c>
    </row>
    <row r="35" spans="2:15" x14ac:dyDescent="0.25">
      <c r="B35" t="s">
        <v>5</v>
      </c>
      <c r="C35" s="1">
        <f>C13-C33</f>
        <v>-802500</v>
      </c>
      <c r="D35" s="1">
        <f>D13-D33</f>
        <v>-479488.89536980353</v>
      </c>
      <c r="E35" s="1">
        <f>E13-E33</f>
        <v>-1270237.617608228</v>
      </c>
      <c r="F35" s="1">
        <f>F13-F33</f>
        <v>-1292799.4520690369</v>
      </c>
      <c r="G35" s="1">
        <f>G13-G33</f>
        <v>529638.09512554645</v>
      </c>
      <c r="H35" s="25">
        <f>H13-H33</f>
        <v>-212924.98220792459</v>
      </c>
      <c r="I35" s="1">
        <f>I13-I33</f>
        <v>-1870488.6903147306</v>
      </c>
      <c r="J35" s="1">
        <f>J13-J33</f>
        <v>-1893053.0355026042</v>
      </c>
      <c r="K35" s="1">
        <f t="shared" ref="K35:O35" si="12">K13-K33</f>
        <v>1729381.9758576434</v>
      </c>
      <c r="L35" s="1">
        <f t="shared" si="12"/>
        <v>1706816.3373314934</v>
      </c>
      <c r="M35" s="1">
        <f t="shared" si="12"/>
        <v>1729250.0424200818</v>
      </c>
      <c r="N35" s="1">
        <f t="shared" si="12"/>
        <v>1706683.0845595561</v>
      </c>
      <c r="O35" s="1">
        <f t="shared" si="12"/>
        <v>2809115.4571204251</v>
      </c>
    </row>
    <row r="37" spans="2:15" x14ac:dyDescent="0.25">
      <c r="B37" t="s">
        <v>6</v>
      </c>
      <c r="C37" s="24">
        <f>5500000+C43</f>
        <v>7500000</v>
      </c>
      <c r="D37" s="1">
        <f>C38</f>
        <v>6697500</v>
      </c>
      <c r="E37" s="1">
        <f>D38</f>
        <v>6218011.1046301965</v>
      </c>
      <c r="F37" s="1">
        <f>E38</f>
        <v>4947773.4870219687</v>
      </c>
      <c r="G37" s="1">
        <f>F38</f>
        <v>3654974.034952932</v>
      </c>
      <c r="H37" s="1">
        <f>G38</f>
        <v>4184612.1300784787</v>
      </c>
      <c r="I37" s="1">
        <f>H38</f>
        <v>3971687.1478705541</v>
      </c>
      <c r="J37" s="1">
        <f>I38</f>
        <v>2101198.4575558235</v>
      </c>
      <c r="K37" s="1">
        <f>J38</f>
        <v>208145.42205321928</v>
      </c>
      <c r="L37" s="1">
        <f>K38</f>
        <v>1937527.3979108627</v>
      </c>
      <c r="M37" s="1">
        <f>L38</f>
        <v>3644343.7352423561</v>
      </c>
      <c r="N37" s="1">
        <f>M38</f>
        <v>5373593.7776624374</v>
      </c>
      <c r="O37" s="1">
        <f>N38</f>
        <v>7080276.8622219935</v>
      </c>
    </row>
    <row r="38" spans="2:15" x14ac:dyDescent="0.25">
      <c r="B38" t="s">
        <v>7</v>
      </c>
      <c r="C38" s="1">
        <f>C35+C37</f>
        <v>6697500</v>
      </c>
      <c r="D38" s="1">
        <f t="shared" ref="D38:O38" si="13">D35+D37</f>
        <v>6218011.1046301965</v>
      </c>
      <c r="E38" s="1">
        <f>E35+E37</f>
        <v>4947773.4870219687</v>
      </c>
      <c r="F38" s="1">
        <f>F35+F37</f>
        <v>3654974.034952932</v>
      </c>
      <c r="G38" s="1">
        <f>G35+G37</f>
        <v>4184612.1300784787</v>
      </c>
      <c r="H38" s="1">
        <f t="shared" si="13"/>
        <v>3971687.1478705541</v>
      </c>
      <c r="I38" s="1">
        <f t="shared" si="13"/>
        <v>2101198.4575558235</v>
      </c>
      <c r="J38" s="1">
        <f t="shared" si="13"/>
        <v>208145.42205321928</v>
      </c>
      <c r="K38" s="1">
        <f t="shared" si="13"/>
        <v>1937527.3979108627</v>
      </c>
      <c r="L38" s="1">
        <f t="shared" si="13"/>
        <v>3644343.7352423561</v>
      </c>
      <c r="M38" s="1">
        <f t="shared" si="13"/>
        <v>5373593.7776624374</v>
      </c>
      <c r="N38" s="1">
        <f t="shared" si="13"/>
        <v>7080276.8622219935</v>
      </c>
      <c r="O38" s="1">
        <f t="shared" si="13"/>
        <v>9889392.3193424195</v>
      </c>
    </row>
    <row r="39" spans="2:15" x14ac:dyDescent="0.25">
      <c r="B39" t="s">
        <v>8</v>
      </c>
      <c r="C39" s="1">
        <v>90000</v>
      </c>
      <c r="D39" s="1">
        <v>90000</v>
      </c>
      <c r="E39" s="1">
        <v>90000</v>
      </c>
      <c r="F39" s="1">
        <v>90000</v>
      </c>
      <c r="G39" s="1">
        <v>90000</v>
      </c>
      <c r="H39" s="1">
        <v>90000</v>
      </c>
      <c r="I39" s="1">
        <v>90000</v>
      </c>
      <c r="J39" s="1">
        <v>90000</v>
      </c>
      <c r="K39" s="1">
        <v>90000</v>
      </c>
      <c r="L39" s="1">
        <v>90000</v>
      </c>
      <c r="M39" s="1">
        <v>90000</v>
      </c>
      <c r="N39" s="1">
        <v>90000</v>
      </c>
      <c r="O39" s="1">
        <v>90001</v>
      </c>
    </row>
    <row r="40" spans="2:15" x14ac:dyDescent="0.25">
      <c r="B40" t="s">
        <v>9</v>
      </c>
      <c r="C40" s="1">
        <f>C38-C39</f>
        <v>6607500</v>
      </c>
      <c r="D40" s="1">
        <f t="shared" ref="D40:O40" si="14">D38-D39</f>
        <v>6128011.1046301965</v>
      </c>
      <c r="E40" s="1">
        <f t="shared" si="14"/>
        <v>4857773.4870219687</v>
      </c>
      <c r="F40" s="1">
        <f t="shared" si="14"/>
        <v>3564974.034952932</v>
      </c>
      <c r="G40" s="1">
        <f t="shared" si="14"/>
        <v>4094612.1300784787</v>
      </c>
      <c r="H40" s="1">
        <f t="shared" si="14"/>
        <v>3881687.1478705541</v>
      </c>
      <c r="I40" s="1">
        <f t="shared" si="14"/>
        <v>2011198.4575558235</v>
      </c>
      <c r="J40" s="1">
        <f t="shared" si="14"/>
        <v>118145.42205321928</v>
      </c>
      <c r="K40" s="1">
        <f t="shared" si="14"/>
        <v>1847527.3979108627</v>
      </c>
      <c r="L40" s="1">
        <f t="shared" si="14"/>
        <v>3554343.7352423561</v>
      </c>
      <c r="M40" s="1">
        <f t="shared" si="14"/>
        <v>5283593.7776624374</v>
      </c>
      <c r="N40" s="1">
        <f t="shared" si="14"/>
        <v>6990276.8622219935</v>
      </c>
      <c r="O40" s="1">
        <f t="shared" si="14"/>
        <v>9799391.3193424195</v>
      </c>
    </row>
    <row r="42" spans="2:15" ht="15.75" thickBot="1" x14ac:dyDescent="0.3"/>
    <row r="43" spans="2:15" x14ac:dyDescent="0.25">
      <c r="B43" s="23" t="s">
        <v>31</v>
      </c>
      <c r="C43" s="21">
        <v>2000000</v>
      </c>
    </row>
    <row r="44" spans="2:15" x14ac:dyDescent="0.25">
      <c r="B44" s="15" t="s">
        <v>32</v>
      </c>
      <c r="C44" s="22">
        <v>60</v>
      </c>
    </row>
    <row r="45" spans="2:15" x14ac:dyDescent="0.25">
      <c r="B45" s="13" t="s">
        <v>33</v>
      </c>
      <c r="C45" s="22">
        <f>1/100</f>
        <v>0.01</v>
      </c>
    </row>
    <row r="46" spans="2:15" x14ac:dyDescent="0.25">
      <c r="B46" s="13" t="s">
        <v>34</v>
      </c>
      <c r="C46" s="22">
        <v>2000000</v>
      </c>
    </row>
    <row r="47" spans="2:15" x14ac:dyDescent="0.25">
      <c r="B47" s="13" t="s">
        <v>35</v>
      </c>
      <c r="C47" s="22">
        <f>PMT(C45,C44,C46,C49,C48)</f>
        <v>-44488.89536980354</v>
      </c>
      <c r="D47" s="1"/>
      <c r="E47" s="1"/>
      <c r="F47" s="1"/>
      <c r="G47" s="1"/>
      <c r="H47" s="1"/>
      <c r="I47" s="1"/>
      <c r="J47" s="1"/>
    </row>
    <row r="48" spans="2:15" x14ac:dyDescent="0.25">
      <c r="B48" s="13" t="s">
        <v>36</v>
      </c>
      <c r="C48" s="22">
        <v>0</v>
      </c>
      <c r="D48" s="1"/>
      <c r="E48" s="1"/>
      <c r="F48" s="1"/>
      <c r="G48" s="1"/>
      <c r="H48" s="1"/>
      <c r="I48" s="1"/>
      <c r="J48" s="1"/>
    </row>
    <row r="49" spans="1:10" ht="15.75" thickBot="1" x14ac:dyDescent="0.3">
      <c r="B49" s="20" t="s">
        <v>37</v>
      </c>
      <c r="C49" s="18">
        <v>0</v>
      </c>
      <c r="D49" s="1"/>
      <c r="E49" s="1"/>
      <c r="F49" s="1"/>
    </row>
    <row r="50" spans="1:10" x14ac:dyDescent="0.25">
      <c r="B50" s="9"/>
      <c r="C50" s="2"/>
    </row>
    <row r="51" spans="1:10" x14ac:dyDescent="0.25">
      <c r="A51" s="4"/>
      <c r="B51" s="9"/>
      <c r="D51" s="1"/>
      <c r="E51" s="1"/>
      <c r="F51" s="1"/>
      <c r="G51" s="1"/>
      <c r="H51" s="1"/>
      <c r="I51" s="1"/>
      <c r="J51" s="1"/>
    </row>
    <row r="52" spans="1:10" x14ac:dyDescent="0.25">
      <c r="B52" s="9"/>
    </row>
    <row r="53" spans="1:10" x14ac:dyDescent="0.25">
      <c r="B53" s="9"/>
      <c r="C53" s="2"/>
      <c r="D53" s="1"/>
      <c r="E53" s="1"/>
      <c r="F53" s="1"/>
      <c r="G53" s="1"/>
      <c r="H53" s="1"/>
      <c r="I53" s="1"/>
      <c r="J53" s="1"/>
    </row>
    <row r="54" spans="1:10" x14ac:dyDescent="0.25">
      <c r="B54" s="9"/>
    </row>
    <row r="55" spans="1:10" x14ac:dyDescent="0.25">
      <c r="B55" s="9"/>
      <c r="C55" s="2"/>
    </row>
    <row r="56" spans="1:10" x14ac:dyDescent="0.25">
      <c r="B56" s="9"/>
      <c r="D56" s="1"/>
      <c r="E56" s="1"/>
      <c r="F56" s="1"/>
      <c r="G56" s="1"/>
      <c r="H56" s="1"/>
      <c r="I56" s="1"/>
      <c r="J56" s="1"/>
    </row>
    <row r="57" spans="1:10" x14ac:dyDescent="0.25">
      <c r="B57" s="9"/>
      <c r="D57" s="1"/>
      <c r="E57" s="1"/>
      <c r="F57" s="1"/>
      <c r="G57" s="1"/>
      <c r="H57" s="1"/>
      <c r="I57" s="1"/>
      <c r="J57" s="1"/>
    </row>
    <row r="58" spans="1:10" x14ac:dyDescent="0.25">
      <c r="B58" s="9"/>
      <c r="D58" s="1"/>
      <c r="E58" s="1"/>
      <c r="F58" s="1"/>
      <c r="G58" s="1"/>
      <c r="H58" s="1"/>
      <c r="I58" s="1"/>
      <c r="J58" s="1"/>
    </row>
    <row r="59" spans="1:10" x14ac:dyDescent="0.25">
      <c r="D59" s="1"/>
    </row>
    <row r="60" spans="1:10" x14ac:dyDescent="0.25">
      <c r="D60" s="1"/>
      <c r="E60" s="1"/>
      <c r="F60" s="1"/>
      <c r="G60" s="1"/>
    </row>
    <row r="61" spans="1:10" x14ac:dyDescent="0.25">
      <c r="D61" s="1"/>
      <c r="E61" s="1"/>
      <c r="F61" s="1"/>
      <c r="G61" s="1"/>
      <c r="H61" s="1"/>
      <c r="I61" s="1"/>
      <c r="J61" s="1"/>
    </row>
    <row r="62" spans="1:10" x14ac:dyDescent="0.25">
      <c r="D62" s="1"/>
      <c r="E62" s="1"/>
      <c r="F62" s="1"/>
      <c r="G62" s="1"/>
      <c r="H62" s="1"/>
      <c r="I62" s="1"/>
      <c r="J62" s="1"/>
    </row>
    <row r="63" spans="1:10" x14ac:dyDescent="0.25">
      <c r="B63" s="2"/>
      <c r="C63" s="2"/>
      <c r="D63" s="1"/>
      <c r="E63" s="1"/>
      <c r="F63" s="1"/>
      <c r="G63" s="1"/>
      <c r="H63" s="1"/>
      <c r="I63" s="1"/>
      <c r="J63" s="1"/>
    </row>
    <row r="65" spans="2:11" x14ac:dyDescent="0.25">
      <c r="D65" s="1"/>
      <c r="E65" s="1"/>
      <c r="F65" s="1"/>
      <c r="G65" s="1"/>
      <c r="H65" s="1"/>
      <c r="I65" s="1"/>
      <c r="J65" s="1"/>
    </row>
    <row r="67" spans="2:11" x14ac:dyDescent="0.25">
      <c r="E67" s="1"/>
      <c r="F67" s="1"/>
      <c r="G67" s="1"/>
      <c r="H67" s="1"/>
      <c r="I67" s="1"/>
      <c r="J67" s="1"/>
    </row>
    <row r="68" spans="2:11" x14ac:dyDescent="0.25">
      <c r="D68" s="1"/>
      <c r="E68" s="1"/>
      <c r="F68" s="1"/>
      <c r="G68" s="1"/>
      <c r="H68" s="1"/>
      <c r="I68" s="1"/>
      <c r="J68" s="1"/>
    </row>
    <row r="69" spans="2:11" x14ac:dyDescent="0.25">
      <c r="D69" s="1"/>
      <c r="E69" s="1"/>
      <c r="F69" s="1"/>
      <c r="G69" s="1"/>
      <c r="H69" s="1"/>
      <c r="I69" s="1"/>
      <c r="J69" s="1"/>
    </row>
    <row r="70" spans="2:11" x14ac:dyDescent="0.25">
      <c r="D70" s="1"/>
      <c r="E70" s="1"/>
      <c r="F70" s="1"/>
      <c r="G70" s="1"/>
      <c r="H70" s="1"/>
      <c r="I70" s="1"/>
      <c r="J70" s="1"/>
    </row>
    <row r="72" spans="2:11" x14ac:dyDescent="0.25">
      <c r="B72" s="5"/>
      <c r="C72" s="5"/>
      <c r="D72" s="6"/>
      <c r="F72" s="1"/>
      <c r="G72" s="1"/>
      <c r="H72" s="1"/>
      <c r="I72" s="1"/>
      <c r="J72" s="1"/>
      <c r="K72" s="1"/>
    </row>
    <row r="73" spans="2:11" x14ac:dyDescent="0.25">
      <c r="B73" s="7"/>
    </row>
    <row r="74" spans="2:11" x14ac:dyDescent="0.25">
      <c r="C74" s="2"/>
      <c r="D74" s="2"/>
      <c r="E74" s="2"/>
      <c r="F74" s="2"/>
      <c r="G74" s="2"/>
      <c r="H74" s="2"/>
    </row>
    <row r="75" spans="2:11" x14ac:dyDescent="0.25">
      <c r="B75" s="2"/>
    </row>
    <row r="76" spans="2:11" x14ac:dyDescent="0.25">
      <c r="B76" s="2"/>
      <c r="C76" s="1"/>
      <c r="D76" s="1"/>
      <c r="E76" s="1"/>
      <c r="F76" s="1"/>
      <c r="G76" s="1"/>
      <c r="H76" s="1"/>
    </row>
    <row r="77" spans="2:11" x14ac:dyDescent="0.25">
      <c r="B77" s="2"/>
    </row>
    <row r="86" spans="1:1" x14ac:dyDescent="0.25">
      <c r="A86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EA80-9F01-48B3-A822-EDD5BFE1D8FF}">
  <dimension ref="B2:H62"/>
  <sheetViews>
    <sheetView workbookViewId="0">
      <selection activeCell="D28" sqref="D28"/>
    </sheetView>
  </sheetViews>
  <sheetFormatPr defaultRowHeight="15" x14ac:dyDescent="0.25"/>
  <cols>
    <col min="2" max="2" width="5.7109375" bestFit="1" customWidth="1"/>
    <col min="3" max="3" width="11.7109375" bestFit="1" customWidth="1"/>
    <col min="4" max="4" width="9.140625" bestFit="1" customWidth="1"/>
    <col min="5" max="5" width="12" bestFit="1" customWidth="1"/>
    <col min="6" max="6" width="20.7109375" customWidth="1"/>
    <col min="7" max="7" width="19.5703125" bestFit="1" customWidth="1"/>
  </cols>
  <sheetData>
    <row r="2" spans="2:7" x14ac:dyDescent="0.25">
      <c r="B2" t="s">
        <v>38</v>
      </c>
      <c r="C2" t="s">
        <v>39</v>
      </c>
      <c r="D2" t="s">
        <v>40</v>
      </c>
      <c r="E2" t="s">
        <v>24</v>
      </c>
      <c r="F2" s="26" t="s">
        <v>41</v>
      </c>
      <c r="G2" t="s">
        <v>42</v>
      </c>
    </row>
    <row r="3" spans="2:7" x14ac:dyDescent="0.25">
      <c r="B3">
        <v>1</v>
      </c>
      <c r="C3" s="24">
        <f>'1'!C43</f>
        <v>2000000</v>
      </c>
      <c r="D3" s="24">
        <f>-'1'!$C$47</f>
        <v>44488.89536980354</v>
      </c>
      <c r="E3">
        <f>C3*0.01</f>
        <v>20000</v>
      </c>
      <c r="F3" s="24">
        <f>D3-E3</f>
        <v>24488.89536980354</v>
      </c>
      <c r="G3" s="24">
        <f>C3-F3</f>
        <v>1975511.1046301965</v>
      </c>
    </row>
    <row r="4" spans="2:7" x14ac:dyDescent="0.25">
      <c r="B4">
        <v>2</v>
      </c>
      <c r="C4" s="24">
        <f>G3</f>
        <v>1975511.1046301965</v>
      </c>
      <c r="D4" s="24">
        <f>-'1'!$C$47</f>
        <v>44488.89536980354</v>
      </c>
      <c r="E4" s="11">
        <f t="shared" ref="E4:E60" si="0">C4*0.01</f>
        <v>19755.111046301965</v>
      </c>
      <c r="F4" s="24">
        <f t="shared" ref="F4:F60" si="1">D4-E4</f>
        <v>24733.784323501575</v>
      </c>
      <c r="G4" s="24">
        <f t="shared" ref="G4:G60" si="2">C4-F4</f>
        <v>1950777.3203066948</v>
      </c>
    </row>
    <row r="5" spans="2:7" x14ac:dyDescent="0.25">
      <c r="B5">
        <v>3</v>
      </c>
      <c r="C5" s="24">
        <f t="shared" ref="C5:C60" si="3">G4</f>
        <v>1950777.3203066948</v>
      </c>
      <c r="D5" s="24">
        <f>-'1'!$C$47</f>
        <v>44488.89536980354</v>
      </c>
      <c r="E5" s="11">
        <f t="shared" si="0"/>
        <v>19507.77320306695</v>
      </c>
      <c r="F5" s="24">
        <f t="shared" si="1"/>
        <v>24981.12216673659</v>
      </c>
      <c r="G5" s="24">
        <f t="shared" si="2"/>
        <v>1925796.1981399583</v>
      </c>
    </row>
    <row r="6" spans="2:7" x14ac:dyDescent="0.25">
      <c r="B6">
        <v>4</v>
      </c>
      <c r="C6" s="24">
        <f t="shared" si="3"/>
        <v>1925796.1981399583</v>
      </c>
      <c r="D6" s="24">
        <f>-'1'!$C$47</f>
        <v>44488.89536980354</v>
      </c>
      <c r="E6" s="11">
        <f t="shared" si="0"/>
        <v>19257.961981399585</v>
      </c>
      <c r="F6" s="24">
        <f t="shared" si="1"/>
        <v>25230.933388403955</v>
      </c>
      <c r="G6" s="24">
        <f t="shared" si="2"/>
        <v>1900565.2647515545</v>
      </c>
    </row>
    <row r="7" spans="2:7" x14ac:dyDescent="0.25">
      <c r="B7" s="11">
        <v>5</v>
      </c>
      <c r="C7" s="24">
        <f t="shared" si="3"/>
        <v>1900565.2647515545</v>
      </c>
      <c r="D7" s="24">
        <f>-'1'!$C$47</f>
        <v>44488.89536980354</v>
      </c>
      <c r="E7" s="11">
        <f t="shared" si="0"/>
        <v>19005.652647515544</v>
      </c>
      <c r="F7" s="24">
        <f t="shared" si="1"/>
        <v>25483.242722287996</v>
      </c>
      <c r="G7" s="24">
        <f t="shared" si="2"/>
        <v>1875082.0220292665</v>
      </c>
    </row>
    <row r="8" spans="2:7" x14ac:dyDescent="0.25">
      <c r="B8" s="11">
        <v>6</v>
      </c>
      <c r="C8" s="24">
        <f t="shared" si="3"/>
        <v>1875082.0220292665</v>
      </c>
      <c r="D8" s="24">
        <f>-'1'!$C$47</f>
        <v>44488.89536980354</v>
      </c>
      <c r="E8" s="11">
        <f t="shared" si="0"/>
        <v>18750.820220292666</v>
      </c>
      <c r="F8" s="24">
        <f t="shared" si="1"/>
        <v>25738.075149510874</v>
      </c>
      <c r="G8" s="24">
        <f t="shared" si="2"/>
        <v>1849343.9468797555</v>
      </c>
    </row>
    <row r="9" spans="2:7" x14ac:dyDescent="0.25">
      <c r="B9" s="11">
        <v>7</v>
      </c>
      <c r="C9" s="24">
        <f t="shared" si="3"/>
        <v>1849343.9468797555</v>
      </c>
      <c r="D9" s="24">
        <f>-'1'!$C$47</f>
        <v>44488.89536980354</v>
      </c>
      <c r="E9" s="11">
        <f t="shared" si="0"/>
        <v>18493.439468797555</v>
      </c>
      <c r="F9" s="24">
        <f t="shared" si="1"/>
        <v>25995.455901005986</v>
      </c>
      <c r="G9" s="24">
        <f t="shared" si="2"/>
        <v>1823348.4909787495</v>
      </c>
    </row>
    <row r="10" spans="2:7" x14ac:dyDescent="0.25">
      <c r="B10" s="11">
        <v>8</v>
      </c>
      <c r="C10" s="24">
        <f t="shared" si="3"/>
        <v>1823348.4909787495</v>
      </c>
      <c r="D10" s="24">
        <f>-'1'!$C$47</f>
        <v>44488.89536980354</v>
      </c>
      <c r="E10" s="11">
        <f t="shared" si="0"/>
        <v>18233.484909787494</v>
      </c>
      <c r="F10" s="24">
        <f t="shared" si="1"/>
        <v>26255.410460016046</v>
      </c>
      <c r="G10" s="24">
        <f t="shared" si="2"/>
        <v>1797093.0805187335</v>
      </c>
    </row>
    <row r="11" spans="2:7" x14ac:dyDescent="0.25">
      <c r="B11" s="11">
        <v>9</v>
      </c>
      <c r="C11" s="24">
        <f t="shared" si="3"/>
        <v>1797093.0805187335</v>
      </c>
      <c r="D11" s="24">
        <f>-'1'!$C$47</f>
        <v>44488.89536980354</v>
      </c>
      <c r="E11" s="11">
        <f t="shared" si="0"/>
        <v>17970.930805187334</v>
      </c>
      <c r="F11" s="24">
        <f t="shared" si="1"/>
        <v>26517.964564616206</v>
      </c>
      <c r="G11" s="24">
        <f t="shared" si="2"/>
        <v>1770575.1159541174</v>
      </c>
    </row>
    <row r="12" spans="2:7" x14ac:dyDescent="0.25">
      <c r="B12" s="11">
        <v>10</v>
      </c>
      <c r="C12" s="24">
        <f t="shared" si="3"/>
        <v>1770575.1159541174</v>
      </c>
      <c r="D12" s="24">
        <f>-'1'!$C$47</f>
        <v>44488.89536980354</v>
      </c>
      <c r="E12" s="11">
        <f t="shared" si="0"/>
        <v>17705.751159541174</v>
      </c>
      <c r="F12" s="24">
        <f t="shared" si="1"/>
        <v>26783.144210262366</v>
      </c>
      <c r="G12" s="24">
        <f t="shared" si="2"/>
        <v>1743791.9717438549</v>
      </c>
    </row>
    <row r="13" spans="2:7" x14ac:dyDescent="0.25">
      <c r="B13" s="11">
        <v>11</v>
      </c>
      <c r="C13" s="24">
        <f t="shared" si="3"/>
        <v>1743791.9717438549</v>
      </c>
      <c r="D13" s="24">
        <f>-'1'!$C$47</f>
        <v>44488.89536980354</v>
      </c>
      <c r="E13" s="11">
        <f t="shared" si="0"/>
        <v>17437.919717438548</v>
      </c>
      <c r="F13" s="24">
        <f t="shared" si="1"/>
        <v>27050.975652364992</v>
      </c>
      <c r="G13" s="24">
        <f t="shared" si="2"/>
        <v>1716740.9960914899</v>
      </c>
    </row>
    <row r="14" spans="2:7" x14ac:dyDescent="0.25">
      <c r="B14" s="11">
        <v>12</v>
      </c>
      <c r="C14" s="24">
        <f t="shared" si="3"/>
        <v>1716740.9960914899</v>
      </c>
      <c r="D14" s="24">
        <f>-'1'!$C$47</f>
        <v>44488.89536980354</v>
      </c>
      <c r="E14" s="11">
        <f t="shared" si="0"/>
        <v>17167.409960914898</v>
      </c>
      <c r="F14" s="24">
        <f t="shared" si="1"/>
        <v>27321.485408888642</v>
      </c>
      <c r="G14" s="24">
        <f t="shared" si="2"/>
        <v>1689419.5106826012</v>
      </c>
    </row>
    <row r="15" spans="2:7" x14ac:dyDescent="0.25">
      <c r="B15" s="11">
        <v>13</v>
      </c>
      <c r="C15" s="24">
        <f t="shared" si="3"/>
        <v>1689419.5106826012</v>
      </c>
      <c r="D15" s="24">
        <f>-'1'!$C$47</f>
        <v>44488.89536980354</v>
      </c>
      <c r="E15" s="11">
        <f t="shared" si="0"/>
        <v>16894.195106826013</v>
      </c>
      <c r="F15" s="24">
        <f t="shared" si="1"/>
        <v>27594.700262977527</v>
      </c>
      <c r="G15" s="24">
        <f t="shared" si="2"/>
        <v>1661824.8104196237</v>
      </c>
    </row>
    <row r="16" spans="2:7" x14ac:dyDescent="0.25">
      <c r="B16" s="11">
        <v>14</v>
      </c>
      <c r="C16" s="24">
        <f t="shared" si="3"/>
        <v>1661824.8104196237</v>
      </c>
      <c r="D16" s="24">
        <f>-'1'!$C$47</f>
        <v>44488.89536980354</v>
      </c>
      <c r="E16" s="11">
        <f t="shared" si="0"/>
        <v>16618.248104196238</v>
      </c>
      <c r="F16" s="24">
        <f t="shared" si="1"/>
        <v>27870.647265607302</v>
      </c>
      <c r="G16" s="24">
        <f t="shared" si="2"/>
        <v>1633954.1631540165</v>
      </c>
    </row>
    <row r="17" spans="2:7" x14ac:dyDescent="0.25">
      <c r="B17" s="11">
        <v>15</v>
      </c>
      <c r="C17" s="24">
        <f t="shared" si="3"/>
        <v>1633954.1631540165</v>
      </c>
      <c r="D17" s="24">
        <f>-'1'!$C$47</f>
        <v>44488.89536980354</v>
      </c>
      <c r="E17" s="11">
        <f t="shared" si="0"/>
        <v>16339.541631540165</v>
      </c>
      <c r="F17" s="24">
        <f t="shared" si="1"/>
        <v>28149.353738263373</v>
      </c>
      <c r="G17" s="24">
        <f t="shared" si="2"/>
        <v>1605804.809415753</v>
      </c>
    </row>
    <row r="18" spans="2:7" x14ac:dyDescent="0.25">
      <c r="B18" s="11">
        <v>16</v>
      </c>
      <c r="C18" s="24">
        <f t="shared" si="3"/>
        <v>1605804.809415753</v>
      </c>
      <c r="D18" s="24">
        <f>-'1'!$C$47</f>
        <v>44488.89536980354</v>
      </c>
      <c r="E18" s="11">
        <f t="shared" si="0"/>
        <v>16058.04809415753</v>
      </c>
      <c r="F18" s="24">
        <f t="shared" si="1"/>
        <v>28430.847275646011</v>
      </c>
      <c r="G18" s="24">
        <f t="shared" si="2"/>
        <v>1577373.9621401071</v>
      </c>
    </row>
    <row r="19" spans="2:7" x14ac:dyDescent="0.25">
      <c r="B19" s="11">
        <v>17</v>
      </c>
      <c r="C19" s="24">
        <f t="shared" si="3"/>
        <v>1577373.9621401071</v>
      </c>
      <c r="D19" s="24">
        <f>-'1'!$C$47</f>
        <v>44488.89536980354</v>
      </c>
      <c r="E19" s="11">
        <f t="shared" si="0"/>
        <v>15773.739621401071</v>
      </c>
      <c r="F19" s="24">
        <f t="shared" si="1"/>
        <v>28715.155748402467</v>
      </c>
      <c r="G19" s="24">
        <f t="shared" si="2"/>
        <v>1548658.8063917046</v>
      </c>
    </row>
    <row r="20" spans="2:7" x14ac:dyDescent="0.25">
      <c r="B20" s="11">
        <v>18</v>
      </c>
      <c r="C20" s="24">
        <f t="shared" si="3"/>
        <v>1548658.8063917046</v>
      </c>
      <c r="D20" s="24">
        <f>-'1'!$C$47</f>
        <v>44488.89536980354</v>
      </c>
      <c r="E20" s="11">
        <f t="shared" si="0"/>
        <v>15486.588063917046</v>
      </c>
      <c r="F20" s="24">
        <f t="shared" si="1"/>
        <v>29002.307305886494</v>
      </c>
      <c r="G20" s="24">
        <f t="shared" si="2"/>
        <v>1519656.4990858182</v>
      </c>
    </row>
    <row r="21" spans="2:7" x14ac:dyDescent="0.25">
      <c r="B21" s="11">
        <v>19</v>
      </c>
      <c r="C21" s="24">
        <f t="shared" si="3"/>
        <v>1519656.4990858182</v>
      </c>
      <c r="D21" s="24">
        <f>-'1'!$C$47</f>
        <v>44488.89536980354</v>
      </c>
      <c r="E21" s="11">
        <f t="shared" si="0"/>
        <v>15196.564990858182</v>
      </c>
      <c r="F21" s="24">
        <f t="shared" si="1"/>
        <v>29292.330378945357</v>
      </c>
      <c r="G21" s="24">
        <f t="shared" si="2"/>
        <v>1490364.1687068727</v>
      </c>
    </row>
    <row r="22" spans="2:7" x14ac:dyDescent="0.25">
      <c r="B22" s="11">
        <v>20</v>
      </c>
      <c r="C22" s="24">
        <f t="shared" si="3"/>
        <v>1490364.1687068727</v>
      </c>
      <c r="D22" s="24">
        <f>-'1'!$C$47</f>
        <v>44488.89536980354</v>
      </c>
      <c r="E22" s="11">
        <f t="shared" si="0"/>
        <v>14903.641687068728</v>
      </c>
      <c r="F22" s="24">
        <f t="shared" si="1"/>
        <v>29585.253682734812</v>
      </c>
      <c r="G22" s="24">
        <f t="shared" si="2"/>
        <v>1460778.9150241378</v>
      </c>
    </row>
    <row r="23" spans="2:7" x14ac:dyDescent="0.25">
      <c r="B23" s="11">
        <v>21</v>
      </c>
      <c r="C23" s="24">
        <f t="shared" si="3"/>
        <v>1460778.9150241378</v>
      </c>
      <c r="D23" s="24">
        <f>-'1'!$C$47</f>
        <v>44488.89536980354</v>
      </c>
      <c r="E23" s="11">
        <f t="shared" si="0"/>
        <v>14607.789150241379</v>
      </c>
      <c r="F23" s="24">
        <f t="shared" si="1"/>
        <v>29881.106219562163</v>
      </c>
      <c r="G23" s="24">
        <f t="shared" si="2"/>
        <v>1430897.8088045756</v>
      </c>
    </row>
    <row r="24" spans="2:7" x14ac:dyDescent="0.25">
      <c r="B24" s="11">
        <v>22</v>
      </c>
      <c r="C24" s="24">
        <f t="shared" si="3"/>
        <v>1430897.8088045756</v>
      </c>
      <c r="D24" s="24">
        <f>-'1'!$C$47</f>
        <v>44488.89536980354</v>
      </c>
      <c r="E24" s="11">
        <f t="shared" si="0"/>
        <v>14308.978088045757</v>
      </c>
      <c r="F24" s="24">
        <f t="shared" si="1"/>
        <v>30179.917281757786</v>
      </c>
      <c r="G24" s="24">
        <f t="shared" si="2"/>
        <v>1400717.8915228178</v>
      </c>
    </row>
    <row r="25" spans="2:7" x14ac:dyDescent="0.25">
      <c r="B25" s="11">
        <v>23</v>
      </c>
      <c r="C25" s="24">
        <f t="shared" si="3"/>
        <v>1400717.8915228178</v>
      </c>
      <c r="D25" s="24">
        <f>-'1'!$C$47</f>
        <v>44488.89536980354</v>
      </c>
      <c r="E25" s="11">
        <f t="shared" si="0"/>
        <v>14007.178915228178</v>
      </c>
      <c r="F25" s="24">
        <f t="shared" si="1"/>
        <v>30481.716454575362</v>
      </c>
      <c r="G25" s="24">
        <f t="shared" si="2"/>
        <v>1370236.1750682425</v>
      </c>
    </row>
    <row r="26" spans="2:7" x14ac:dyDescent="0.25">
      <c r="B26" s="11">
        <v>24</v>
      </c>
      <c r="C26" s="24">
        <f t="shared" si="3"/>
        <v>1370236.1750682425</v>
      </c>
      <c r="D26" s="24">
        <f>-'1'!$C$47</f>
        <v>44488.89536980354</v>
      </c>
      <c r="E26" s="11">
        <f t="shared" si="0"/>
        <v>13702.361750682425</v>
      </c>
      <c r="F26" s="24">
        <f t="shared" si="1"/>
        <v>30786.533619121117</v>
      </c>
      <c r="G26" s="24">
        <f t="shared" si="2"/>
        <v>1339449.6414491213</v>
      </c>
    </row>
    <row r="27" spans="2:7" x14ac:dyDescent="0.25">
      <c r="B27" s="11">
        <v>25</v>
      </c>
      <c r="C27" s="24">
        <f t="shared" si="3"/>
        <v>1339449.6414491213</v>
      </c>
      <c r="D27" s="24">
        <f>-'1'!$C$47</f>
        <v>44488.89536980354</v>
      </c>
      <c r="E27" s="11">
        <f t="shared" si="0"/>
        <v>13394.496414491214</v>
      </c>
      <c r="F27" s="24">
        <f t="shared" si="1"/>
        <v>31094.398955312325</v>
      </c>
      <c r="G27" s="24">
        <f t="shared" si="2"/>
        <v>1308355.242493809</v>
      </c>
    </row>
    <row r="28" spans="2:7" x14ac:dyDescent="0.25">
      <c r="B28" s="11">
        <v>26</v>
      </c>
      <c r="C28" s="24">
        <f t="shared" si="3"/>
        <v>1308355.242493809</v>
      </c>
      <c r="D28" s="24">
        <f>-'1'!$C$47</f>
        <v>44488.89536980354</v>
      </c>
      <c r="E28" s="11">
        <f t="shared" si="0"/>
        <v>13083.552424938091</v>
      </c>
      <c r="F28" s="24">
        <f t="shared" si="1"/>
        <v>31405.34294486545</v>
      </c>
      <c r="G28" s="24">
        <f t="shared" si="2"/>
        <v>1276949.8995489436</v>
      </c>
    </row>
    <row r="29" spans="2:7" x14ac:dyDescent="0.25">
      <c r="B29" s="11">
        <v>27</v>
      </c>
      <c r="C29" s="24">
        <f t="shared" si="3"/>
        <v>1276949.8995489436</v>
      </c>
      <c r="D29" s="24">
        <f>-'1'!$C$47</f>
        <v>44488.89536980354</v>
      </c>
      <c r="E29" s="11">
        <f t="shared" si="0"/>
        <v>12769.498995489437</v>
      </c>
      <c r="F29" s="24">
        <f t="shared" si="1"/>
        <v>31719.396374314103</v>
      </c>
      <c r="G29" s="24">
        <f t="shared" si="2"/>
        <v>1245230.5031746295</v>
      </c>
    </row>
    <row r="30" spans="2:7" x14ac:dyDescent="0.25">
      <c r="B30" s="11">
        <v>28</v>
      </c>
      <c r="C30" s="24">
        <f t="shared" si="3"/>
        <v>1245230.5031746295</v>
      </c>
      <c r="D30" s="24">
        <f>-'1'!$C$47</f>
        <v>44488.89536980354</v>
      </c>
      <c r="E30" s="11">
        <f t="shared" si="0"/>
        <v>12452.305031746295</v>
      </c>
      <c r="F30" s="24">
        <f t="shared" si="1"/>
        <v>32036.590338057245</v>
      </c>
      <c r="G30" s="24">
        <f t="shared" si="2"/>
        <v>1213193.9128365724</v>
      </c>
    </row>
    <row r="31" spans="2:7" x14ac:dyDescent="0.25">
      <c r="B31" s="11">
        <v>29</v>
      </c>
      <c r="C31" s="24">
        <f t="shared" si="3"/>
        <v>1213193.9128365724</v>
      </c>
      <c r="D31" s="24">
        <f>-'1'!$C$47</f>
        <v>44488.89536980354</v>
      </c>
      <c r="E31" s="11">
        <f t="shared" si="0"/>
        <v>12131.939128365724</v>
      </c>
      <c r="F31" s="24">
        <f t="shared" si="1"/>
        <v>32356.956241437816</v>
      </c>
      <c r="G31" s="24">
        <f t="shared" si="2"/>
        <v>1180836.9565951345</v>
      </c>
    </row>
    <row r="32" spans="2:7" x14ac:dyDescent="0.25">
      <c r="B32" s="11">
        <v>30</v>
      </c>
      <c r="C32" s="24">
        <f t="shared" si="3"/>
        <v>1180836.9565951345</v>
      </c>
      <c r="D32" s="24">
        <f>-'1'!$C$47</f>
        <v>44488.89536980354</v>
      </c>
      <c r="E32" s="11">
        <f t="shared" si="0"/>
        <v>11808.369565951345</v>
      </c>
      <c r="F32" s="24">
        <f t="shared" si="1"/>
        <v>32680.525803852193</v>
      </c>
      <c r="G32" s="24">
        <f t="shared" si="2"/>
        <v>1148156.4307912823</v>
      </c>
    </row>
    <row r="33" spans="2:7" x14ac:dyDescent="0.25">
      <c r="B33" s="11">
        <v>31</v>
      </c>
      <c r="C33" s="24">
        <f t="shared" si="3"/>
        <v>1148156.4307912823</v>
      </c>
      <c r="D33" s="24">
        <f>-'1'!$C$47</f>
        <v>44488.89536980354</v>
      </c>
      <c r="E33" s="11">
        <f t="shared" si="0"/>
        <v>11481.564307912824</v>
      </c>
      <c r="F33" s="24">
        <f t="shared" si="1"/>
        <v>33007.331061890713</v>
      </c>
      <c r="G33" s="24">
        <f t="shared" si="2"/>
        <v>1115149.0997293915</v>
      </c>
    </row>
    <row r="34" spans="2:7" x14ac:dyDescent="0.25">
      <c r="B34" s="11">
        <v>32</v>
      </c>
      <c r="C34" s="24">
        <f t="shared" si="3"/>
        <v>1115149.0997293915</v>
      </c>
      <c r="D34" s="24">
        <f>-'1'!$C$47</f>
        <v>44488.89536980354</v>
      </c>
      <c r="E34" s="11">
        <f t="shared" si="0"/>
        <v>11151.490997293915</v>
      </c>
      <c r="F34" s="24">
        <f t="shared" si="1"/>
        <v>33337.404372509627</v>
      </c>
      <c r="G34" s="24">
        <f t="shared" si="2"/>
        <v>1081811.6953568819</v>
      </c>
    </row>
    <row r="35" spans="2:7" x14ac:dyDescent="0.25">
      <c r="B35" s="11">
        <v>33</v>
      </c>
      <c r="C35" s="24">
        <f t="shared" si="3"/>
        <v>1081811.6953568819</v>
      </c>
      <c r="D35" s="24">
        <f>-'1'!$C$47</f>
        <v>44488.89536980354</v>
      </c>
      <c r="E35" s="11">
        <f t="shared" si="0"/>
        <v>10818.11695356882</v>
      </c>
      <c r="F35" s="24">
        <f t="shared" si="1"/>
        <v>33670.778416234723</v>
      </c>
      <c r="G35" s="24">
        <f t="shared" si="2"/>
        <v>1048140.9169406472</v>
      </c>
    </row>
    <row r="36" spans="2:7" x14ac:dyDescent="0.25">
      <c r="B36" s="11">
        <v>34</v>
      </c>
      <c r="C36" s="24">
        <f t="shared" si="3"/>
        <v>1048140.9169406472</v>
      </c>
      <c r="D36" s="24">
        <f>-'1'!$C$47</f>
        <v>44488.89536980354</v>
      </c>
      <c r="E36" s="11">
        <f t="shared" si="0"/>
        <v>10481.409169406472</v>
      </c>
      <c r="F36" s="24">
        <f t="shared" si="1"/>
        <v>34007.48620039707</v>
      </c>
      <c r="G36" s="24">
        <f t="shared" si="2"/>
        <v>1014133.4307402502</v>
      </c>
    </row>
    <row r="37" spans="2:7" x14ac:dyDescent="0.25">
      <c r="B37" s="11">
        <v>35</v>
      </c>
      <c r="C37" s="24">
        <f t="shared" si="3"/>
        <v>1014133.4307402502</v>
      </c>
      <c r="D37" s="24">
        <f>-'1'!$C$47</f>
        <v>44488.89536980354</v>
      </c>
      <c r="E37" s="11">
        <f t="shared" si="0"/>
        <v>10141.334307402502</v>
      </c>
      <c r="F37" s="24">
        <f t="shared" si="1"/>
        <v>34347.561062401037</v>
      </c>
      <c r="G37" s="24">
        <f t="shared" si="2"/>
        <v>979785.86967784911</v>
      </c>
    </row>
    <row r="38" spans="2:7" x14ac:dyDescent="0.25">
      <c r="B38" s="11">
        <v>36</v>
      </c>
      <c r="C38" s="24">
        <f t="shared" si="3"/>
        <v>979785.86967784911</v>
      </c>
      <c r="D38" s="24">
        <f>-'1'!$C$47</f>
        <v>44488.89536980354</v>
      </c>
      <c r="E38" s="11">
        <f t="shared" si="0"/>
        <v>9797.8586967784922</v>
      </c>
      <c r="F38" s="24">
        <f t="shared" si="1"/>
        <v>34691.036673025046</v>
      </c>
      <c r="G38" s="24">
        <f t="shared" si="2"/>
        <v>945094.83300482412</v>
      </c>
    </row>
    <row r="39" spans="2:7" x14ac:dyDescent="0.25">
      <c r="B39" s="11">
        <v>37</v>
      </c>
      <c r="C39" s="24">
        <f t="shared" si="3"/>
        <v>945094.83300482412</v>
      </c>
      <c r="D39" s="24">
        <f>-'1'!$C$47</f>
        <v>44488.89536980354</v>
      </c>
      <c r="E39" s="11">
        <f t="shared" si="0"/>
        <v>9450.9483300482407</v>
      </c>
      <c r="F39" s="24">
        <f t="shared" si="1"/>
        <v>35037.947039755301</v>
      </c>
      <c r="G39" s="24">
        <f t="shared" si="2"/>
        <v>910056.88596506882</v>
      </c>
    </row>
    <row r="40" spans="2:7" x14ac:dyDescent="0.25">
      <c r="B40" s="11">
        <v>38</v>
      </c>
      <c r="C40" s="24">
        <f t="shared" si="3"/>
        <v>910056.88596506882</v>
      </c>
      <c r="D40" s="24">
        <f>-'1'!$C$47</f>
        <v>44488.89536980354</v>
      </c>
      <c r="E40" s="11">
        <f t="shared" si="0"/>
        <v>9100.568859650688</v>
      </c>
      <c r="F40" s="24">
        <f t="shared" si="1"/>
        <v>35388.326510152852</v>
      </c>
      <c r="G40" s="24">
        <f t="shared" si="2"/>
        <v>874668.55945491593</v>
      </c>
    </row>
    <row r="41" spans="2:7" x14ac:dyDescent="0.25">
      <c r="B41" s="11">
        <v>39</v>
      </c>
      <c r="C41" s="24">
        <f t="shared" si="3"/>
        <v>874668.55945491593</v>
      </c>
      <c r="D41" s="24">
        <f>-'1'!$C$47</f>
        <v>44488.89536980354</v>
      </c>
      <c r="E41" s="11">
        <f t="shared" si="0"/>
        <v>8746.6855945491588</v>
      </c>
      <c r="F41" s="24">
        <f t="shared" si="1"/>
        <v>35742.209775254378</v>
      </c>
      <c r="G41" s="24">
        <f t="shared" si="2"/>
        <v>838926.34967966157</v>
      </c>
    </row>
    <row r="42" spans="2:7" x14ac:dyDescent="0.25">
      <c r="B42" s="11">
        <v>40</v>
      </c>
      <c r="C42" s="24">
        <f t="shared" si="3"/>
        <v>838926.34967966157</v>
      </c>
      <c r="D42" s="24">
        <f>-'1'!$C$47</f>
        <v>44488.89536980354</v>
      </c>
      <c r="E42" s="11">
        <f t="shared" si="0"/>
        <v>8389.2634967966151</v>
      </c>
      <c r="F42" s="24">
        <f t="shared" si="1"/>
        <v>36099.631873006925</v>
      </c>
      <c r="G42" s="24">
        <f t="shared" si="2"/>
        <v>802826.71780665463</v>
      </c>
    </row>
    <row r="43" spans="2:7" x14ac:dyDescent="0.25">
      <c r="B43" s="11">
        <v>41</v>
      </c>
      <c r="C43" s="24">
        <f t="shared" si="3"/>
        <v>802826.71780665463</v>
      </c>
      <c r="D43" s="24">
        <f>-'1'!$C$47</f>
        <v>44488.89536980354</v>
      </c>
      <c r="E43" s="11">
        <f t="shared" si="0"/>
        <v>8028.2671780665469</v>
      </c>
      <c r="F43" s="24">
        <f t="shared" si="1"/>
        <v>36460.628191736992</v>
      </c>
      <c r="G43" s="24">
        <f t="shared" si="2"/>
        <v>766366.08961491764</v>
      </c>
    </row>
    <row r="44" spans="2:7" x14ac:dyDescent="0.25">
      <c r="B44" s="11">
        <v>42</v>
      </c>
      <c r="C44" s="24">
        <f t="shared" si="3"/>
        <v>766366.08961491764</v>
      </c>
      <c r="D44" s="24">
        <f>-'1'!$C$47</f>
        <v>44488.89536980354</v>
      </c>
      <c r="E44" s="11">
        <f t="shared" si="0"/>
        <v>7663.6608961491766</v>
      </c>
      <c r="F44" s="24">
        <f t="shared" si="1"/>
        <v>36825.23447365436</v>
      </c>
      <c r="G44" s="24">
        <f t="shared" si="2"/>
        <v>729540.85514126322</v>
      </c>
    </row>
    <row r="45" spans="2:7" x14ac:dyDescent="0.25">
      <c r="B45" s="11">
        <v>43</v>
      </c>
      <c r="C45" s="24">
        <f t="shared" si="3"/>
        <v>729540.85514126322</v>
      </c>
      <c r="D45" s="24">
        <f>-'1'!$C$47</f>
        <v>44488.89536980354</v>
      </c>
      <c r="E45" s="11">
        <f t="shared" si="0"/>
        <v>7295.4085514126327</v>
      </c>
      <c r="F45" s="24">
        <f t="shared" si="1"/>
        <v>37193.486818390906</v>
      </c>
      <c r="G45" s="24">
        <f t="shared" si="2"/>
        <v>692347.36832287232</v>
      </c>
    </row>
    <row r="46" spans="2:7" x14ac:dyDescent="0.25">
      <c r="B46" s="11">
        <v>44</v>
      </c>
      <c r="C46" s="24">
        <f t="shared" si="3"/>
        <v>692347.36832287232</v>
      </c>
      <c r="D46" s="24">
        <f>-'1'!$C$47</f>
        <v>44488.89536980354</v>
      </c>
      <c r="E46" s="11">
        <f t="shared" si="0"/>
        <v>6923.4736832287235</v>
      </c>
      <c r="F46" s="24">
        <f t="shared" si="1"/>
        <v>37565.421686574817</v>
      </c>
      <c r="G46" s="24">
        <f t="shared" si="2"/>
        <v>654781.94663629751</v>
      </c>
    </row>
    <row r="47" spans="2:7" x14ac:dyDescent="0.25">
      <c r="B47" s="11">
        <v>45</v>
      </c>
      <c r="C47" s="24">
        <f t="shared" si="3"/>
        <v>654781.94663629751</v>
      </c>
      <c r="D47" s="24">
        <f>-'1'!$C$47</f>
        <v>44488.89536980354</v>
      </c>
      <c r="E47" s="11">
        <f t="shared" si="0"/>
        <v>6547.8194663629756</v>
      </c>
      <c r="F47" s="24">
        <f t="shared" si="1"/>
        <v>37941.075903440564</v>
      </c>
      <c r="G47" s="24">
        <f t="shared" si="2"/>
        <v>616840.87073285691</v>
      </c>
    </row>
    <row r="48" spans="2:7" x14ac:dyDescent="0.25">
      <c r="B48" s="11">
        <v>46</v>
      </c>
      <c r="C48" s="24">
        <f t="shared" si="3"/>
        <v>616840.87073285691</v>
      </c>
      <c r="D48" s="24">
        <f>-'1'!$C$47</f>
        <v>44488.89536980354</v>
      </c>
      <c r="E48" s="11">
        <f t="shared" si="0"/>
        <v>6168.4087073285691</v>
      </c>
      <c r="F48" s="24">
        <f t="shared" si="1"/>
        <v>38320.48666247497</v>
      </c>
      <c r="G48" s="24">
        <f t="shared" si="2"/>
        <v>578520.38407038199</v>
      </c>
    </row>
    <row r="49" spans="2:8" x14ac:dyDescent="0.25">
      <c r="B49" s="11">
        <v>47</v>
      </c>
      <c r="C49" s="24">
        <f t="shared" si="3"/>
        <v>578520.38407038199</v>
      </c>
      <c r="D49" s="24">
        <f>-'1'!$C$47</f>
        <v>44488.89536980354</v>
      </c>
      <c r="E49" s="11">
        <f t="shared" si="0"/>
        <v>5785.2038407038199</v>
      </c>
      <c r="F49" s="24">
        <f t="shared" si="1"/>
        <v>38703.69152909972</v>
      </c>
      <c r="G49" s="24">
        <f t="shared" si="2"/>
        <v>539816.69254128227</v>
      </c>
    </row>
    <row r="50" spans="2:8" x14ac:dyDescent="0.25">
      <c r="B50" s="11">
        <v>48</v>
      </c>
      <c r="C50" s="24">
        <f t="shared" si="3"/>
        <v>539816.69254128227</v>
      </c>
      <c r="D50" s="24">
        <f>-'1'!$C$47</f>
        <v>44488.89536980354</v>
      </c>
      <c r="E50" s="11">
        <f t="shared" si="0"/>
        <v>5398.1669254128228</v>
      </c>
      <c r="F50" s="24">
        <f t="shared" si="1"/>
        <v>39090.728444390719</v>
      </c>
      <c r="G50" s="24">
        <f t="shared" si="2"/>
        <v>500725.96409689158</v>
      </c>
    </row>
    <row r="51" spans="2:8" x14ac:dyDescent="0.25">
      <c r="B51" s="11">
        <v>49</v>
      </c>
      <c r="C51" s="24">
        <f t="shared" si="3"/>
        <v>500725.96409689158</v>
      </c>
      <c r="D51" s="24">
        <f>-'1'!$C$47</f>
        <v>44488.89536980354</v>
      </c>
      <c r="E51" s="11">
        <f t="shared" si="0"/>
        <v>5007.2596409689158</v>
      </c>
      <c r="F51" s="24">
        <f t="shared" si="1"/>
        <v>39481.635728834626</v>
      </c>
      <c r="G51" s="24">
        <f t="shared" si="2"/>
        <v>461244.32836805697</v>
      </c>
    </row>
    <row r="52" spans="2:8" x14ac:dyDescent="0.25">
      <c r="B52" s="11">
        <v>50</v>
      </c>
      <c r="C52" s="24">
        <f t="shared" si="3"/>
        <v>461244.32836805697</v>
      </c>
      <c r="D52" s="24">
        <f>-'1'!$C$47</f>
        <v>44488.89536980354</v>
      </c>
      <c r="E52" s="11">
        <f t="shared" si="0"/>
        <v>4612.4432836805699</v>
      </c>
      <c r="F52" s="24">
        <f t="shared" si="1"/>
        <v>39876.452086122968</v>
      </c>
      <c r="G52" s="24">
        <f t="shared" si="2"/>
        <v>421367.87628193398</v>
      </c>
    </row>
    <row r="53" spans="2:8" x14ac:dyDescent="0.25">
      <c r="B53" s="11">
        <v>51</v>
      </c>
      <c r="C53" s="24">
        <f t="shared" si="3"/>
        <v>421367.87628193398</v>
      </c>
      <c r="D53" s="24">
        <f>-'1'!$C$47</f>
        <v>44488.89536980354</v>
      </c>
      <c r="E53" s="11">
        <f t="shared" si="0"/>
        <v>4213.6787628193397</v>
      </c>
      <c r="F53" s="24">
        <f t="shared" si="1"/>
        <v>40275.216606984199</v>
      </c>
      <c r="G53" s="24">
        <f t="shared" si="2"/>
        <v>381092.65967494977</v>
      </c>
    </row>
    <row r="54" spans="2:8" x14ac:dyDescent="0.25">
      <c r="B54" s="11">
        <v>52</v>
      </c>
      <c r="C54" s="24">
        <f t="shared" si="3"/>
        <v>381092.65967494977</v>
      </c>
      <c r="D54" s="24">
        <f>-'1'!$C$47</f>
        <v>44488.89536980354</v>
      </c>
      <c r="E54" s="11">
        <f t="shared" si="0"/>
        <v>3810.9265967494975</v>
      </c>
      <c r="F54" s="24">
        <f t="shared" si="1"/>
        <v>40677.968773054046</v>
      </c>
      <c r="G54" s="24">
        <f t="shared" si="2"/>
        <v>340414.69090189575</v>
      </c>
    </row>
    <row r="55" spans="2:8" x14ac:dyDescent="0.25">
      <c r="B55" s="11">
        <v>53</v>
      </c>
      <c r="C55" s="24">
        <f t="shared" si="3"/>
        <v>340414.69090189575</v>
      </c>
      <c r="D55" s="24">
        <f>-'1'!$C$47</f>
        <v>44488.89536980354</v>
      </c>
      <c r="E55" s="11">
        <f t="shared" si="0"/>
        <v>3404.1469090189576</v>
      </c>
      <c r="F55" s="24">
        <f t="shared" si="1"/>
        <v>41084.748460784584</v>
      </c>
      <c r="G55" s="24">
        <f t="shared" si="2"/>
        <v>299329.9424411112</v>
      </c>
    </row>
    <row r="56" spans="2:8" x14ac:dyDescent="0.25">
      <c r="B56" s="11">
        <v>54</v>
      </c>
      <c r="C56" s="24">
        <f t="shared" si="3"/>
        <v>299329.9424411112</v>
      </c>
      <c r="D56" s="24">
        <f>-'1'!$C$47</f>
        <v>44488.89536980354</v>
      </c>
      <c r="E56" s="11">
        <f t="shared" si="0"/>
        <v>2993.2994244111119</v>
      </c>
      <c r="F56" s="24">
        <f t="shared" si="1"/>
        <v>41495.59594539243</v>
      </c>
      <c r="G56" s="24">
        <f t="shared" si="2"/>
        <v>257834.34649571875</v>
      </c>
    </row>
    <row r="57" spans="2:8" x14ac:dyDescent="0.25">
      <c r="B57" s="11">
        <v>55</v>
      </c>
      <c r="C57" s="24">
        <f t="shared" si="3"/>
        <v>257834.34649571875</v>
      </c>
      <c r="D57" s="24">
        <f>-'1'!$C$47</f>
        <v>44488.89536980354</v>
      </c>
      <c r="E57" s="11">
        <f t="shared" si="0"/>
        <v>2578.3434649571877</v>
      </c>
      <c r="F57" s="24">
        <f t="shared" si="1"/>
        <v>41910.551904846354</v>
      </c>
      <c r="G57" s="24">
        <f t="shared" si="2"/>
        <v>215923.79459087239</v>
      </c>
    </row>
    <row r="58" spans="2:8" x14ac:dyDescent="0.25">
      <c r="B58" s="11">
        <v>56</v>
      </c>
      <c r="C58" s="24">
        <f t="shared" si="3"/>
        <v>215923.79459087239</v>
      </c>
      <c r="D58" s="24">
        <f>-'1'!$C$47</f>
        <v>44488.89536980354</v>
      </c>
      <c r="E58" s="11">
        <f t="shared" si="0"/>
        <v>2159.2379459087238</v>
      </c>
      <c r="F58" s="24">
        <f t="shared" si="1"/>
        <v>42329.657423894816</v>
      </c>
      <c r="G58" s="24">
        <f t="shared" si="2"/>
        <v>173594.13716697757</v>
      </c>
    </row>
    <row r="59" spans="2:8" x14ac:dyDescent="0.25">
      <c r="B59" s="11">
        <v>57</v>
      </c>
      <c r="C59" s="24">
        <f t="shared" si="3"/>
        <v>173594.13716697757</v>
      </c>
      <c r="D59" s="24">
        <f>-'1'!$C$47</f>
        <v>44488.89536980354</v>
      </c>
      <c r="E59" s="11">
        <f t="shared" si="0"/>
        <v>1735.9413716697757</v>
      </c>
      <c r="F59" s="24">
        <f t="shared" si="1"/>
        <v>42752.953998133766</v>
      </c>
      <c r="G59" s="24">
        <f t="shared" si="2"/>
        <v>130841.1831688438</v>
      </c>
    </row>
    <row r="60" spans="2:8" x14ac:dyDescent="0.25">
      <c r="B60" s="11">
        <v>58</v>
      </c>
      <c r="C60" s="24">
        <f t="shared" si="3"/>
        <v>130841.1831688438</v>
      </c>
      <c r="D60" s="24">
        <f>-'1'!$C$47</f>
        <v>44488.89536980354</v>
      </c>
      <c r="E60" s="11">
        <f t="shared" si="0"/>
        <v>1308.411831688438</v>
      </c>
      <c r="F60" s="24">
        <f t="shared" si="1"/>
        <v>43180.483538115099</v>
      </c>
      <c r="G60" s="24">
        <f t="shared" si="2"/>
        <v>87660.69963072869</v>
      </c>
    </row>
    <row r="61" spans="2:8" x14ac:dyDescent="0.25">
      <c r="B61" s="11">
        <v>59</v>
      </c>
      <c r="C61" s="24">
        <f t="shared" ref="C61:C62" si="4">G60</f>
        <v>87660.69963072869</v>
      </c>
      <c r="D61" s="24">
        <f>-'1'!$C$47</f>
        <v>44488.89536980354</v>
      </c>
      <c r="E61" s="11">
        <f t="shared" ref="E61:E62" si="5">C61*0.01</f>
        <v>876.60699630728686</v>
      </c>
      <c r="F61" s="24">
        <f t="shared" ref="F61:F62" si="6">D61-E61</f>
        <v>43612.288373496252</v>
      </c>
      <c r="G61" s="24">
        <f t="shared" ref="G61:G62" si="7">C61-F61</f>
        <v>44048.411257232437</v>
      </c>
      <c r="H61" s="11"/>
    </row>
    <row r="62" spans="2:8" x14ac:dyDescent="0.25">
      <c r="B62" s="11">
        <v>60</v>
      </c>
      <c r="C62" s="24">
        <f t="shared" si="4"/>
        <v>44048.411257232437</v>
      </c>
      <c r="D62" s="24">
        <f>-'1'!$C$47</f>
        <v>44488.89536980354</v>
      </c>
      <c r="E62" s="11">
        <f t="shared" si="5"/>
        <v>440.48411257232436</v>
      </c>
      <c r="F62" s="24">
        <f t="shared" si="6"/>
        <v>44048.411257231215</v>
      </c>
      <c r="G62" s="24">
        <f t="shared" si="7"/>
        <v>1.2223608791828156E-9</v>
      </c>
      <c r="H6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F5CE-1277-431C-8953-02BD61FD8A00}">
  <dimension ref="A1:O44"/>
  <sheetViews>
    <sheetView topLeftCell="B4" zoomScale="75" zoomScaleNormal="145" workbookViewId="0">
      <selection activeCell="E37" sqref="E37"/>
    </sheetView>
  </sheetViews>
  <sheetFormatPr defaultRowHeight="15" x14ac:dyDescent="0.25"/>
  <cols>
    <col min="2" max="2" width="25.140625" bestFit="1" customWidth="1"/>
    <col min="3" max="3" width="11.42578125" bestFit="1" customWidth="1"/>
    <col min="4" max="4" width="12.140625" bestFit="1" customWidth="1"/>
    <col min="5" max="15" width="13.85546875" bestFit="1" customWidth="1"/>
  </cols>
  <sheetData>
    <row r="1" spans="1:15" x14ac:dyDescent="0.25">
      <c r="A1" s="16"/>
      <c r="B1" s="16"/>
    </row>
    <row r="2" spans="1:15" x14ac:dyDescent="0.25">
      <c r="A2" s="16"/>
      <c r="B2" s="27" t="s">
        <v>46</v>
      </c>
    </row>
    <row r="3" spans="1:15" x14ac:dyDescent="0.25">
      <c r="A3" s="16"/>
      <c r="B3" s="14" t="s">
        <v>43</v>
      </c>
      <c r="E3" t="s">
        <v>74</v>
      </c>
      <c r="F3" s="29">
        <f>735000/60</f>
        <v>12250</v>
      </c>
    </row>
    <row r="4" spans="1:15" x14ac:dyDescent="0.25">
      <c r="A4" s="16"/>
      <c r="B4" s="14" t="s">
        <v>45</v>
      </c>
    </row>
    <row r="5" spans="1:15" x14ac:dyDescent="0.25">
      <c r="A5" s="16"/>
      <c r="B5" s="14" t="s">
        <v>44</v>
      </c>
    </row>
    <row r="6" spans="1:15" x14ac:dyDescent="0.25">
      <c r="C6" t="s">
        <v>47</v>
      </c>
      <c r="D6" t="s">
        <v>48</v>
      </c>
      <c r="E6" s="11" t="s">
        <v>49</v>
      </c>
      <c r="F6" s="11" t="s">
        <v>50</v>
      </c>
      <c r="G6" s="11" t="s">
        <v>51</v>
      </c>
      <c r="H6" s="11" t="s">
        <v>52</v>
      </c>
      <c r="I6" s="11" t="s">
        <v>53</v>
      </c>
      <c r="J6" s="11" t="s">
        <v>54</v>
      </c>
      <c r="K6" s="11" t="s">
        <v>55</v>
      </c>
      <c r="L6" s="11" t="s">
        <v>56</v>
      </c>
      <c r="M6" s="11" t="s">
        <v>57</v>
      </c>
      <c r="N6" s="11" t="s">
        <v>58</v>
      </c>
      <c r="O6" s="11" t="s">
        <v>59</v>
      </c>
    </row>
    <row r="7" spans="1:15" x14ac:dyDescent="0.25">
      <c r="A7" s="16"/>
      <c r="B7" s="14" t="s">
        <v>0</v>
      </c>
      <c r="E7" s="1">
        <f>'1'!E4</f>
        <v>2000000</v>
      </c>
      <c r="F7" s="1">
        <f>'1'!F4</f>
        <v>2000000</v>
      </c>
      <c r="G7" s="1">
        <f>'1'!G4</f>
        <v>2000000</v>
      </c>
      <c r="H7" s="1">
        <f>'1'!H4</f>
        <v>2000000</v>
      </c>
      <c r="I7" s="1">
        <f>'1'!I4</f>
        <v>6000000</v>
      </c>
      <c r="J7" s="1">
        <f>'1'!J4</f>
        <v>6000000</v>
      </c>
      <c r="K7" s="1">
        <f>'1'!K4</f>
        <v>6000000</v>
      </c>
      <c r="L7" s="1">
        <f>'1'!L4</f>
        <v>6000000</v>
      </c>
      <c r="M7" s="1">
        <f>'1'!M4</f>
        <v>6000000</v>
      </c>
      <c r="N7" s="1">
        <f>'1'!N4</f>
        <v>6000000</v>
      </c>
      <c r="O7" s="1">
        <f>'1'!O4</f>
        <v>6000000</v>
      </c>
    </row>
    <row r="8" spans="1:15" x14ac:dyDescent="0.25">
      <c r="A8" s="16"/>
      <c r="B8" s="14" t="s">
        <v>60</v>
      </c>
      <c r="E8" s="1">
        <f>'1'!E5</f>
        <v>1200000</v>
      </c>
      <c r="F8" s="1">
        <f>'1'!F5</f>
        <v>1200000</v>
      </c>
      <c r="G8" s="1">
        <f>'1'!G5</f>
        <v>1200000</v>
      </c>
      <c r="H8" s="1">
        <f>'1'!H5</f>
        <v>1200000</v>
      </c>
      <c r="I8" s="1">
        <f>'1'!I5</f>
        <v>3600000</v>
      </c>
      <c r="J8" s="1">
        <f>'1'!J5</f>
        <v>3600000</v>
      </c>
      <c r="K8" s="1">
        <f>'1'!K5</f>
        <v>3600000</v>
      </c>
      <c r="L8" s="1">
        <f>'1'!L5</f>
        <v>3600000</v>
      </c>
      <c r="M8" s="1">
        <f>'1'!M5</f>
        <v>3600000</v>
      </c>
      <c r="N8" s="1">
        <f>'1'!N5</f>
        <v>3600000</v>
      </c>
      <c r="O8" s="1">
        <f>'1'!O5</f>
        <v>3600000</v>
      </c>
    </row>
    <row r="9" spans="1:15" x14ac:dyDescent="0.25">
      <c r="A9" s="16"/>
      <c r="B9" s="17" t="s">
        <v>61</v>
      </c>
      <c r="C9">
        <f>C7-C8</f>
        <v>0</v>
      </c>
      <c r="D9" s="11">
        <f t="shared" ref="D9:O9" si="0">D7-D8</f>
        <v>0</v>
      </c>
      <c r="E9" s="11">
        <f t="shared" si="0"/>
        <v>800000</v>
      </c>
      <c r="F9" s="11">
        <f t="shared" si="0"/>
        <v>800000</v>
      </c>
      <c r="G9" s="11">
        <f t="shared" si="0"/>
        <v>800000</v>
      </c>
      <c r="H9" s="11">
        <f t="shared" si="0"/>
        <v>800000</v>
      </c>
      <c r="I9" s="11">
        <f t="shared" si="0"/>
        <v>2400000</v>
      </c>
      <c r="J9" s="11">
        <f t="shared" si="0"/>
        <v>2400000</v>
      </c>
      <c r="K9" s="11">
        <f t="shared" si="0"/>
        <v>2400000</v>
      </c>
      <c r="L9" s="11">
        <f t="shared" si="0"/>
        <v>2400000</v>
      </c>
      <c r="M9" s="11">
        <f t="shared" si="0"/>
        <v>2400000</v>
      </c>
      <c r="N9" s="11">
        <f t="shared" si="0"/>
        <v>2400000</v>
      </c>
      <c r="O9" s="11">
        <f t="shared" si="0"/>
        <v>2400000</v>
      </c>
    </row>
    <row r="10" spans="1:15" x14ac:dyDescent="0.25">
      <c r="A10" s="16"/>
      <c r="B10" s="14" t="s">
        <v>30</v>
      </c>
      <c r="C10" s="24">
        <f>'1'!C24</f>
        <v>25000</v>
      </c>
      <c r="D10" s="24">
        <f>'1'!D24</f>
        <v>0</v>
      </c>
      <c r="E10" s="24">
        <f>'1'!E24</f>
        <v>0</v>
      </c>
      <c r="F10" s="24">
        <f>'1'!F24</f>
        <v>0</v>
      </c>
      <c r="G10" s="24">
        <f>'1'!G24</f>
        <v>0</v>
      </c>
      <c r="H10" s="24">
        <f>'1'!H24</f>
        <v>0</v>
      </c>
      <c r="I10" s="24">
        <f>'1'!I24</f>
        <v>0</v>
      </c>
      <c r="J10" s="24">
        <f>'1'!J24</f>
        <v>0</v>
      </c>
      <c r="K10" s="24">
        <f>'1'!K24</f>
        <v>0</v>
      </c>
      <c r="L10" s="24">
        <f>'1'!L24</f>
        <v>0</v>
      </c>
      <c r="M10" s="24">
        <f>'1'!M24</f>
        <v>0</v>
      </c>
      <c r="N10" s="24">
        <f>'1'!N24</f>
        <v>0</v>
      </c>
      <c r="O10" s="24">
        <f>'1'!O24</f>
        <v>0</v>
      </c>
    </row>
    <row r="11" spans="1:15" x14ac:dyDescent="0.25">
      <c r="A11" s="16"/>
      <c r="B11" s="14" t="s">
        <v>62</v>
      </c>
      <c r="C11" s="24">
        <f>'1'!C25</f>
        <v>20000</v>
      </c>
      <c r="D11" s="24">
        <f>'1'!D25</f>
        <v>20000</v>
      </c>
      <c r="E11" s="24">
        <f>'1'!E25</f>
        <v>20000</v>
      </c>
      <c r="F11" s="24">
        <f>'1'!F25</f>
        <v>20000</v>
      </c>
      <c r="G11" s="24">
        <f>'1'!G25</f>
        <v>20000</v>
      </c>
      <c r="H11" s="24">
        <f>'1'!H25</f>
        <v>20000</v>
      </c>
      <c r="I11" s="24">
        <f>'1'!I25</f>
        <v>20000</v>
      </c>
      <c r="J11" s="24">
        <f>'1'!J25</f>
        <v>20000</v>
      </c>
      <c r="K11" s="24">
        <f>'1'!K25</f>
        <v>20000</v>
      </c>
      <c r="L11" s="24">
        <f>'1'!L25</f>
        <v>20000</v>
      </c>
      <c r="M11" s="24">
        <f>'1'!M25</f>
        <v>20000</v>
      </c>
      <c r="N11" s="24">
        <f>'1'!N25</f>
        <v>20000</v>
      </c>
      <c r="O11" s="24">
        <f>'1'!O25</f>
        <v>20000</v>
      </c>
    </row>
    <row r="12" spans="1:15" x14ac:dyDescent="0.25">
      <c r="A12" s="16"/>
      <c r="B12" s="14" t="s">
        <v>70</v>
      </c>
      <c r="C12" s="24">
        <f>'1'!C26</f>
        <v>20000</v>
      </c>
      <c r="D12" s="24">
        <f>'1'!D26</f>
        <v>20000</v>
      </c>
      <c r="E12" s="24">
        <f>'1'!E26</f>
        <v>20000</v>
      </c>
      <c r="F12" s="24">
        <f>'1'!F26</f>
        <v>20000</v>
      </c>
      <c r="G12" s="24">
        <f>'1'!G26</f>
        <v>20000</v>
      </c>
      <c r="H12" s="24">
        <f>'1'!H26</f>
        <v>20000</v>
      </c>
      <c r="I12" s="24">
        <f>'1'!I26</f>
        <v>20000</v>
      </c>
      <c r="J12" s="24">
        <f>'1'!J26</f>
        <v>20000</v>
      </c>
      <c r="K12" s="24">
        <f>'1'!K26</f>
        <v>20000</v>
      </c>
      <c r="L12" s="24">
        <f>'1'!L26</f>
        <v>20000</v>
      </c>
      <c r="M12" s="24">
        <f>'1'!M26</f>
        <v>20000</v>
      </c>
      <c r="N12" s="24">
        <f>'1'!N26</f>
        <v>20000</v>
      </c>
      <c r="O12" s="24">
        <f>'1'!O26</f>
        <v>20000</v>
      </c>
    </row>
    <row r="13" spans="1:15" x14ac:dyDescent="0.25">
      <c r="A13" s="16"/>
      <c r="B13" s="14" t="s">
        <v>63</v>
      </c>
      <c r="C13" s="24">
        <f>'1'!C27</f>
        <v>500</v>
      </c>
      <c r="D13" s="24">
        <f>'1'!D27</f>
        <v>1000</v>
      </c>
      <c r="E13" s="24">
        <f>'1'!E27</f>
        <v>1000</v>
      </c>
      <c r="F13" s="24">
        <f>'1'!F27</f>
        <v>1000</v>
      </c>
      <c r="G13" s="24">
        <f>'1'!G27</f>
        <v>1000</v>
      </c>
      <c r="H13" s="24">
        <f>'1'!H27</f>
        <v>1000</v>
      </c>
      <c r="I13" s="24">
        <f>'1'!I27</f>
        <v>1000</v>
      </c>
      <c r="J13" s="24">
        <f>'1'!J27</f>
        <v>1000</v>
      </c>
      <c r="K13" s="24">
        <f>'1'!K27</f>
        <v>1000</v>
      </c>
      <c r="L13" s="24">
        <f>'1'!L27</f>
        <v>1000</v>
      </c>
      <c r="M13" s="24">
        <f>'1'!M27</f>
        <v>1000</v>
      </c>
      <c r="N13" s="24">
        <f>'1'!N27</f>
        <v>1000</v>
      </c>
      <c r="O13" s="24">
        <f>'1'!O27</f>
        <v>1000</v>
      </c>
    </row>
    <row r="14" spans="1:15" x14ac:dyDescent="0.25">
      <c r="A14" s="16"/>
      <c r="B14" s="14" t="s">
        <v>27</v>
      </c>
      <c r="C14" s="24">
        <f>'1'!C28</f>
        <v>1000</v>
      </c>
      <c r="D14" s="24">
        <f>'1'!D28</f>
        <v>3000</v>
      </c>
      <c r="E14" s="24">
        <f>'1'!E28</f>
        <v>3000</v>
      </c>
      <c r="F14" s="24">
        <f>'1'!F28</f>
        <v>3000</v>
      </c>
      <c r="G14" s="24">
        <f>'1'!G28</f>
        <v>3000</v>
      </c>
      <c r="H14" s="24">
        <f>'1'!H28</f>
        <v>3000</v>
      </c>
      <c r="I14" s="24">
        <f>'1'!I28</f>
        <v>3000</v>
      </c>
      <c r="J14" s="24">
        <f>'1'!J28</f>
        <v>3000</v>
      </c>
      <c r="K14" s="24">
        <f>'1'!K28</f>
        <v>3000</v>
      </c>
      <c r="L14" s="24">
        <f>'1'!L28</f>
        <v>3000</v>
      </c>
      <c r="M14" s="24">
        <f>'1'!M28</f>
        <v>3000</v>
      </c>
      <c r="N14" s="24">
        <f>'1'!N28</f>
        <v>3000</v>
      </c>
      <c r="O14" s="24">
        <f>'1'!O28</f>
        <v>3000</v>
      </c>
    </row>
    <row r="15" spans="1:15" x14ac:dyDescent="0.25">
      <c r="A15" s="16"/>
      <c r="B15" s="14" t="s">
        <v>71</v>
      </c>
      <c r="C15" s="24">
        <f>'1'!C29</f>
        <v>1000</v>
      </c>
      <c r="D15" s="24">
        <f>'1'!D29</f>
        <v>1000</v>
      </c>
      <c r="E15" s="24">
        <f>'1'!E29</f>
        <v>1000</v>
      </c>
      <c r="F15" s="24">
        <f>'1'!F29</f>
        <v>1000</v>
      </c>
      <c r="G15" s="24">
        <f>'1'!G29</f>
        <v>1000</v>
      </c>
      <c r="H15" s="24">
        <f>'1'!H29</f>
        <v>1000</v>
      </c>
      <c r="I15" s="24">
        <f>'1'!I29</f>
        <v>1000</v>
      </c>
      <c r="J15" s="24">
        <f>'1'!J29</f>
        <v>1000</v>
      </c>
      <c r="K15" s="24">
        <f>'1'!K29</f>
        <v>1000</v>
      </c>
      <c r="L15" s="24">
        <f>'1'!L29</f>
        <v>1000</v>
      </c>
      <c r="M15" s="24">
        <f>'1'!M29</f>
        <v>1000</v>
      </c>
      <c r="N15" s="24">
        <f>'1'!N29</f>
        <v>1000</v>
      </c>
      <c r="O15" s="24">
        <f>'1'!O29</f>
        <v>1000</v>
      </c>
    </row>
    <row r="16" spans="1:15" x14ac:dyDescent="0.25">
      <c r="A16" s="16"/>
      <c r="B16" s="14" t="s">
        <v>72</v>
      </c>
      <c r="C16" s="24">
        <f>'1'!C30</f>
        <v>0</v>
      </c>
      <c r="D16" s="24">
        <f>'1'!D30</f>
        <v>30000</v>
      </c>
      <c r="E16" s="24">
        <f>'1'!E30</f>
        <v>0</v>
      </c>
      <c r="F16" s="24">
        <f>'1'!F30</f>
        <v>30000</v>
      </c>
      <c r="G16" s="24">
        <f>'1'!G30</f>
        <v>0</v>
      </c>
      <c r="H16" s="24">
        <f>'1'!H30</f>
        <v>30000</v>
      </c>
      <c r="I16" s="24">
        <f>'1'!I30</f>
        <v>0</v>
      </c>
      <c r="J16" s="24">
        <f>'1'!J30</f>
        <v>30000</v>
      </c>
      <c r="K16" s="24">
        <f>'1'!K30</f>
        <v>0</v>
      </c>
      <c r="L16" s="24">
        <f>'1'!L30</f>
        <v>30000</v>
      </c>
      <c r="M16" s="24">
        <f>'1'!M30</f>
        <v>0</v>
      </c>
      <c r="N16" s="24">
        <f>'1'!N30</f>
        <v>30000</v>
      </c>
      <c r="O16" s="24">
        <f>'1'!O30</f>
        <v>0</v>
      </c>
    </row>
    <row r="17" spans="1:15" x14ac:dyDescent="0.25">
      <c r="A17" s="16"/>
      <c r="B17" s="14" t="s">
        <v>73</v>
      </c>
      <c r="C17" s="24">
        <f>SUM(C10:C16)</f>
        <v>67500</v>
      </c>
      <c r="D17" s="24">
        <f t="shared" ref="D17:O17" si="1">SUM(D10:D16)</f>
        <v>75000</v>
      </c>
      <c r="E17" s="24">
        <f t="shared" si="1"/>
        <v>45000</v>
      </c>
      <c r="F17" s="24">
        <f t="shared" si="1"/>
        <v>75000</v>
      </c>
      <c r="G17" s="24">
        <f t="shared" si="1"/>
        <v>45000</v>
      </c>
      <c r="H17" s="24">
        <f t="shared" si="1"/>
        <v>75000</v>
      </c>
      <c r="I17" s="24">
        <f t="shared" si="1"/>
        <v>45000</v>
      </c>
      <c r="J17" s="24">
        <f t="shared" si="1"/>
        <v>75000</v>
      </c>
      <c r="K17" s="24">
        <f t="shared" si="1"/>
        <v>45000</v>
      </c>
      <c r="L17" s="24">
        <f t="shared" si="1"/>
        <v>75000</v>
      </c>
      <c r="M17" s="24">
        <f t="shared" si="1"/>
        <v>45000</v>
      </c>
      <c r="N17" s="24">
        <f t="shared" si="1"/>
        <v>75000</v>
      </c>
      <c r="O17" s="24">
        <f t="shared" si="1"/>
        <v>45000</v>
      </c>
    </row>
    <row r="18" spans="1:15" x14ac:dyDescent="0.25">
      <c r="A18" s="16"/>
      <c r="B18" s="14" t="s">
        <v>64</v>
      </c>
      <c r="C18" s="1">
        <f>$F$3</f>
        <v>12250</v>
      </c>
      <c r="D18" s="1">
        <f t="shared" ref="D18:O18" si="2">$F$3</f>
        <v>12250</v>
      </c>
      <c r="E18" s="1">
        <f t="shared" si="2"/>
        <v>12250</v>
      </c>
      <c r="F18" s="1">
        <f t="shared" si="2"/>
        <v>12250</v>
      </c>
      <c r="G18" s="1">
        <f t="shared" si="2"/>
        <v>12250</v>
      </c>
      <c r="H18" s="1">
        <f t="shared" si="2"/>
        <v>12250</v>
      </c>
      <c r="I18" s="1">
        <f t="shared" si="2"/>
        <v>12250</v>
      </c>
      <c r="J18" s="1">
        <f t="shared" si="2"/>
        <v>12250</v>
      </c>
      <c r="K18" s="1">
        <f t="shared" si="2"/>
        <v>12250</v>
      </c>
      <c r="L18" s="1">
        <f t="shared" si="2"/>
        <v>12250</v>
      </c>
      <c r="M18" s="1">
        <f t="shared" si="2"/>
        <v>12250</v>
      </c>
      <c r="N18" s="1">
        <f t="shared" si="2"/>
        <v>12250</v>
      </c>
      <c r="O18" s="1">
        <f t="shared" si="2"/>
        <v>12250</v>
      </c>
    </row>
    <row r="19" spans="1:15" x14ac:dyDescent="0.25">
      <c r="A19" s="16"/>
      <c r="B19" s="17" t="s">
        <v>65</v>
      </c>
      <c r="C19" s="12">
        <f>C9-C17-C18</f>
        <v>-79750</v>
      </c>
      <c r="D19" s="12">
        <f t="shared" ref="D19" si="3">D9-D17-D18</f>
        <v>-87250</v>
      </c>
      <c r="E19" s="12">
        <f>E9-E17-E18</f>
        <v>742750</v>
      </c>
      <c r="F19" s="12">
        <f>F9-F17-F18</f>
        <v>712750</v>
      </c>
      <c r="G19" s="12">
        <f>G9-G17-G18</f>
        <v>742750</v>
      </c>
      <c r="H19" s="12">
        <f>H9-H17-H18</f>
        <v>712750</v>
      </c>
      <c r="I19" s="12">
        <f>I9-I17-I18</f>
        <v>2342750</v>
      </c>
      <c r="J19" s="12">
        <f>J9-J17-J18</f>
        <v>2312750</v>
      </c>
      <c r="K19" s="12">
        <f>K9-K17-K18</f>
        <v>2342750</v>
      </c>
      <c r="L19" s="12">
        <f>L9-L17-L18</f>
        <v>2312750</v>
      </c>
      <c r="M19" s="12">
        <f>M9-M17-M18</f>
        <v>2342750</v>
      </c>
      <c r="N19" s="12">
        <f>N9-N17-N18</f>
        <v>2312750</v>
      </c>
      <c r="O19" s="12">
        <f>O9-O17-O18</f>
        <v>2342750</v>
      </c>
    </row>
    <row r="20" spans="1:15" x14ac:dyDescent="0.25">
      <c r="A20" s="16"/>
      <c r="B20" s="14" t="s">
        <v>66</v>
      </c>
      <c r="D20" s="1">
        <v>20000</v>
      </c>
      <c r="E20" s="1">
        <v>19755.111046301965</v>
      </c>
      <c r="F20" s="1">
        <v>19507.77320306695</v>
      </c>
      <c r="G20" s="1">
        <v>19257.961981399585</v>
      </c>
      <c r="H20" s="1">
        <v>19005.652647515544</v>
      </c>
      <c r="I20" s="1">
        <v>18750.820220292666</v>
      </c>
      <c r="J20" s="1">
        <v>18493.439468797555</v>
      </c>
      <c r="K20" s="1">
        <v>18233.484909787494</v>
      </c>
      <c r="L20" s="1">
        <v>17970.930805187334</v>
      </c>
      <c r="M20" s="1">
        <v>17705.751159541174</v>
      </c>
      <c r="N20" s="1">
        <v>17437.919717438548</v>
      </c>
      <c r="O20">
        <v>17167.409960914898</v>
      </c>
    </row>
    <row r="21" spans="1:15" x14ac:dyDescent="0.25">
      <c r="A21" s="16"/>
      <c r="B21" s="17" t="s">
        <v>67</v>
      </c>
      <c r="C21" s="24">
        <f t="shared" ref="C21:H21" si="4">C19-C20</f>
        <v>-79750</v>
      </c>
      <c r="D21" s="24">
        <f t="shared" si="4"/>
        <v>-107250</v>
      </c>
      <c r="E21" s="24">
        <f t="shared" si="4"/>
        <v>722994.88895369798</v>
      </c>
      <c r="F21" s="24">
        <f t="shared" si="4"/>
        <v>693242.2267969331</v>
      </c>
      <c r="G21" s="24">
        <f t="shared" si="4"/>
        <v>723492.03801860043</v>
      </c>
      <c r="H21" s="24">
        <f t="shared" si="4"/>
        <v>693744.34735248447</v>
      </c>
      <c r="I21" s="24">
        <f>I19-I20</f>
        <v>2323999.1797797075</v>
      </c>
      <c r="J21" s="24">
        <f t="shared" ref="J21:O21" si="5">J19-J20</f>
        <v>2294256.5605312022</v>
      </c>
      <c r="K21" s="24">
        <f t="shared" si="5"/>
        <v>2324516.5150902127</v>
      </c>
      <c r="L21" s="24">
        <f t="shared" si="5"/>
        <v>2294779.0691948128</v>
      </c>
      <c r="M21" s="24">
        <f t="shared" si="5"/>
        <v>2325044.2488404587</v>
      </c>
      <c r="N21" s="24">
        <f t="shared" si="5"/>
        <v>2295312.0802825615</v>
      </c>
      <c r="O21" s="24">
        <f t="shared" si="5"/>
        <v>2325582.5900390851</v>
      </c>
    </row>
    <row r="22" spans="1:15" x14ac:dyDescent="0.25">
      <c r="A22" s="16"/>
      <c r="B22" s="14" t="s">
        <v>68</v>
      </c>
      <c r="E22">
        <f>E21*0.25</f>
        <v>180748.7222384245</v>
      </c>
      <c r="F22" s="11">
        <f t="shared" ref="F22:O22" si="6">F21*0.25</f>
        <v>173310.55669923328</v>
      </c>
      <c r="G22" s="11">
        <f t="shared" si="6"/>
        <v>180873.00950465011</v>
      </c>
      <c r="H22" s="11">
        <f>H21*0.25</f>
        <v>173436.08683812112</v>
      </c>
      <c r="I22" s="11">
        <f t="shared" si="6"/>
        <v>580999.79494492686</v>
      </c>
      <c r="J22" s="11">
        <f t="shared" si="6"/>
        <v>573564.14013280056</v>
      </c>
      <c r="K22" s="11">
        <f t="shared" si="6"/>
        <v>581129.12877255317</v>
      </c>
      <c r="L22" s="11">
        <f t="shared" si="6"/>
        <v>573694.7672987032</v>
      </c>
      <c r="M22" s="11">
        <f t="shared" si="6"/>
        <v>581261.06221011467</v>
      </c>
      <c r="N22" s="11">
        <f t="shared" si="6"/>
        <v>573828.02007064037</v>
      </c>
      <c r="O22" s="11">
        <f t="shared" si="6"/>
        <v>581395.64750977128</v>
      </c>
    </row>
    <row r="23" spans="1:15" x14ac:dyDescent="0.25">
      <c r="A23" s="16"/>
      <c r="B23" s="28" t="s">
        <v>69</v>
      </c>
      <c r="C23" s="24">
        <f>C21-C22</f>
        <v>-79750</v>
      </c>
      <c r="D23" s="24">
        <f t="shared" ref="D23:O23" si="7">D21-D22</f>
        <v>-107250</v>
      </c>
      <c r="E23" s="24">
        <f t="shared" si="7"/>
        <v>542246.16671527352</v>
      </c>
      <c r="F23" s="24">
        <f t="shared" si="7"/>
        <v>519931.67009769985</v>
      </c>
      <c r="G23" s="24">
        <f t="shared" si="7"/>
        <v>542619.0285139503</v>
      </c>
      <c r="H23" s="24">
        <f t="shared" si="7"/>
        <v>520308.26051436336</v>
      </c>
      <c r="I23" s="24">
        <f t="shared" si="7"/>
        <v>1742999.3848347806</v>
      </c>
      <c r="J23" s="24">
        <f t="shared" si="7"/>
        <v>1720692.4203984016</v>
      </c>
      <c r="K23" s="24">
        <f t="shared" si="7"/>
        <v>1743387.3863176596</v>
      </c>
      <c r="L23" s="24">
        <f t="shared" si="7"/>
        <v>1721084.3018961097</v>
      </c>
      <c r="M23" s="24">
        <f t="shared" si="7"/>
        <v>1743783.186630344</v>
      </c>
      <c r="N23" s="24">
        <f t="shared" si="7"/>
        <v>1721484.0602119211</v>
      </c>
      <c r="O23" s="24">
        <f t="shared" si="7"/>
        <v>1744186.9425293137</v>
      </c>
    </row>
    <row r="24" spans="1:15" x14ac:dyDescent="0.25">
      <c r="A24" s="16"/>
      <c r="B24" s="16"/>
    </row>
    <row r="26" spans="1:15" x14ac:dyDescent="0.25">
      <c r="C26" s="1"/>
    </row>
    <row r="28" spans="1:15" x14ac:dyDescent="0.25">
      <c r="C28" s="1"/>
    </row>
    <row r="29" spans="1:15" x14ac:dyDescent="0.25">
      <c r="C29" s="1"/>
    </row>
    <row r="30" spans="1:15" x14ac:dyDescent="0.25">
      <c r="C30" s="1"/>
    </row>
    <row r="31" spans="1:15" x14ac:dyDescent="0.25">
      <c r="C31" s="1"/>
    </row>
    <row r="32" spans="1:15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A093-D0A2-4D64-BA37-B627E6F2822F}">
  <dimension ref="B2:O21"/>
  <sheetViews>
    <sheetView workbookViewId="0">
      <selection activeCell="D22" sqref="D22"/>
    </sheetView>
  </sheetViews>
  <sheetFormatPr defaultRowHeight="15" x14ac:dyDescent="0.25"/>
  <cols>
    <col min="2" max="2" width="29" bestFit="1" customWidth="1"/>
    <col min="3" max="4" width="11.7109375" bestFit="1" customWidth="1"/>
    <col min="5" max="5" width="12" bestFit="1" customWidth="1"/>
    <col min="6" max="6" width="11.7109375" bestFit="1" customWidth="1"/>
    <col min="7" max="7" width="12" bestFit="1" customWidth="1"/>
    <col min="8" max="14" width="12.7109375" bestFit="1" customWidth="1"/>
    <col min="15" max="15" width="12" bestFit="1" customWidth="1"/>
  </cols>
  <sheetData>
    <row r="2" spans="2:15" x14ac:dyDescent="0.25">
      <c r="B2" s="27" t="s">
        <v>46</v>
      </c>
    </row>
    <row r="3" spans="2:15" x14ac:dyDescent="0.25">
      <c r="B3" s="14" t="s">
        <v>43</v>
      </c>
    </row>
    <row r="4" spans="2:15" x14ac:dyDescent="0.25">
      <c r="B4" s="14" t="s">
        <v>45</v>
      </c>
    </row>
    <row r="5" spans="2:15" x14ac:dyDescent="0.25">
      <c r="B5" s="14" t="s">
        <v>44</v>
      </c>
    </row>
    <row r="6" spans="2:15" x14ac:dyDescent="0.25">
      <c r="C6" t="s">
        <v>47</v>
      </c>
      <c r="D6" t="s">
        <v>48</v>
      </c>
      <c r="E6" s="11" t="s">
        <v>49</v>
      </c>
      <c r="F6" s="11" t="s">
        <v>50</v>
      </c>
      <c r="G6" s="11" t="s">
        <v>51</v>
      </c>
      <c r="H6" s="11" t="s">
        <v>52</v>
      </c>
      <c r="I6" s="11" t="s">
        <v>53</v>
      </c>
      <c r="J6" s="11" t="s">
        <v>54</v>
      </c>
      <c r="K6" s="11" t="s">
        <v>55</v>
      </c>
      <c r="L6" s="11" t="s">
        <v>56</v>
      </c>
      <c r="M6" s="11" t="s">
        <v>57</v>
      </c>
      <c r="N6" s="11" t="s">
        <v>58</v>
      </c>
      <c r="O6" s="11" t="s">
        <v>59</v>
      </c>
    </row>
    <row r="7" spans="2:15" x14ac:dyDescent="0.25">
      <c r="B7" s="30" t="s">
        <v>75</v>
      </c>
      <c r="C7" s="1">
        <f>'1'!C38</f>
        <v>6697500</v>
      </c>
      <c r="D7" s="1">
        <f>'1'!D38</f>
        <v>6218011.1046301965</v>
      </c>
      <c r="E7" s="1">
        <f>'1'!E38</f>
        <v>4947773.4870219687</v>
      </c>
      <c r="F7" s="1">
        <f>'1'!F38</f>
        <v>3654974.034952932</v>
      </c>
      <c r="G7" s="1">
        <f>'1'!G38</f>
        <v>4184612.1300784787</v>
      </c>
      <c r="H7" s="1">
        <f>'1'!H38</f>
        <v>3971687.1478705541</v>
      </c>
      <c r="I7" s="1">
        <f>'1'!I38</f>
        <v>2101198.4575558235</v>
      </c>
      <c r="J7" s="1">
        <f>'1'!J38</f>
        <v>208145.42205321928</v>
      </c>
      <c r="K7" s="1">
        <f>'1'!K38</f>
        <v>1937527.3979108627</v>
      </c>
      <c r="L7" s="1">
        <f>'1'!L38</f>
        <v>3644343.7352423561</v>
      </c>
      <c r="M7" s="1">
        <f>'1'!M38</f>
        <v>5373593.7776624374</v>
      </c>
      <c r="N7" s="1">
        <f>'1'!N38</f>
        <v>7080276.8622219935</v>
      </c>
      <c r="O7" s="1">
        <f>'1'!O38</f>
        <v>9889392.3193424195</v>
      </c>
    </row>
    <row r="8" spans="2:15" x14ac:dyDescent="0.25">
      <c r="B8" s="30" t="s">
        <v>76</v>
      </c>
      <c r="F8">
        <f>'1'!G12</f>
        <v>1800000</v>
      </c>
      <c r="G8" s="11">
        <f>'1'!H12</f>
        <v>1800000</v>
      </c>
      <c r="H8" s="11">
        <f>'1'!I12</f>
        <v>1800000</v>
      </c>
      <c r="I8" s="11">
        <f>'1'!J12</f>
        <v>1800000</v>
      </c>
      <c r="J8" s="11">
        <f>'1'!K12</f>
        <v>5400000</v>
      </c>
      <c r="K8" s="11">
        <f>'1'!L12</f>
        <v>5400000</v>
      </c>
      <c r="L8" s="11">
        <f>'1'!M12</f>
        <v>5400000</v>
      </c>
      <c r="M8" s="11">
        <f>'1'!N12</f>
        <v>5400000</v>
      </c>
      <c r="N8" s="11">
        <f>'1'!O12</f>
        <v>5400000</v>
      </c>
      <c r="O8" s="11">
        <f>'1'!P12</f>
        <v>0</v>
      </c>
    </row>
    <row r="9" spans="2:15" x14ac:dyDescent="0.25">
      <c r="B9" s="19" t="s">
        <v>77</v>
      </c>
      <c r="D9">
        <f>'1'!C9</f>
        <v>0</v>
      </c>
      <c r="E9" s="11">
        <f>'1'!D9</f>
        <v>1200000</v>
      </c>
      <c r="F9" s="11">
        <f>'1'!E9</f>
        <v>1200000</v>
      </c>
      <c r="G9" s="11">
        <f>'1'!F9</f>
        <v>1200000</v>
      </c>
      <c r="H9" s="11">
        <f>'1'!G9</f>
        <v>1200000</v>
      </c>
      <c r="I9" s="11">
        <f>'1'!H9</f>
        <v>3600000</v>
      </c>
      <c r="J9" s="11">
        <f>'1'!I9</f>
        <v>3600000</v>
      </c>
      <c r="K9" s="11">
        <f>'1'!J9</f>
        <v>3600000</v>
      </c>
      <c r="L9" s="11">
        <f>'1'!K9</f>
        <v>3600000</v>
      </c>
      <c r="M9" s="11">
        <f>'1'!L9</f>
        <v>3600000</v>
      </c>
      <c r="N9" s="11">
        <f>'1'!M9</f>
        <v>3600000</v>
      </c>
      <c r="O9" s="11">
        <f>'1'!N9</f>
        <v>3600000</v>
      </c>
    </row>
    <row r="10" spans="2:15" x14ac:dyDescent="0.25">
      <c r="B10" s="31" t="s">
        <v>78</v>
      </c>
      <c r="C10" s="1">
        <f>SUM(C7:C9)</f>
        <v>6697500</v>
      </c>
      <c r="D10" s="1">
        <f t="shared" ref="D10:O10" si="0">SUM(D7:D9)</f>
        <v>6218011.1046301965</v>
      </c>
      <c r="E10" s="1">
        <f t="shared" si="0"/>
        <v>6147773.4870219687</v>
      </c>
      <c r="F10" s="1">
        <f t="shared" si="0"/>
        <v>6654974.034952932</v>
      </c>
      <c r="G10" s="1">
        <f t="shared" si="0"/>
        <v>7184612.1300784787</v>
      </c>
      <c r="H10" s="1">
        <f t="shared" si="0"/>
        <v>6971687.1478705537</v>
      </c>
      <c r="I10" s="1">
        <f t="shared" si="0"/>
        <v>7501198.457555823</v>
      </c>
      <c r="J10" s="1">
        <f t="shared" si="0"/>
        <v>9208145.4220532198</v>
      </c>
      <c r="K10" s="1">
        <f t="shared" si="0"/>
        <v>10937527.397910863</v>
      </c>
      <c r="L10" s="1">
        <f t="shared" si="0"/>
        <v>12644343.735242356</v>
      </c>
      <c r="M10" s="1">
        <f t="shared" si="0"/>
        <v>14373593.777662437</v>
      </c>
      <c r="N10" s="1">
        <f t="shared" si="0"/>
        <v>16080276.862221994</v>
      </c>
      <c r="O10" s="1">
        <f t="shared" si="0"/>
        <v>13489392.31934242</v>
      </c>
    </row>
    <row r="11" spans="2:15" x14ac:dyDescent="0.25">
      <c r="B11" s="30" t="s">
        <v>79</v>
      </c>
      <c r="C11" s="24">
        <f>SUM('1'!$C$19:$C$23)</f>
        <v>735000</v>
      </c>
      <c r="D11" s="24">
        <f>SUM('1'!$C$19:$C$23)</f>
        <v>735000</v>
      </c>
      <c r="E11" s="24">
        <f>SUM('1'!$C$19:$C$23)</f>
        <v>735000</v>
      </c>
      <c r="F11" s="24">
        <f>SUM('1'!$C$19:$C$23)</f>
        <v>735000</v>
      </c>
      <c r="G11" s="24">
        <f>SUM('1'!$C$19:$C$23)</f>
        <v>735000</v>
      </c>
      <c r="H11" s="24">
        <f>SUM('1'!$C$19:$C$23)</f>
        <v>735000</v>
      </c>
      <c r="I11" s="24">
        <f>SUM('1'!$C$19:$C$23)</f>
        <v>735000</v>
      </c>
      <c r="J11" s="24">
        <f>SUM('1'!$C$19:$C$23)</f>
        <v>735000</v>
      </c>
      <c r="K11" s="24">
        <f>SUM('1'!$C$19:$C$23)</f>
        <v>735000</v>
      </c>
      <c r="L11" s="24">
        <f>SUM('1'!$C$19:$C$23)</f>
        <v>735000</v>
      </c>
      <c r="M11" s="24">
        <f>SUM('1'!$C$19:$C$23)</f>
        <v>735000</v>
      </c>
      <c r="N11" s="24">
        <f>SUM('1'!$C$19:$C$23)</f>
        <v>735000</v>
      </c>
      <c r="O11" s="24">
        <f>SUM('1'!$C$19:$C$23)</f>
        <v>735000</v>
      </c>
    </row>
    <row r="12" spans="2:15" x14ac:dyDescent="0.25">
      <c r="B12" s="30" t="s">
        <v>80</v>
      </c>
      <c r="C12">
        <f>C11/60</f>
        <v>12250</v>
      </c>
      <c r="D12" s="12">
        <f>12250+C12</f>
        <v>24500</v>
      </c>
      <c r="E12" s="12">
        <f t="shared" ref="E12:O12" si="1">12250+D12</f>
        <v>36750</v>
      </c>
      <c r="F12" s="12">
        <f t="shared" si="1"/>
        <v>49000</v>
      </c>
      <c r="G12" s="12">
        <f t="shared" si="1"/>
        <v>61250</v>
      </c>
      <c r="H12" s="12">
        <f t="shared" si="1"/>
        <v>73500</v>
      </c>
      <c r="I12" s="12">
        <f t="shared" si="1"/>
        <v>85750</v>
      </c>
      <c r="J12" s="12">
        <f t="shared" si="1"/>
        <v>98000</v>
      </c>
      <c r="K12" s="12">
        <f t="shared" si="1"/>
        <v>110250</v>
      </c>
      <c r="L12" s="12">
        <f t="shared" si="1"/>
        <v>122500</v>
      </c>
      <c r="M12" s="12">
        <f t="shared" si="1"/>
        <v>134750</v>
      </c>
      <c r="N12" s="12">
        <f t="shared" si="1"/>
        <v>147000</v>
      </c>
      <c r="O12" s="12">
        <f t="shared" si="1"/>
        <v>159250</v>
      </c>
    </row>
    <row r="13" spans="2:15" x14ac:dyDescent="0.25">
      <c r="B13" s="19" t="s">
        <v>81</v>
      </c>
      <c r="C13" s="24">
        <f>C11-C12</f>
        <v>722750</v>
      </c>
      <c r="D13" s="24">
        <f t="shared" ref="D13:O13" si="2">D11-D12</f>
        <v>710500</v>
      </c>
      <c r="E13" s="24">
        <f t="shared" si="2"/>
        <v>698250</v>
      </c>
      <c r="F13" s="24">
        <f t="shared" si="2"/>
        <v>686000</v>
      </c>
      <c r="G13" s="24">
        <f t="shared" si="2"/>
        <v>673750</v>
      </c>
      <c r="H13" s="24">
        <f t="shared" si="2"/>
        <v>661500</v>
      </c>
      <c r="I13" s="24">
        <f t="shared" si="2"/>
        <v>649250</v>
      </c>
      <c r="J13" s="24">
        <f t="shared" si="2"/>
        <v>637000</v>
      </c>
      <c r="K13" s="24">
        <f t="shared" si="2"/>
        <v>624750</v>
      </c>
      <c r="L13" s="24">
        <f t="shared" si="2"/>
        <v>612500</v>
      </c>
      <c r="M13" s="24">
        <f t="shared" si="2"/>
        <v>600250</v>
      </c>
      <c r="N13" s="24">
        <f t="shared" si="2"/>
        <v>588000</v>
      </c>
      <c r="O13" s="24">
        <f t="shared" si="2"/>
        <v>575750</v>
      </c>
    </row>
    <row r="14" spans="2:15" x14ac:dyDescent="0.25">
      <c r="B14" s="31" t="s">
        <v>82</v>
      </c>
      <c r="C14" s="1">
        <f>C10+C13</f>
        <v>7420250</v>
      </c>
      <c r="D14" s="1">
        <f t="shared" ref="D14:O14" si="3">D10+D13</f>
        <v>6928511.1046301965</v>
      </c>
      <c r="E14" s="1">
        <f t="shared" si="3"/>
        <v>6846023.4870219687</v>
      </c>
      <c r="F14" s="1">
        <f t="shared" si="3"/>
        <v>7340974.034952932</v>
      </c>
      <c r="G14" s="1">
        <f t="shared" si="3"/>
        <v>7858362.1300784787</v>
      </c>
      <c r="H14" s="1">
        <f t="shared" si="3"/>
        <v>7633187.1478705537</v>
      </c>
      <c r="I14" s="1">
        <f t="shared" si="3"/>
        <v>8150448.457555823</v>
      </c>
      <c r="J14" s="1">
        <f t="shared" si="3"/>
        <v>9845145.4220532198</v>
      </c>
      <c r="K14" s="1">
        <f t="shared" si="3"/>
        <v>11562277.397910863</v>
      </c>
      <c r="L14" s="1">
        <f t="shared" si="3"/>
        <v>13256843.735242356</v>
      </c>
      <c r="M14" s="1">
        <f t="shared" si="3"/>
        <v>14973843.777662437</v>
      </c>
      <c r="N14" s="1">
        <f t="shared" si="3"/>
        <v>16668276.862221994</v>
      </c>
      <c r="O14" s="1">
        <f t="shared" si="3"/>
        <v>14065142.31934242</v>
      </c>
    </row>
    <row r="15" spans="2:15" x14ac:dyDescent="0.25">
      <c r="B15" s="30" t="s">
        <v>83</v>
      </c>
      <c r="C15" s="24">
        <f>'2'!$C3</f>
        <v>2000000</v>
      </c>
      <c r="D15" s="24">
        <f>'2'!$C4</f>
        <v>1975511.1046301965</v>
      </c>
      <c r="E15" s="24">
        <f>'2'!$C5</f>
        <v>1950777.3203066948</v>
      </c>
      <c r="F15" s="24">
        <f>'2'!$C6</f>
        <v>1925796.1981399583</v>
      </c>
      <c r="G15" s="24">
        <f>'2'!$C7</f>
        <v>1900565.2647515545</v>
      </c>
      <c r="H15" s="24">
        <f>'2'!$C8</f>
        <v>1875082.0220292665</v>
      </c>
      <c r="I15" s="24">
        <f>'2'!$C9</f>
        <v>1849343.9468797555</v>
      </c>
      <c r="J15" s="24">
        <f>'2'!$C10</f>
        <v>1823348.4909787495</v>
      </c>
      <c r="K15" s="24">
        <f>'2'!$C11</f>
        <v>1797093.0805187335</v>
      </c>
      <c r="L15" s="24">
        <f>'2'!$C12</f>
        <v>1770575.1159541174</v>
      </c>
      <c r="M15" s="24">
        <f>'2'!$C13</f>
        <v>1743791.9717438549</v>
      </c>
      <c r="N15" s="24">
        <f>'2'!$C14</f>
        <v>1716740.9960914899</v>
      </c>
      <c r="O15" s="24"/>
    </row>
    <row r="16" spans="2:15" x14ac:dyDescent="0.25">
      <c r="B16" s="30" t="s">
        <v>84</v>
      </c>
      <c r="D16" s="1">
        <f>'1'!D8</f>
        <v>840000</v>
      </c>
      <c r="E16" s="1">
        <f>'1'!E8</f>
        <v>840000</v>
      </c>
      <c r="F16" s="1">
        <f>'1'!F8</f>
        <v>840000</v>
      </c>
      <c r="G16" s="1">
        <f>'1'!G8</f>
        <v>840000</v>
      </c>
      <c r="H16" s="1">
        <f>'1'!H8</f>
        <v>2520000</v>
      </c>
      <c r="I16" s="1">
        <f>'1'!I8</f>
        <v>2520000</v>
      </c>
      <c r="J16" s="1">
        <f>'1'!J8</f>
        <v>2520000</v>
      </c>
      <c r="K16" s="1">
        <f>'1'!K8</f>
        <v>2520000</v>
      </c>
      <c r="L16" s="1">
        <f>'1'!L8</f>
        <v>2520000</v>
      </c>
      <c r="M16" s="1">
        <f>'1'!M8</f>
        <v>2520000</v>
      </c>
      <c r="N16" s="1">
        <f>'1'!N8</f>
        <v>2520000</v>
      </c>
      <c r="O16" s="1">
        <f>'1'!O8</f>
        <v>0</v>
      </c>
    </row>
    <row r="17" spans="2:15" x14ac:dyDescent="0.25">
      <c r="B17" s="31" t="s">
        <v>85</v>
      </c>
      <c r="C17" s="24">
        <f>SUM(C15:C16)</f>
        <v>2000000</v>
      </c>
      <c r="D17" s="24">
        <f t="shared" ref="D17:O17" si="4">SUM(D15:D16)</f>
        <v>2815511.1046301965</v>
      </c>
      <c r="E17" s="24">
        <f t="shared" si="4"/>
        <v>2790777.3203066951</v>
      </c>
      <c r="F17" s="24">
        <f t="shared" si="4"/>
        <v>2765796.1981399581</v>
      </c>
      <c r="G17" s="24">
        <f t="shared" si="4"/>
        <v>2740565.2647515545</v>
      </c>
      <c r="H17" s="24">
        <f t="shared" si="4"/>
        <v>4395082.0220292667</v>
      </c>
      <c r="I17" s="24">
        <f t="shared" si="4"/>
        <v>4369343.9468797557</v>
      </c>
      <c r="J17" s="24">
        <f t="shared" si="4"/>
        <v>4343348.4909787495</v>
      </c>
      <c r="K17" s="24">
        <f t="shared" si="4"/>
        <v>4317093.0805187337</v>
      </c>
      <c r="L17" s="24">
        <f t="shared" si="4"/>
        <v>4290575.1159541178</v>
      </c>
      <c r="M17" s="24">
        <f t="shared" si="4"/>
        <v>4263791.9717438547</v>
      </c>
      <c r="N17" s="24">
        <f t="shared" si="4"/>
        <v>4236740.9960914897</v>
      </c>
      <c r="O17" s="24">
        <f t="shared" si="4"/>
        <v>0</v>
      </c>
    </row>
    <row r="18" spans="2:15" x14ac:dyDescent="0.25">
      <c r="B18" s="30" t="s">
        <v>86</v>
      </c>
      <c r="C18">
        <v>5500000</v>
      </c>
      <c r="D18" s="11">
        <v>5500000</v>
      </c>
      <c r="E18" s="11">
        <v>5500000</v>
      </c>
      <c r="F18" s="11">
        <v>5500000</v>
      </c>
      <c r="G18" s="11">
        <v>5500000</v>
      </c>
      <c r="H18" s="11">
        <v>5500000</v>
      </c>
      <c r="I18" s="11">
        <v>5500000</v>
      </c>
      <c r="J18" s="11">
        <v>5500000</v>
      </c>
      <c r="K18" s="11">
        <v>5500000</v>
      </c>
      <c r="L18" s="11">
        <v>5500000</v>
      </c>
      <c r="M18" s="11">
        <v>5500000</v>
      </c>
      <c r="N18" s="11">
        <v>5500000</v>
      </c>
      <c r="O18" s="11">
        <v>5500000</v>
      </c>
    </row>
    <row r="19" spans="2:15" x14ac:dyDescent="0.25">
      <c r="B19" s="19" t="s">
        <v>87</v>
      </c>
      <c r="C19" s="24">
        <f>'3a'!C23</f>
        <v>-79750</v>
      </c>
      <c r="D19" s="24">
        <f>'3a'!D23</f>
        <v>-107250</v>
      </c>
      <c r="E19" s="24">
        <f>'3a'!E23</f>
        <v>542246.16671527352</v>
      </c>
      <c r="F19" s="24">
        <f>'3a'!F23</f>
        <v>519931.67009769985</v>
      </c>
      <c r="G19" s="24">
        <f>'3a'!G23</f>
        <v>542619.0285139503</v>
      </c>
      <c r="H19" s="24">
        <f>'3a'!H23</f>
        <v>520308.26051436336</v>
      </c>
      <c r="I19" s="24">
        <f>'3a'!I23</f>
        <v>1742999.3848347806</v>
      </c>
      <c r="J19" s="24">
        <f>'3a'!J23</f>
        <v>1720692.4203984016</v>
      </c>
      <c r="K19" s="24">
        <f>'3a'!K23</f>
        <v>1743387.3863176596</v>
      </c>
      <c r="L19" s="24">
        <f>'3a'!L23</f>
        <v>1721084.3018961097</v>
      </c>
      <c r="M19" s="24">
        <f>'3a'!M23</f>
        <v>1743783.186630344</v>
      </c>
      <c r="N19" s="24">
        <f>'3a'!N23</f>
        <v>1721484.0602119211</v>
      </c>
      <c r="O19" s="24">
        <f>'3a'!O23</f>
        <v>1744186.9425293137</v>
      </c>
    </row>
    <row r="20" spans="2:15" x14ac:dyDescent="0.25">
      <c r="B20" s="31" t="s">
        <v>88</v>
      </c>
      <c r="C20">
        <f>SUM(C18:C19)</f>
        <v>5420250</v>
      </c>
      <c r="D20" s="11">
        <f t="shared" ref="D20:O20" si="5">SUM(D18:D19)</f>
        <v>5392750</v>
      </c>
      <c r="E20" s="11">
        <f t="shared" si="5"/>
        <v>6042246.1667152736</v>
      </c>
      <c r="F20" s="11">
        <f t="shared" si="5"/>
        <v>6019931.6700976994</v>
      </c>
      <c r="G20" s="11">
        <f t="shared" si="5"/>
        <v>6042619.0285139503</v>
      </c>
      <c r="H20" s="11">
        <f t="shared" si="5"/>
        <v>6020308.2605143636</v>
      </c>
      <c r="I20" s="11">
        <f t="shared" si="5"/>
        <v>7242999.3848347804</v>
      </c>
      <c r="J20" s="11">
        <f t="shared" si="5"/>
        <v>7220692.4203984011</v>
      </c>
      <c r="K20" s="11">
        <f t="shared" si="5"/>
        <v>7243387.3863176592</v>
      </c>
      <c r="L20" s="11">
        <f t="shared" si="5"/>
        <v>7221084.3018961102</v>
      </c>
      <c r="M20" s="11">
        <f t="shared" si="5"/>
        <v>7243783.186630344</v>
      </c>
      <c r="N20" s="11">
        <f t="shared" si="5"/>
        <v>7221484.0602119211</v>
      </c>
      <c r="O20" s="11">
        <f t="shared" si="5"/>
        <v>7244186.9425293133</v>
      </c>
    </row>
    <row r="21" spans="2:15" x14ac:dyDescent="0.25">
      <c r="B21" s="31" t="s">
        <v>89</v>
      </c>
      <c r="C21" s="24">
        <f>C17+C20</f>
        <v>7420250</v>
      </c>
      <c r="D21" s="24">
        <f t="shared" ref="D21:O21" si="6">D17+D20</f>
        <v>8208261.1046301965</v>
      </c>
      <c r="E21" s="24">
        <f t="shared" si="6"/>
        <v>8833023.4870219678</v>
      </c>
      <c r="F21" s="24">
        <f t="shared" si="6"/>
        <v>8785727.8682376575</v>
      </c>
      <c r="G21" s="24">
        <f t="shared" si="6"/>
        <v>8783184.2932655048</v>
      </c>
      <c r="H21" s="24">
        <f t="shared" si="6"/>
        <v>10415390.282543629</v>
      </c>
      <c r="I21" s="24">
        <f t="shared" si="6"/>
        <v>11612343.331714537</v>
      </c>
      <c r="J21" s="24">
        <f t="shared" si="6"/>
        <v>11564040.911377151</v>
      </c>
      <c r="K21" s="24">
        <f t="shared" si="6"/>
        <v>11560480.466836393</v>
      </c>
      <c r="L21" s="24">
        <f t="shared" si="6"/>
        <v>11511659.417850228</v>
      </c>
      <c r="M21" s="24">
        <f t="shared" si="6"/>
        <v>11507575.158374198</v>
      </c>
      <c r="N21" s="24">
        <f t="shared" si="6"/>
        <v>11458225.056303412</v>
      </c>
      <c r="O21" s="24">
        <f t="shared" si="6"/>
        <v>7244186.9425293133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3a</vt:lpstr>
      <vt:lpstr>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2020-11-04T05:09:14Z</dcterms:modified>
</cp:coreProperties>
</file>