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 sheetId="1" r:id="rId4"/>
    <sheet state="visible" name="ER" sheetId="2" r:id="rId5"/>
    <sheet state="visible" name="BG" sheetId="3" r:id="rId6"/>
    <sheet state="visible" name="Tabla de amortizacion" sheetId="4" r:id="rId7"/>
    <sheet state="visible" name="VDT" sheetId="5" r:id="rId8"/>
  </sheets>
  <definedNames/>
  <calcPr/>
</workbook>
</file>

<file path=xl/sharedStrings.xml><?xml version="1.0" encoding="utf-8"?>
<sst xmlns="http://schemas.openxmlformats.org/spreadsheetml/2006/main" count="135" uniqueCount="92">
  <si>
    <t>ENERO</t>
  </si>
  <si>
    <t>FEBRERO</t>
  </si>
  <si>
    <t>MARZO</t>
  </si>
  <si>
    <t>ABRIL</t>
  </si>
  <si>
    <t>MAYO</t>
  </si>
  <si>
    <t>JUNIO</t>
  </si>
  <si>
    <t>JULIO</t>
  </si>
  <si>
    <t>AGOSTO</t>
  </si>
  <si>
    <t>UNIDADES</t>
  </si>
  <si>
    <t>-</t>
  </si>
  <si>
    <t>Precio venta</t>
  </si>
  <si>
    <t>Costos</t>
  </si>
  <si>
    <t>entradas de efectivo</t>
  </si>
  <si>
    <t>VENTAS</t>
  </si>
  <si>
    <t>Al contado</t>
  </si>
  <si>
    <t>Al mes siguiente</t>
  </si>
  <si>
    <t>A los dos meses</t>
  </si>
  <si>
    <t>Total de entradas de efectivo</t>
  </si>
  <si>
    <t>salidas de efectivo</t>
  </si>
  <si>
    <t>COMPRAS</t>
  </si>
  <si>
    <t>Al crédito 60 dias</t>
  </si>
  <si>
    <t>Gastos recurrentes</t>
  </si>
  <si>
    <t>Sueldos administrativos</t>
  </si>
  <si>
    <t>Gts Mercadeo</t>
  </si>
  <si>
    <t>Limpieza</t>
  </si>
  <si>
    <t>Telecomunicaciones</t>
  </si>
  <si>
    <t>Renta</t>
  </si>
  <si>
    <t>Total gastos recurrentes</t>
  </si>
  <si>
    <t>Total de salidas de efectivo</t>
  </si>
  <si>
    <t>Flujo de efectivo</t>
  </si>
  <si>
    <t>Saldo inicial de caja</t>
  </si>
  <si>
    <t>Saldo final de caja</t>
  </si>
  <si>
    <t>Efectivo meta</t>
  </si>
  <si>
    <t>Excedente o faltante de efectivo</t>
  </si>
  <si>
    <t>Prestamo</t>
  </si>
  <si>
    <t>Invesión en propiedad planta y equipo por</t>
  </si>
  <si>
    <t>Depreciación a 60 meses</t>
  </si>
  <si>
    <t>Impuestos del 25% sobre utilidades</t>
  </si>
  <si>
    <t>Saldo meta de efectivo</t>
  </si>
  <si>
    <t>Capital</t>
  </si>
  <si>
    <t>a una tasa interes mensual del</t>
  </si>
  <si>
    <t>Plazo de 60 meses</t>
  </si>
  <si>
    <t>ventas</t>
  </si>
  <si>
    <t>costo de ventas</t>
  </si>
  <si>
    <t>utilidad bruta</t>
  </si>
  <si>
    <t>gastos recurrentes</t>
  </si>
  <si>
    <t>UAIID&amp;A</t>
  </si>
  <si>
    <t>depreciación</t>
  </si>
  <si>
    <t xml:space="preserve">UAII </t>
  </si>
  <si>
    <t>Intereses</t>
  </si>
  <si>
    <t>UAI</t>
  </si>
  <si>
    <t>Impuestos</t>
  </si>
  <si>
    <t>Utilidad neta</t>
  </si>
  <si>
    <t>efectivo</t>
  </si>
  <si>
    <t>cuentas por cobrar</t>
  </si>
  <si>
    <t>inventarios</t>
  </si>
  <si>
    <t>total AC</t>
  </si>
  <si>
    <t>propiedad planta y equipo bruto</t>
  </si>
  <si>
    <t>depreciación acumulada</t>
  </si>
  <si>
    <t>planta y equipo neto</t>
  </si>
  <si>
    <t>total de activos</t>
  </si>
  <si>
    <t>doc pro pagar</t>
  </si>
  <si>
    <t>cuentas por pagar</t>
  </si>
  <si>
    <t>total pasivos</t>
  </si>
  <si>
    <t>acciones comunes</t>
  </si>
  <si>
    <t>utilidades/perdidas</t>
  </si>
  <si>
    <t>total capital</t>
  </si>
  <si>
    <t>total pasivo + capital</t>
  </si>
  <si>
    <t>NPER</t>
  </si>
  <si>
    <t>1/Y</t>
  </si>
  <si>
    <t>PV</t>
  </si>
  <si>
    <t>PMT</t>
  </si>
  <si>
    <t>PMT TYPE</t>
  </si>
  <si>
    <t>FV</t>
  </si>
  <si>
    <t>Plazo</t>
  </si>
  <si>
    <t>Monto</t>
  </si>
  <si>
    <t>Pago</t>
  </si>
  <si>
    <t>pago a capital</t>
  </si>
  <si>
    <t>saldo</t>
  </si>
  <si>
    <t>elijo la 1 &amp; 2</t>
  </si>
  <si>
    <t>Arturo quiere que su hijo se vaya a estudiar al extranjero el próximo año, para lo cual está estimando que necesitará $45000 al año durante los cuatro años que dure la carrera. Ha conseguido una cuenta a plazo fijo que le ofrece una tasa del 6% anual capitalizable semestralmente. 
  ¿Cuánto debe de depositar hoy para que pueda cumplir con su proyección?</t>
  </si>
  <si>
    <t>N</t>
  </si>
  <si>
    <t>por semestres</t>
  </si>
  <si>
    <t>debe depositar esto.</t>
  </si>
  <si>
    <t>pago anticipado</t>
  </si>
  <si>
    <t>Isabel quiere invertir en una empresa de moda de niños, le están ofreciendo los siguientes retornos. En dos años $3800; al tercero $3850; al cuarto $4500 y en el quinto se vuelve sostenible estimando un ingreso anual de $5000 con crecimiento del 5.5% anual para los siguientes años. 
  ¿Cuánto vale la empresa hoy, si Isabel tiene un costo de su capital del 13% anual? 
  Los dueños de la empresa están solicitando una inversión inicial de $45,000. 
  Usted qué le recomendaría.</t>
  </si>
  <si>
    <t>2 años</t>
  </si>
  <si>
    <t>3 años</t>
  </si>
  <si>
    <t>4 años</t>
  </si>
  <si>
    <t>Vale hoy:</t>
  </si>
  <si>
    <t>Recomendaría que no puesto a que la inversión inicial de 45,000 supera lo que ganaría y el costo de oportunidad asociado a tener el dinero invertido ahí sería muy alto.</t>
  </si>
  <si>
    <t>Usted necesita tomar la siguiente decisión ya que tiene necesidad urgente de efectivo el día de hoy
 A. La tarjeta le ofrece un extra financiamiento de Q25,000 el día de hoy con pagos de Q790 mensuales durante 48 meses. 
 B. Sacar un préstamo por Q30,000 a 48 meses con una tasa de interes del 1% mensual
 ¿Cuál de las dos es una mejor opción y por qué?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</si>
</sst>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0.0"/>
      <color rgb="FF000000"/>
      <name val="Arial"/>
    </font>
    <font>
      <sz val="11.0"/>
      <color rgb="FF000000"/>
      <name val="Calibri"/>
    </font>
    <font>
      <b/>
      <sz val="11.0"/>
      <color rgb="FF000000"/>
      <name val="Calibri"/>
    </font>
    <font>
      <color theme="1"/>
      <name val="Arial"/>
    </font>
    <font>
      <b/>
      <color theme="1"/>
      <name val="Arial"/>
    </font>
    <font>
      <sz val="11.0"/>
      <color rgb="FF000000"/>
      <name val="Arial"/>
    </font>
    <font>
      <sz val="11.0"/>
      <color theme="1"/>
      <name val="Arial"/>
    </font>
  </fonts>
  <fills count="4">
    <fill>
      <patternFill patternType="none"/>
    </fill>
    <fill>
      <patternFill patternType="lightGray"/>
    </fill>
    <fill>
      <patternFill patternType="solid">
        <fgColor rgb="FFD9D9D9"/>
        <bgColor rgb="FFD9D9D9"/>
      </patternFill>
    </fill>
    <fill>
      <patternFill patternType="solid">
        <fgColor rgb="FFE7E6E6"/>
        <bgColor rgb="FFE7E6E6"/>
      </patternFill>
    </fill>
  </fills>
  <borders count="10">
    <border/>
    <border>
      <left style="thin">
        <color rgb="FF000000"/>
      </lef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
      <left style="thin">
        <color rgb="FF000000"/>
      </lef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2" fillId="2" fontId="1" numFmtId="0" xfId="0" applyAlignment="1" applyBorder="1" applyFill="1" applyFont="1">
      <alignment horizontal="center" shrinkToFit="0" vertical="bottom" wrapText="0"/>
    </xf>
    <xf borderId="3" fillId="2" fontId="1" numFmtId="0" xfId="0" applyAlignment="1" applyBorder="1" applyFont="1">
      <alignment horizontal="center" readingOrder="0" shrinkToFit="0" vertical="bottom" wrapText="0"/>
    </xf>
    <xf borderId="4" fillId="0" fontId="1" numFmtId="0" xfId="0" applyAlignment="1" applyBorder="1" applyFont="1">
      <alignment shrinkToFit="0" vertical="bottom" wrapText="0"/>
    </xf>
    <xf borderId="5" fillId="0" fontId="1" numFmtId="0" xfId="0" applyAlignment="1" applyBorder="1" applyFont="1">
      <alignment readingOrder="0" shrinkToFit="0" vertical="bottom" wrapText="0"/>
    </xf>
    <xf borderId="6" fillId="0" fontId="1" numFmtId="0" xfId="0" applyAlignment="1" applyBorder="1" applyFont="1">
      <alignment readingOrder="0" shrinkToFit="0" vertical="bottom" wrapText="0"/>
    </xf>
    <xf borderId="6" fillId="0" fontId="1" numFmtId="3" xfId="0" applyAlignment="1" applyBorder="1" applyFont="1" applyNumberFormat="1">
      <alignment readingOrder="0" shrinkToFit="0" vertical="bottom" wrapText="0"/>
    </xf>
    <xf borderId="4" fillId="2" fontId="2" numFmtId="0" xfId="0" applyAlignment="1" applyBorder="1" applyFont="1">
      <alignment readingOrder="0"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7" fillId="0" fontId="1" numFmtId="0" xfId="0" applyAlignment="1" applyBorder="1" applyFont="1">
      <alignment shrinkToFit="0" vertical="bottom" wrapText="0"/>
    </xf>
    <xf borderId="4" fillId="2" fontId="1" numFmtId="0" xfId="0" applyAlignment="1" applyBorder="1" applyFont="1">
      <alignment readingOrder="0" shrinkToFit="0" vertical="bottom" wrapText="0"/>
    </xf>
    <xf borderId="0" fillId="2"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3" numFmtId="0" xfId="0" applyAlignment="1" applyFont="1">
      <alignment readingOrder="0"/>
    </xf>
    <xf borderId="0" fillId="2" fontId="1" numFmtId="9" xfId="0" applyAlignment="1" applyFont="1" applyNumberFormat="1">
      <alignment horizontal="right" readingOrder="0" shrinkToFit="0" vertical="bottom" wrapText="0"/>
    </xf>
    <xf borderId="7" fillId="0" fontId="1" numFmtId="0" xfId="0" applyAlignment="1" applyBorder="1" applyFont="1">
      <alignment readingOrder="0" shrinkToFit="0" vertical="bottom" wrapText="0"/>
    </xf>
    <xf borderId="0" fillId="0" fontId="2" numFmtId="0" xfId="0" applyAlignment="1" applyFont="1">
      <alignment shrinkToFit="0" vertical="bottom" wrapText="0"/>
    </xf>
    <xf borderId="7" fillId="0" fontId="2" numFmtId="0" xfId="0" applyAlignment="1" applyBorder="1" applyFont="1">
      <alignment shrinkToFit="0" vertical="bottom" wrapText="0"/>
    </xf>
    <xf borderId="0" fillId="0" fontId="1" numFmtId="0" xfId="0" applyAlignment="1" applyFont="1">
      <alignment shrinkToFit="0" vertical="bottom" wrapText="0"/>
    </xf>
    <xf borderId="0" fillId="2" fontId="1" numFmtId="4" xfId="0" applyAlignment="1" applyFont="1" applyNumberFormat="1">
      <alignment readingOrder="0" shrinkToFit="0" vertical="bottom" wrapText="0"/>
    </xf>
    <xf borderId="0" fillId="0" fontId="1" numFmtId="4" xfId="0" applyAlignment="1" applyFont="1" applyNumberFormat="1">
      <alignment readingOrder="0" shrinkToFit="0" vertical="bottom" wrapText="0"/>
    </xf>
    <xf borderId="7" fillId="0" fontId="1" numFmtId="4" xfId="0" applyAlignment="1" applyBorder="1" applyFont="1" applyNumberFormat="1">
      <alignment readingOrder="0" shrinkToFit="0" vertical="bottom" wrapText="0"/>
    </xf>
    <xf borderId="8" fillId="2" fontId="1" numFmtId="4" xfId="0" applyAlignment="1" applyBorder="1" applyFont="1" applyNumberFormat="1">
      <alignment readingOrder="0" shrinkToFit="0" vertical="bottom" wrapText="0"/>
    </xf>
    <xf borderId="0" fillId="2" fontId="1" numFmtId="4" xfId="0" applyAlignment="1" applyFont="1" applyNumberFormat="1">
      <alignment shrinkToFit="0" vertical="bottom" wrapText="0"/>
    </xf>
    <xf borderId="4" fillId="0" fontId="3" numFmtId="0" xfId="0" applyAlignment="1" applyBorder="1" applyFont="1">
      <alignment readingOrder="0"/>
    </xf>
    <xf borderId="0" fillId="0" fontId="3" numFmtId="4" xfId="0" applyFont="1" applyNumberFormat="1"/>
    <xf borderId="0" fillId="0" fontId="1" numFmtId="4" xfId="0" applyAlignment="1" applyFont="1" applyNumberFormat="1">
      <alignment shrinkToFit="0" vertical="bottom" wrapText="0"/>
    </xf>
    <xf borderId="0" fillId="0" fontId="3" numFmtId="0" xfId="0" applyFont="1"/>
    <xf borderId="4" fillId="0" fontId="3" numFmtId="0" xfId="0" applyBorder="1" applyFont="1"/>
    <xf borderId="4" fillId="0" fontId="4" numFmtId="0" xfId="0" applyAlignment="1" applyBorder="1" applyFont="1">
      <alignment readingOrder="0"/>
    </xf>
    <xf borderId="0" fillId="0" fontId="4" numFmtId="4" xfId="0" applyFont="1" applyNumberFormat="1"/>
    <xf borderId="9" fillId="0" fontId="3" numFmtId="0" xfId="0" applyBorder="1" applyFont="1"/>
    <xf borderId="8" fillId="0" fontId="3" numFmtId="0" xfId="0" applyBorder="1" applyFont="1"/>
    <xf borderId="8" fillId="0" fontId="1" numFmtId="0" xfId="0" applyAlignment="1" applyBorder="1" applyFont="1">
      <alignment shrinkToFit="0" vertical="bottom" wrapText="0"/>
    </xf>
    <xf borderId="6" fillId="0" fontId="1" numFmtId="0" xfId="0" applyAlignment="1" applyBorder="1" applyFont="1">
      <alignment shrinkToFit="0" vertical="bottom" wrapText="0"/>
    </xf>
    <xf borderId="9" fillId="2" fontId="1" numFmtId="0" xfId="0" applyAlignment="1" applyBorder="1" applyFont="1">
      <alignment readingOrder="0" shrinkToFit="0" vertical="bottom" wrapText="0"/>
    </xf>
    <xf borderId="8" fillId="2" fontId="1" numFmtId="0" xfId="0" applyAlignment="1" applyBorder="1" applyFont="1">
      <alignment shrinkToFit="0" vertical="bottom" wrapText="0"/>
    </xf>
    <xf borderId="0" fillId="0" fontId="4" numFmtId="0" xfId="0" applyAlignment="1" applyFont="1">
      <alignment readingOrder="0"/>
    </xf>
    <xf borderId="0" fillId="0" fontId="3" numFmtId="164" xfId="0" applyFont="1" applyNumberFormat="1"/>
    <xf borderId="0" fillId="0" fontId="4" numFmtId="164" xfId="0" applyFont="1" applyNumberFormat="1"/>
    <xf borderId="0" fillId="0" fontId="3" numFmtId="3" xfId="0" applyAlignment="1" applyFont="1" applyNumberFormat="1">
      <alignment readingOrder="0"/>
    </xf>
    <xf borderId="0" fillId="0" fontId="3" numFmtId="3" xfId="0" applyFont="1" applyNumberFormat="1"/>
    <xf borderId="0" fillId="3" fontId="5" numFmtId="0" xfId="0" applyAlignment="1" applyFill="1" applyFont="1">
      <alignment horizontal="left" readingOrder="0" shrinkToFit="0" wrapText="1"/>
    </xf>
    <xf borderId="0" fillId="0" fontId="6" numFmtId="164" xfId="0" applyAlignment="1" applyFont="1" applyNumberFormat="1">
      <alignmen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857250</xdr:colOff>
      <xdr:row>0</xdr:row>
      <xdr:rowOff>66675</xdr:rowOff>
    </xdr:from>
    <xdr:ext cx="2905125" cy="1524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7.14"/>
  </cols>
  <sheetData>
    <row r="2">
      <c r="B2" s="1"/>
      <c r="C2" s="2"/>
      <c r="D2" s="3" t="s">
        <v>0</v>
      </c>
      <c r="E2" s="3" t="s">
        <v>1</v>
      </c>
      <c r="F2" s="3" t="s">
        <v>2</v>
      </c>
      <c r="G2" s="3" t="s">
        <v>3</v>
      </c>
      <c r="H2" s="3" t="s">
        <v>4</v>
      </c>
      <c r="I2" s="3" t="s">
        <v>5</v>
      </c>
      <c r="J2" s="3" t="s">
        <v>6</v>
      </c>
      <c r="K2" s="3" t="s">
        <v>7</v>
      </c>
    </row>
    <row r="3">
      <c r="B3" s="4"/>
      <c r="C3" s="5" t="s">
        <v>8</v>
      </c>
      <c r="D3" s="6" t="s">
        <v>9</v>
      </c>
      <c r="E3" s="7">
        <v>100000.0</v>
      </c>
      <c r="F3" s="7">
        <v>120000.0</v>
      </c>
      <c r="G3" s="7">
        <v>130000.0</v>
      </c>
      <c r="H3" s="7">
        <v>130000.0</v>
      </c>
      <c r="I3" s="7">
        <v>160000.0</v>
      </c>
      <c r="J3" s="7">
        <v>170000.0</v>
      </c>
      <c r="K3" s="7">
        <v>170000.0</v>
      </c>
    </row>
    <row r="4">
      <c r="B4" s="8" t="s">
        <v>8</v>
      </c>
      <c r="C4" s="9"/>
      <c r="D4" s="10"/>
      <c r="E4" s="10"/>
      <c r="F4" s="10"/>
      <c r="G4" s="10"/>
      <c r="H4" s="10"/>
      <c r="I4" s="10"/>
      <c r="J4" s="10"/>
      <c r="K4" s="11"/>
    </row>
    <row r="5">
      <c r="B5" s="12" t="s">
        <v>10</v>
      </c>
      <c r="C5" s="13">
        <v>10.0</v>
      </c>
      <c r="D5" s="14"/>
      <c r="E5" s="10">
        <f t="shared" ref="E5:K5" si="1">$C$5*E3</f>
        <v>1000000</v>
      </c>
      <c r="F5" s="10">
        <f t="shared" si="1"/>
        <v>1200000</v>
      </c>
      <c r="G5" s="10">
        <f t="shared" si="1"/>
        <v>1300000</v>
      </c>
      <c r="H5" s="10">
        <f t="shared" si="1"/>
        <v>1300000</v>
      </c>
      <c r="I5" s="10">
        <f t="shared" si="1"/>
        <v>1600000</v>
      </c>
      <c r="J5" s="10">
        <f t="shared" si="1"/>
        <v>1700000</v>
      </c>
      <c r="K5" s="10">
        <f t="shared" si="1"/>
        <v>1700000</v>
      </c>
    </row>
    <row r="6">
      <c r="B6" s="12" t="s">
        <v>11</v>
      </c>
      <c r="C6" s="13">
        <v>7.0</v>
      </c>
      <c r="D6" s="10">
        <f t="shared" ref="D6:J6" si="2">$C$6*E3</f>
        <v>700000</v>
      </c>
      <c r="E6" s="10">
        <f t="shared" si="2"/>
        <v>840000</v>
      </c>
      <c r="F6" s="10">
        <f t="shared" si="2"/>
        <v>910000</v>
      </c>
      <c r="G6" s="10">
        <f t="shared" si="2"/>
        <v>910000</v>
      </c>
      <c r="H6" s="10">
        <f t="shared" si="2"/>
        <v>1120000</v>
      </c>
      <c r="I6" s="10">
        <f t="shared" si="2"/>
        <v>1190000</v>
      </c>
      <c r="J6" s="10">
        <f t="shared" si="2"/>
        <v>1190000</v>
      </c>
    </row>
    <row r="7">
      <c r="A7" s="15" t="s">
        <v>12</v>
      </c>
      <c r="B7" s="8" t="s">
        <v>13</v>
      </c>
      <c r="C7" s="9"/>
      <c r="D7" s="10"/>
      <c r="E7" s="10"/>
      <c r="F7" s="14"/>
      <c r="G7" s="10"/>
      <c r="H7" s="10"/>
      <c r="I7" s="10"/>
      <c r="J7" s="10"/>
      <c r="K7" s="11"/>
    </row>
    <row r="8">
      <c r="B8" s="12" t="s">
        <v>14</v>
      </c>
      <c r="C8" s="16">
        <v>0.15</v>
      </c>
      <c r="D8" s="10"/>
      <c r="E8" s="10">
        <f t="shared" ref="E8:K8" si="3">$C$8*E5</f>
        <v>150000</v>
      </c>
      <c r="F8" s="10">
        <f t="shared" si="3"/>
        <v>180000</v>
      </c>
      <c r="G8" s="10">
        <f t="shared" si="3"/>
        <v>195000</v>
      </c>
      <c r="H8" s="10">
        <f t="shared" si="3"/>
        <v>195000</v>
      </c>
      <c r="I8" s="10">
        <f t="shared" si="3"/>
        <v>240000</v>
      </c>
      <c r="J8" s="10">
        <f t="shared" si="3"/>
        <v>255000</v>
      </c>
      <c r="K8" s="10">
        <f t="shared" si="3"/>
        <v>255000</v>
      </c>
    </row>
    <row r="9">
      <c r="B9" s="12" t="s">
        <v>15</v>
      </c>
      <c r="C9" s="16">
        <v>0.6</v>
      </c>
      <c r="D9" s="10"/>
      <c r="E9" s="10"/>
      <c r="F9" s="14">
        <f t="shared" ref="F9:K9" si="4">E5*$C$9</f>
        <v>600000</v>
      </c>
      <c r="G9" s="14">
        <f t="shared" si="4"/>
        <v>720000</v>
      </c>
      <c r="H9" s="14">
        <f t="shared" si="4"/>
        <v>780000</v>
      </c>
      <c r="I9" s="14">
        <f t="shared" si="4"/>
        <v>780000</v>
      </c>
      <c r="J9" s="14">
        <f t="shared" si="4"/>
        <v>960000</v>
      </c>
      <c r="K9" s="17">
        <f t="shared" si="4"/>
        <v>1020000</v>
      </c>
    </row>
    <row r="10">
      <c r="B10" s="12" t="s">
        <v>16</v>
      </c>
      <c r="C10" s="16">
        <v>0.25</v>
      </c>
      <c r="D10" s="10"/>
      <c r="E10" s="10"/>
      <c r="F10" s="14"/>
      <c r="G10" s="14">
        <f t="shared" ref="G10:K10" si="5">E5*$C$10</f>
        <v>250000</v>
      </c>
      <c r="H10" s="14">
        <f t="shared" si="5"/>
        <v>300000</v>
      </c>
      <c r="I10" s="14">
        <f t="shared" si="5"/>
        <v>325000</v>
      </c>
      <c r="J10" s="14">
        <f t="shared" si="5"/>
        <v>325000</v>
      </c>
      <c r="K10" s="17">
        <f t="shared" si="5"/>
        <v>400000</v>
      </c>
    </row>
    <row r="11">
      <c r="A11" s="15"/>
      <c r="B11" s="8" t="s">
        <v>17</v>
      </c>
      <c r="C11" s="9"/>
      <c r="D11" s="18">
        <f t="shared" ref="D11:K11" si="6">SUM(D8:D10)</f>
        <v>0</v>
      </c>
      <c r="E11" s="18">
        <f t="shared" si="6"/>
        <v>150000</v>
      </c>
      <c r="F11" s="18">
        <f t="shared" si="6"/>
        <v>780000</v>
      </c>
      <c r="G11" s="18">
        <f t="shared" si="6"/>
        <v>1165000</v>
      </c>
      <c r="H11" s="18">
        <f t="shared" si="6"/>
        <v>1275000</v>
      </c>
      <c r="I11" s="18">
        <f t="shared" si="6"/>
        <v>1345000</v>
      </c>
      <c r="J11" s="18">
        <f t="shared" si="6"/>
        <v>1540000</v>
      </c>
      <c r="K11" s="19">
        <f t="shared" si="6"/>
        <v>1675000</v>
      </c>
    </row>
    <row r="12">
      <c r="A12" s="15" t="s">
        <v>18</v>
      </c>
      <c r="B12" s="8" t="s">
        <v>19</v>
      </c>
      <c r="C12" s="9"/>
      <c r="D12" s="10"/>
      <c r="E12" s="10"/>
      <c r="F12" s="20"/>
      <c r="G12" s="20"/>
      <c r="H12" s="20"/>
      <c r="I12" s="10"/>
      <c r="J12" s="10"/>
      <c r="K12" s="11"/>
    </row>
    <row r="13">
      <c r="B13" s="12" t="s">
        <v>14</v>
      </c>
      <c r="C13" s="16">
        <v>0.2</v>
      </c>
      <c r="D13" s="10"/>
      <c r="E13" s="10">
        <f t="shared" ref="E13:K13" si="7">$C$13*E3</f>
        <v>20000</v>
      </c>
      <c r="F13" s="10">
        <f t="shared" si="7"/>
        <v>24000</v>
      </c>
      <c r="G13" s="10">
        <f t="shared" si="7"/>
        <v>26000</v>
      </c>
      <c r="H13" s="10">
        <f t="shared" si="7"/>
        <v>26000</v>
      </c>
      <c r="I13" s="10">
        <f t="shared" si="7"/>
        <v>32000</v>
      </c>
      <c r="J13" s="10">
        <f t="shared" si="7"/>
        <v>34000</v>
      </c>
      <c r="K13" s="11">
        <f t="shared" si="7"/>
        <v>34000</v>
      </c>
    </row>
    <row r="14">
      <c r="B14" s="12" t="s">
        <v>20</v>
      </c>
      <c r="C14" s="16">
        <v>0.8</v>
      </c>
      <c r="D14" s="10"/>
      <c r="E14" s="10"/>
      <c r="F14" s="10"/>
      <c r="G14" s="10">
        <f t="shared" ref="G14:K14" si="8">$C$14*E3</f>
        <v>80000</v>
      </c>
      <c r="H14" s="10">
        <f t="shared" si="8"/>
        <v>96000</v>
      </c>
      <c r="I14" s="10">
        <f t="shared" si="8"/>
        <v>104000</v>
      </c>
      <c r="J14" s="10">
        <f t="shared" si="8"/>
        <v>104000</v>
      </c>
      <c r="K14" s="10">
        <f t="shared" si="8"/>
        <v>128000</v>
      </c>
    </row>
    <row r="15">
      <c r="B15" s="8" t="s">
        <v>21</v>
      </c>
      <c r="C15" s="9"/>
      <c r="D15" s="10"/>
      <c r="E15" s="10"/>
      <c r="F15" s="10"/>
      <c r="G15" s="10"/>
      <c r="H15" s="10"/>
      <c r="I15" s="10"/>
      <c r="J15" s="10"/>
      <c r="K15" s="11"/>
    </row>
    <row r="16">
      <c r="B16" s="12" t="s">
        <v>22</v>
      </c>
      <c r="C16" s="21">
        <v>25000.0</v>
      </c>
      <c r="D16" s="22">
        <f t="shared" ref="D16:K16" si="9">$C$16</f>
        <v>25000</v>
      </c>
      <c r="E16" s="22">
        <f t="shared" si="9"/>
        <v>25000</v>
      </c>
      <c r="F16" s="22">
        <f t="shared" si="9"/>
        <v>25000</v>
      </c>
      <c r="G16" s="22">
        <f t="shared" si="9"/>
        <v>25000</v>
      </c>
      <c r="H16" s="22">
        <f t="shared" si="9"/>
        <v>25000</v>
      </c>
      <c r="I16" s="22">
        <f t="shared" si="9"/>
        <v>25000</v>
      </c>
      <c r="J16" s="22">
        <f t="shared" si="9"/>
        <v>25000</v>
      </c>
      <c r="K16" s="23">
        <f t="shared" si="9"/>
        <v>25000</v>
      </c>
    </row>
    <row r="17">
      <c r="B17" s="12" t="s">
        <v>23</v>
      </c>
      <c r="C17" s="21">
        <v>10000.0</v>
      </c>
      <c r="D17" s="22">
        <f t="shared" ref="D17:K17" si="10">$C$17</f>
        <v>10000</v>
      </c>
      <c r="E17" s="22">
        <f t="shared" si="10"/>
        <v>10000</v>
      </c>
      <c r="F17" s="22">
        <f t="shared" si="10"/>
        <v>10000</v>
      </c>
      <c r="G17" s="22">
        <f t="shared" si="10"/>
        <v>10000</v>
      </c>
      <c r="H17" s="22">
        <f t="shared" si="10"/>
        <v>10000</v>
      </c>
      <c r="I17" s="22">
        <f t="shared" si="10"/>
        <v>10000</v>
      </c>
      <c r="J17" s="22">
        <f t="shared" si="10"/>
        <v>10000</v>
      </c>
      <c r="K17" s="23">
        <f t="shared" si="10"/>
        <v>10000</v>
      </c>
    </row>
    <row r="18">
      <c r="B18" s="12" t="s">
        <v>24</v>
      </c>
      <c r="C18" s="21">
        <v>1000.0</v>
      </c>
      <c r="D18" s="22">
        <f t="shared" ref="D18:K18" si="11">$C$18</f>
        <v>1000</v>
      </c>
      <c r="E18" s="22">
        <f t="shared" si="11"/>
        <v>1000</v>
      </c>
      <c r="F18" s="22">
        <f t="shared" si="11"/>
        <v>1000</v>
      </c>
      <c r="G18" s="22">
        <f t="shared" si="11"/>
        <v>1000</v>
      </c>
      <c r="H18" s="22">
        <f t="shared" si="11"/>
        <v>1000</v>
      </c>
      <c r="I18" s="22">
        <f t="shared" si="11"/>
        <v>1000</v>
      </c>
      <c r="J18" s="22">
        <f t="shared" si="11"/>
        <v>1000</v>
      </c>
      <c r="K18" s="23">
        <f t="shared" si="11"/>
        <v>1000</v>
      </c>
    </row>
    <row r="19">
      <c r="B19" s="12" t="s">
        <v>25</v>
      </c>
      <c r="C19" s="21">
        <v>5000.0</v>
      </c>
      <c r="D19" s="22">
        <f t="shared" ref="D19:K19" si="12">$C$19</f>
        <v>5000</v>
      </c>
      <c r="E19" s="22">
        <f t="shared" si="12"/>
        <v>5000</v>
      </c>
      <c r="F19" s="22">
        <f t="shared" si="12"/>
        <v>5000</v>
      </c>
      <c r="G19" s="22">
        <f t="shared" si="12"/>
        <v>5000</v>
      </c>
      <c r="H19" s="22">
        <f t="shared" si="12"/>
        <v>5000</v>
      </c>
      <c r="I19" s="22">
        <f t="shared" si="12"/>
        <v>5000</v>
      </c>
      <c r="J19" s="22">
        <f t="shared" si="12"/>
        <v>5000</v>
      </c>
      <c r="K19" s="23">
        <f t="shared" si="12"/>
        <v>5000</v>
      </c>
    </row>
    <row r="20">
      <c r="B20" s="12" t="s">
        <v>26</v>
      </c>
      <c r="C20" s="24">
        <v>8000.0</v>
      </c>
      <c r="D20" s="22">
        <f t="shared" ref="D20:K20" si="13">$C$20</f>
        <v>8000</v>
      </c>
      <c r="E20" s="22">
        <f t="shared" si="13"/>
        <v>8000</v>
      </c>
      <c r="F20" s="22">
        <f t="shared" si="13"/>
        <v>8000</v>
      </c>
      <c r="G20" s="22">
        <f t="shared" si="13"/>
        <v>8000</v>
      </c>
      <c r="H20" s="22">
        <f t="shared" si="13"/>
        <v>8000</v>
      </c>
      <c r="I20" s="22">
        <f t="shared" si="13"/>
        <v>8000</v>
      </c>
      <c r="J20" s="22">
        <f t="shared" si="13"/>
        <v>8000</v>
      </c>
      <c r="K20" s="23">
        <f t="shared" si="13"/>
        <v>8000</v>
      </c>
    </row>
    <row r="21">
      <c r="B21" s="12" t="s">
        <v>27</v>
      </c>
      <c r="C21" s="21">
        <v>49000.0</v>
      </c>
      <c r="D21" s="10"/>
      <c r="E21" s="10"/>
      <c r="F21" s="10"/>
      <c r="G21" s="10"/>
      <c r="H21" s="10"/>
      <c r="I21" s="10"/>
      <c r="J21" s="10"/>
      <c r="K21" s="11"/>
    </row>
    <row r="22">
      <c r="B22" s="8" t="s">
        <v>28</v>
      </c>
      <c r="C22" s="25"/>
      <c r="D22" s="18">
        <f t="shared" ref="D22:K22" si="14">SUM(D13:D21)</f>
        <v>49000</v>
      </c>
      <c r="E22" s="18">
        <f t="shared" si="14"/>
        <v>69000</v>
      </c>
      <c r="F22" s="18">
        <f t="shared" si="14"/>
        <v>73000</v>
      </c>
      <c r="G22" s="18">
        <f t="shared" si="14"/>
        <v>155000</v>
      </c>
      <c r="H22" s="18">
        <f t="shared" si="14"/>
        <v>171000</v>
      </c>
      <c r="I22" s="18">
        <f t="shared" si="14"/>
        <v>185000</v>
      </c>
      <c r="J22" s="18">
        <f t="shared" si="14"/>
        <v>187000</v>
      </c>
      <c r="K22" s="19">
        <f t="shared" si="14"/>
        <v>211000</v>
      </c>
    </row>
    <row r="23">
      <c r="B23" s="12"/>
      <c r="C23" s="21"/>
      <c r="D23" s="10"/>
      <c r="E23" s="10"/>
      <c r="F23" s="10"/>
      <c r="G23" s="10"/>
      <c r="H23" s="10"/>
      <c r="I23" s="10"/>
      <c r="J23" s="10"/>
      <c r="K23" s="11"/>
    </row>
    <row r="24">
      <c r="B24" s="8" t="s">
        <v>29</v>
      </c>
      <c r="C24" s="21"/>
      <c r="D24" s="18">
        <f t="shared" ref="D24:K24" si="15">D11-D22</f>
        <v>-49000</v>
      </c>
      <c r="E24" s="18">
        <f t="shared" si="15"/>
        <v>81000</v>
      </c>
      <c r="F24" s="18">
        <f t="shared" si="15"/>
        <v>707000</v>
      </c>
      <c r="G24" s="18">
        <f t="shared" si="15"/>
        <v>1010000</v>
      </c>
      <c r="H24" s="18">
        <f t="shared" si="15"/>
        <v>1104000</v>
      </c>
      <c r="I24" s="18">
        <f t="shared" si="15"/>
        <v>1160000</v>
      </c>
      <c r="J24" s="18">
        <f t="shared" si="15"/>
        <v>1353000</v>
      </c>
      <c r="K24" s="18">
        <f t="shared" si="15"/>
        <v>1464000</v>
      </c>
    </row>
    <row r="25">
      <c r="B25" s="12"/>
      <c r="C25" s="21"/>
      <c r="D25" s="10"/>
      <c r="E25" s="10"/>
      <c r="F25" s="10"/>
      <c r="G25" s="10"/>
      <c r="H25" s="10"/>
      <c r="I25" s="10"/>
      <c r="J25" s="10"/>
      <c r="K25" s="10"/>
    </row>
    <row r="26">
      <c r="B26" s="26"/>
      <c r="D26" s="10"/>
      <c r="E26" s="10"/>
      <c r="F26" s="10"/>
      <c r="G26" s="10"/>
      <c r="H26" s="10"/>
      <c r="I26" s="10"/>
      <c r="J26" s="10"/>
      <c r="K26" s="11"/>
    </row>
    <row r="27">
      <c r="B27" s="26" t="s">
        <v>30</v>
      </c>
      <c r="C27" s="27">
        <f>C39+C40</f>
        <v>2350000</v>
      </c>
      <c r="D27" s="28">
        <f t="shared" ref="D27:K27" si="16">C28</f>
        <v>2350000</v>
      </c>
      <c r="E27" s="10">
        <f t="shared" si="16"/>
        <v>2301000</v>
      </c>
      <c r="F27" s="10">
        <f t="shared" si="16"/>
        <v>2382000</v>
      </c>
      <c r="G27" s="10">
        <f t="shared" si="16"/>
        <v>3089000</v>
      </c>
      <c r="H27" s="10">
        <f t="shared" si="16"/>
        <v>4099000</v>
      </c>
      <c r="I27" s="10">
        <f t="shared" si="16"/>
        <v>5203000</v>
      </c>
      <c r="J27" s="10">
        <f t="shared" si="16"/>
        <v>6363000</v>
      </c>
      <c r="K27" s="10">
        <f t="shared" si="16"/>
        <v>7716000</v>
      </c>
    </row>
    <row r="28">
      <c r="B28" s="26" t="s">
        <v>31</v>
      </c>
      <c r="C28" s="27">
        <f t="shared" ref="C28:K28" si="17">SUM(C24:C27)</f>
        <v>2350000</v>
      </c>
      <c r="D28" s="29">
        <f t="shared" si="17"/>
        <v>2301000</v>
      </c>
      <c r="E28" s="29">
        <f t="shared" si="17"/>
        <v>2382000</v>
      </c>
      <c r="F28" s="29">
        <f t="shared" si="17"/>
        <v>3089000</v>
      </c>
      <c r="G28" s="29">
        <f t="shared" si="17"/>
        <v>4099000</v>
      </c>
      <c r="H28" s="29">
        <f t="shared" si="17"/>
        <v>5203000</v>
      </c>
      <c r="I28" s="29">
        <f t="shared" si="17"/>
        <v>6363000</v>
      </c>
      <c r="J28" s="29">
        <f t="shared" si="17"/>
        <v>7716000</v>
      </c>
      <c r="K28" s="29">
        <f t="shared" si="17"/>
        <v>9180000</v>
      </c>
    </row>
    <row r="29">
      <c r="B29" s="26" t="s">
        <v>32</v>
      </c>
      <c r="C29" s="27">
        <f t="shared" ref="C29:K29" si="18">$C$38</f>
        <v>110000</v>
      </c>
      <c r="D29" s="27">
        <f t="shared" si="18"/>
        <v>110000</v>
      </c>
      <c r="E29" s="27">
        <f t="shared" si="18"/>
        <v>110000</v>
      </c>
      <c r="F29" s="27">
        <f t="shared" si="18"/>
        <v>110000</v>
      </c>
      <c r="G29" s="27">
        <f t="shared" si="18"/>
        <v>110000</v>
      </c>
      <c r="H29" s="27">
        <f t="shared" si="18"/>
        <v>110000</v>
      </c>
      <c r="I29" s="27">
        <f t="shared" si="18"/>
        <v>110000</v>
      </c>
      <c r="J29" s="27">
        <f t="shared" si="18"/>
        <v>110000</v>
      </c>
      <c r="K29" s="27">
        <f t="shared" si="18"/>
        <v>110000</v>
      </c>
    </row>
    <row r="30">
      <c r="B30" s="26" t="s">
        <v>33</v>
      </c>
      <c r="C30" s="27">
        <f t="shared" ref="C30:K30" si="19">C28-C29</f>
        <v>2240000</v>
      </c>
      <c r="D30" s="27">
        <f t="shared" si="19"/>
        <v>2191000</v>
      </c>
      <c r="E30" s="27">
        <f t="shared" si="19"/>
        <v>2272000</v>
      </c>
      <c r="F30" s="27">
        <f t="shared" si="19"/>
        <v>2979000</v>
      </c>
      <c r="G30" s="27">
        <f t="shared" si="19"/>
        <v>3989000</v>
      </c>
      <c r="H30" s="27">
        <f t="shared" si="19"/>
        <v>5093000</v>
      </c>
      <c r="I30" s="27">
        <f t="shared" si="19"/>
        <v>6253000</v>
      </c>
      <c r="J30" s="27">
        <f t="shared" si="19"/>
        <v>7606000</v>
      </c>
      <c r="K30" s="27">
        <f t="shared" si="19"/>
        <v>9070000</v>
      </c>
    </row>
    <row r="31">
      <c r="B31" s="30"/>
      <c r="D31" s="10"/>
      <c r="E31" s="10"/>
      <c r="F31" s="10"/>
      <c r="G31" s="10"/>
      <c r="H31" s="10"/>
      <c r="I31" s="10"/>
      <c r="J31" s="10"/>
      <c r="K31" s="11"/>
    </row>
    <row r="32">
      <c r="B32" s="31" t="s">
        <v>34</v>
      </c>
      <c r="C32" s="32">
        <f>C40</f>
        <v>850000</v>
      </c>
      <c r="D32" s="10"/>
      <c r="E32" s="10"/>
      <c r="F32" s="10"/>
      <c r="G32" s="10"/>
      <c r="H32" s="10"/>
      <c r="I32" s="10"/>
      <c r="J32" s="10"/>
      <c r="K32" s="11"/>
    </row>
    <row r="33">
      <c r="B33" s="33"/>
      <c r="C33" s="34"/>
      <c r="D33" s="35"/>
      <c r="E33" s="35"/>
      <c r="F33" s="35"/>
      <c r="G33" s="35"/>
      <c r="H33" s="35"/>
      <c r="I33" s="35"/>
      <c r="J33" s="35"/>
      <c r="K33" s="36"/>
    </row>
    <row r="35">
      <c r="B35" s="12" t="s">
        <v>35</v>
      </c>
      <c r="C35" s="21">
        <v>1800000.0</v>
      </c>
    </row>
    <row r="36">
      <c r="B36" s="12" t="s">
        <v>36</v>
      </c>
      <c r="C36" s="9"/>
    </row>
    <row r="37">
      <c r="B37" s="12" t="s">
        <v>37</v>
      </c>
      <c r="C37" s="25"/>
    </row>
    <row r="38">
      <c r="B38" s="12" t="s">
        <v>38</v>
      </c>
      <c r="C38" s="21">
        <v>110000.0</v>
      </c>
    </row>
    <row r="39">
      <c r="B39" s="12" t="s">
        <v>39</v>
      </c>
      <c r="C39" s="21">
        <v>1500000.0</v>
      </c>
    </row>
    <row r="40">
      <c r="B40" s="12" t="s">
        <v>34</v>
      </c>
      <c r="C40" s="21">
        <v>850000.0</v>
      </c>
    </row>
    <row r="41">
      <c r="B41" s="12" t="s">
        <v>40</v>
      </c>
      <c r="C41" s="16">
        <v>0.02</v>
      </c>
    </row>
    <row r="42">
      <c r="B42" s="37" t="s">
        <v>41</v>
      </c>
      <c r="C42" s="3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2"/>
      <c r="D1" s="3" t="s">
        <v>0</v>
      </c>
      <c r="E1" s="3" t="s">
        <v>1</v>
      </c>
      <c r="F1" s="3" t="s">
        <v>2</v>
      </c>
      <c r="G1" s="3" t="s">
        <v>3</v>
      </c>
      <c r="H1" s="3" t="s">
        <v>4</v>
      </c>
      <c r="I1" s="3" t="s">
        <v>5</v>
      </c>
      <c r="J1" s="3" t="s">
        <v>6</v>
      </c>
      <c r="K1" s="3" t="s">
        <v>7</v>
      </c>
    </row>
    <row r="2">
      <c r="B2" s="15" t="s">
        <v>42</v>
      </c>
      <c r="C2" s="29" t="str">
        <f>CT!D5</f>
        <v/>
      </c>
      <c r="D2" s="29">
        <f>CT!E5</f>
        <v>1000000</v>
      </c>
      <c r="E2" s="29">
        <f>CT!F5</f>
        <v>1200000</v>
      </c>
      <c r="F2" s="29">
        <f>CT!G5</f>
        <v>1300000</v>
      </c>
      <c r="G2" s="29">
        <f>CT!H5</f>
        <v>1300000</v>
      </c>
      <c r="H2" s="29">
        <f>CT!I5</f>
        <v>1600000</v>
      </c>
      <c r="I2" s="29">
        <f>CT!J5</f>
        <v>1700000</v>
      </c>
      <c r="J2" s="29">
        <f>CT!K5</f>
        <v>1700000</v>
      </c>
      <c r="K2" s="29" t="str">
        <f>CT!L5</f>
        <v/>
      </c>
    </row>
    <row r="3">
      <c r="B3" s="15" t="s">
        <v>43</v>
      </c>
      <c r="D3" s="29">
        <f>CT!D6</f>
        <v>700000</v>
      </c>
      <c r="E3" s="29">
        <f>CT!E6</f>
        <v>840000</v>
      </c>
      <c r="F3" s="29">
        <f>CT!F6</f>
        <v>910000</v>
      </c>
      <c r="G3" s="29">
        <f>CT!G6</f>
        <v>910000</v>
      </c>
      <c r="H3" s="29">
        <f>CT!H6</f>
        <v>1120000</v>
      </c>
      <c r="I3" s="29">
        <f>CT!I6</f>
        <v>1190000</v>
      </c>
      <c r="J3" s="29">
        <f>CT!J6</f>
        <v>1190000</v>
      </c>
      <c r="K3" s="29" t="str">
        <f>CT!L6</f>
        <v/>
      </c>
    </row>
    <row r="4">
      <c r="B4" s="39" t="s">
        <v>44</v>
      </c>
      <c r="C4" s="29">
        <f t="shared" ref="C4:K4" si="1">C2-D3</f>
        <v>-700000</v>
      </c>
      <c r="D4" s="29">
        <f t="shared" si="1"/>
        <v>160000</v>
      </c>
      <c r="E4" s="29">
        <f t="shared" si="1"/>
        <v>290000</v>
      </c>
      <c r="F4" s="29">
        <f t="shared" si="1"/>
        <v>390000</v>
      </c>
      <c r="G4" s="29">
        <f t="shared" si="1"/>
        <v>180000</v>
      </c>
      <c r="H4" s="29">
        <f t="shared" si="1"/>
        <v>410000</v>
      </c>
      <c r="I4" s="29">
        <f t="shared" si="1"/>
        <v>510000</v>
      </c>
      <c r="J4" s="29">
        <f t="shared" si="1"/>
        <v>1700000</v>
      </c>
      <c r="K4" s="29">
        <f t="shared" si="1"/>
        <v>0</v>
      </c>
    </row>
    <row r="5">
      <c r="B5" s="15" t="s">
        <v>45</v>
      </c>
      <c r="C5" s="27">
        <f>CT!$C$21</f>
        <v>49000</v>
      </c>
      <c r="D5" s="27">
        <f>CT!$C$21</f>
        <v>49000</v>
      </c>
      <c r="E5" s="27">
        <f>CT!$C$21</f>
        <v>49000</v>
      </c>
      <c r="F5" s="27">
        <f>CT!$C$21</f>
        <v>49000</v>
      </c>
      <c r="G5" s="27">
        <f>CT!$C$21</f>
        <v>49000</v>
      </c>
      <c r="H5" s="27">
        <f>CT!$C$21</f>
        <v>49000</v>
      </c>
      <c r="I5" s="27">
        <f>CT!$C$21</f>
        <v>49000</v>
      </c>
      <c r="J5" s="27">
        <f>CT!$C$21</f>
        <v>49000</v>
      </c>
      <c r="K5" s="27">
        <f>CT!$C$21</f>
        <v>49000</v>
      </c>
    </row>
    <row r="6">
      <c r="B6" s="39" t="s">
        <v>46</v>
      </c>
      <c r="C6" s="27">
        <f t="shared" ref="C6:K6" si="2">C4-C5</f>
        <v>-749000</v>
      </c>
      <c r="D6" s="27">
        <f t="shared" si="2"/>
        <v>111000</v>
      </c>
      <c r="E6" s="27">
        <f t="shared" si="2"/>
        <v>241000</v>
      </c>
      <c r="F6" s="27">
        <f t="shared" si="2"/>
        <v>341000</v>
      </c>
      <c r="G6" s="27">
        <f t="shared" si="2"/>
        <v>131000</v>
      </c>
      <c r="H6" s="27">
        <f t="shared" si="2"/>
        <v>361000</v>
      </c>
      <c r="I6" s="27">
        <f t="shared" si="2"/>
        <v>461000</v>
      </c>
      <c r="J6" s="27">
        <f t="shared" si="2"/>
        <v>1651000</v>
      </c>
      <c r="K6" s="27">
        <f t="shared" si="2"/>
        <v>-49000</v>
      </c>
    </row>
    <row r="7">
      <c r="B7" s="15" t="s">
        <v>47</v>
      </c>
      <c r="C7" s="29">
        <f>CT!$C$35/60</f>
        <v>30000</v>
      </c>
      <c r="D7" s="29">
        <f>CT!$C$35/60</f>
        <v>30000</v>
      </c>
      <c r="E7" s="29">
        <f>CT!$C$35/60</f>
        <v>30000</v>
      </c>
      <c r="F7" s="29">
        <f>CT!$C$35/60</f>
        <v>30000</v>
      </c>
      <c r="G7" s="29">
        <f>CT!$C$35/60</f>
        <v>30000</v>
      </c>
      <c r="H7" s="29">
        <f>CT!$C$35/60</f>
        <v>30000</v>
      </c>
      <c r="I7" s="29">
        <f>CT!$C$35/60</f>
        <v>30000</v>
      </c>
      <c r="J7" s="29">
        <f>CT!$C$35/60</f>
        <v>30000</v>
      </c>
      <c r="K7" s="29">
        <f>CT!$C$35/60</f>
        <v>30000</v>
      </c>
    </row>
    <row r="8">
      <c r="B8" s="39" t="s">
        <v>48</v>
      </c>
      <c r="C8" s="27">
        <f t="shared" ref="C8:K8" si="3">C6-C7</f>
        <v>-779000</v>
      </c>
      <c r="D8" s="27">
        <f t="shared" si="3"/>
        <v>81000</v>
      </c>
      <c r="E8" s="27">
        <f t="shared" si="3"/>
        <v>211000</v>
      </c>
      <c r="F8" s="27">
        <f t="shared" si="3"/>
        <v>311000</v>
      </c>
      <c r="G8" s="27">
        <f t="shared" si="3"/>
        <v>101000</v>
      </c>
      <c r="H8" s="27">
        <f t="shared" si="3"/>
        <v>331000</v>
      </c>
      <c r="I8" s="27">
        <f t="shared" si="3"/>
        <v>431000</v>
      </c>
      <c r="J8" s="27">
        <f t="shared" si="3"/>
        <v>1621000</v>
      </c>
      <c r="K8" s="27">
        <f t="shared" si="3"/>
        <v>-79000</v>
      </c>
    </row>
    <row r="9">
      <c r="B9" s="15" t="s">
        <v>49</v>
      </c>
      <c r="D9" s="29">
        <f t="array" ref="D9:K9">TRANSPOSE('Tabla de amortizacion'!F10:F17)</f>
        <v>204000</v>
      </c>
      <c r="E9" s="29">
        <v>203999.8785097636</v>
      </c>
      <c r="F9" s="29">
        <v>203999.7278618705</v>
      </c>
      <c r="G9" s="29">
        <v>203999.541058483</v>
      </c>
      <c r="H9" s="29">
        <v>203999.30942228256</v>
      </c>
      <c r="I9" s="29">
        <v>203999.02219339402</v>
      </c>
      <c r="J9" s="29">
        <v>203998.6660295722</v>
      </c>
      <c r="K9" s="29">
        <v>203998.22438643314</v>
      </c>
    </row>
    <row r="10">
      <c r="B10" s="39" t="s">
        <v>50</v>
      </c>
      <c r="C10" s="27">
        <f t="shared" ref="C10:K10" si="4">C8-C9</f>
        <v>-779000</v>
      </c>
      <c r="D10" s="27">
        <f t="shared" si="4"/>
        <v>-123000</v>
      </c>
      <c r="E10" s="27">
        <f t="shared" si="4"/>
        <v>7000.12149</v>
      </c>
      <c r="F10" s="27">
        <f t="shared" si="4"/>
        <v>107000.2721</v>
      </c>
      <c r="G10" s="27">
        <f t="shared" si="4"/>
        <v>-102999.5411</v>
      </c>
      <c r="H10" s="27">
        <f t="shared" si="4"/>
        <v>127000.6906</v>
      </c>
      <c r="I10" s="27">
        <f t="shared" si="4"/>
        <v>227000.9778</v>
      </c>
      <c r="J10" s="27">
        <f t="shared" si="4"/>
        <v>1417001.334</v>
      </c>
      <c r="K10" s="27">
        <f t="shared" si="4"/>
        <v>-282998.2244</v>
      </c>
    </row>
    <row r="11">
      <c r="A11" s="15">
        <v>0.25</v>
      </c>
      <c r="B11" s="15" t="s">
        <v>51</v>
      </c>
      <c r="C11" s="29">
        <f t="shared" ref="C11:K11" si="5">IF(C10&gt;0,C10*$A$11,0)</f>
        <v>0</v>
      </c>
      <c r="D11" s="29">
        <f t="shared" si="5"/>
        <v>0</v>
      </c>
      <c r="E11" s="29">
        <f t="shared" si="5"/>
        <v>1750.030373</v>
      </c>
      <c r="F11" s="29">
        <f t="shared" si="5"/>
        <v>26750.06803</v>
      </c>
      <c r="G11" s="29">
        <f t="shared" si="5"/>
        <v>0</v>
      </c>
      <c r="H11" s="29">
        <f t="shared" si="5"/>
        <v>31750.17264</v>
      </c>
      <c r="I11" s="29">
        <f t="shared" si="5"/>
        <v>56750.24445</v>
      </c>
      <c r="J11" s="29">
        <f t="shared" si="5"/>
        <v>354250.3335</v>
      </c>
      <c r="K11" s="29">
        <f t="shared" si="5"/>
        <v>0</v>
      </c>
    </row>
    <row r="12">
      <c r="B12" s="39" t="s">
        <v>52</v>
      </c>
      <c r="C12" s="32">
        <f t="shared" ref="C12:K12" si="6">C10-C11</f>
        <v>-779000</v>
      </c>
      <c r="D12" s="32">
        <f t="shared" si="6"/>
        <v>-123000</v>
      </c>
      <c r="E12" s="32">
        <f t="shared" si="6"/>
        <v>5250.091118</v>
      </c>
      <c r="F12" s="32">
        <f t="shared" si="6"/>
        <v>80250.2041</v>
      </c>
      <c r="G12" s="32">
        <f t="shared" si="6"/>
        <v>-102999.5411</v>
      </c>
      <c r="H12" s="32">
        <f t="shared" si="6"/>
        <v>95250.51793</v>
      </c>
      <c r="I12" s="32">
        <f t="shared" si="6"/>
        <v>170250.7334</v>
      </c>
      <c r="J12" s="32">
        <f t="shared" si="6"/>
        <v>1062751</v>
      </c>
      <c r="K12" s="32">
        <f t="shared" si="6"/>
        <v>-282998.2244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2"/>
      <c r="C1" s="3" t="s">
        <v>0</v>
      </c>
      <c r="D1" s="3" t="s">
        <v>1</v>
      </c>
      <c r="E1" s="3" t="s">
        <v>2</v>
      </c>
      <c r="F1" s="3" t="s">
        <v>3</v>
      </c>
      <c r="G1" s="3" t="s">
        <v>4</v>
      </c>
      <c r="H1" s="3" t="s">
        <v>5</v>
      </c>
      <c r="I1" s="3" t="s">
        <v>6</v>
      </c>
      <c r="J1" s="3" t="s">
        <v>7</v>
      </c>
    </row>
    <row r="2">
      <c r="B2" s="15" t="s">
        <v>53</v>
      </c>
      <c r="D2" s="29">
        <f>CT!E5</f>
        <v>1000000</v>
      </c>
      <c r="E2" s="29">
        <f>CT!F5</f>
        <v>1200000</v>
      </c>
      <c r="F2" s="29">
        <f>CT!G5</f>
        <v>1300000</v>
      </c>
      <c r="G2" s="29">
        <f>CT!H5</f>
        <v>1300000</v>
      </c>
      <c r="H2" s="29">
        <f>CT!I5</f>
        <v>1600000</v>
      </c>
      <c r="I2" s="29">
        <f>CT!J5</f>
        <v>1700000</v>
      </c>
      <c r="J2" s="29">
        <f>CT!K5</f>
        <v>1700000</v>
      </c>
    </row>
    <row r="3">
      <c r="B3" s="15" t="s">
        <v>54</v>
      </c>
      <c r="D3" s="29">
        <f>CT!F9+CT!G10</f>
        <v>850000</v>
      </c>
      <c r="E3" s="29">
        <f>CT!G10+CT!G9+CT!H10</f>
        <v>1270000</v>
      </c>
      <c r="F3" s="29">
        <f>CT!H9+CT!H10+CT!I10</f>
        <v>1405000</v>
      </c>
      <c r="G3" s="29">
        <f>CT!I9+CT!I10+CT!J10</f>
        <v>1430000</v>
      </c>
      <c r="H3" s="29">
        <f>CT!J9+CT!J10+CT!K10</f>
        <v>1685000</v>
      </c>
      <c r="I3" s="29">
        <f>CT!K9+CT!K10+CT!L10</f>
        <v>1420000</v>
      </c>
    </row>
    <row r="4">
      <c r="B4" s="15" t="s">
        <v>55</v>
      </c>
      <c r="D4" s="29">
        <f>CT!D6</f>
        <v>700000</v>
      </c>
      <c r="E4" s="29">
        <f>CT!E6</f>
        <v>840000</v>
      </c>
      <c r="F4" s="29">
        <f>CT!F6</f>
        <v>910000</v>
      </c>
      <c r="G4" s="29">
        <f>CT!G6</f>
        <v>910000</v>
      </c>
      <c r="H4" s="29">
        <f>CT!H6</f>
        <v>1120000</v>
      </c>
      <c r="I4" s="29">
        <f>CT!I6</f>
        <v>1190000</v>
      </c>
      <c r="J4" s="29">
        <f>CT!J6</f>
        <v>1190000</v>
      </c>
    </row>
    <row r="5">
      <c r="B5" s="39" t="s">
        <v>56</v>
      </c>
      <c r="C5" s="29">
        <f t="shared" ref="C5:J5" si="1">SUM(C2:C4)</f>
        <v>0</v>
      </c>
      <c r="D5" s="29">
        <f t="shared" si="1"/>
        <v>2550000</v>
      </c>
      <c r="E5" s="29">
        <f t="shared" si="1"/>
        <v>3310000</v>
      </c>
      <c r="F5" s="29">
        <f t="shared" si="1"/>
        <v>3615000</v>
      </c>
      <c r="G5" s="29">
        <f t="shared" si="1"/>
        <v>3640000</v>
      </c>
      <c r="H5" s="29">
        <f t="shared" si="1"/>
        <v>4405000</v>
      </c>
      <c r="I5" s="29">
        <f t="shared" si="1"/>
        <v>4310000</v>
      </c>
      <c r="J5" s="29">
        <f t="shared" si="1"/>
        <v>2890000</v>
      </c>
    </row>
    <row r="6">
      <c r="B6" s="15" t="s">
        <v>57</v>
      </c>
      <c r="C6" s="27">
        <f>CT!$C$35</f>
        <v>1800000</v>
      </c>
      <c r="D6" s="27">
        <f>CT!$C$35</f>
        <v>1800000</v>
      </c>
      <c r="E6" s="27">
        <f>CT!$C$35</f>
        <v>1800000</v>
      </c>
      <c r="F6" s="27">
        <f>CT!$C$35</f>
        <v>1800000</v>
      </c>
      <c r="G6" s="27">
        <f>CT!$C$35</f>
        <v>1800000</v>
      </c>
      <c r="H6" s="27">
        <f>CT!$C$35</f>
        <v>1800000</v>
      </c>
      <c r="I6" s="27">
        <f>CT!$C$35</f>
        <v>1800000</v>
      </c>
      <c r="J6" s="27">
        <f>CT!$C$35</f>
        <v>1800000</v>
      </c>
    </row>
    <row r="7">
      <c r="B7" s="15" t="s">
        <v>58</v>
      </c>
      <c r="C7" s="29">
        <f>C6/60</f>
        <v>30000</v>
      </c>
      <c r="D7" s="29">
        <f t="shared" ref="D7:J7" si="2">C7+D6/60</f>
        <v>60000</v>
      </c>
      <c r="E7" s="29">
        <f t="shared" si="2"/>
        <v>90000</v>
      </c>
      <c r="F7" s="29">
        <f t="shared" si="2"/>
        <v>120000</v>
      </c>
      <c r="G7" s="29">
        <f t="shared" si="2"/>
        <v>150000</v>
      </c>
      <c r="H7" s="29">
        <f t="shared" si="2"/>
        <v>180000</v>
      </c>
      <c r="I7" s="29">
        <f t="shared" si="2"/>
        <v>210000</v>
      </c>
      <c r="J7" s="29">
        <f t="shared" si="2"/>
        <v>240000</v>
      </c>
    </row>
    <row r="8">
      <c r="B8" s="15" t="s">
        <v>59</v>
      </c>
      <c r="C8" s="27">
        <f t="shared" ref="C8:J8" si="3">C6-C7</f>
        <v>1770000</v>
      </c>
      <c r="D8" s="27">
        <f t="shared" si="3"/>
        <v>1740000</v>
      </c>
      <c r="E8" s="27">
        <f t="shared" si="3"/>
        <v>1710000</v>
      </c>
      <c r="F8" s="27">
        <f t="shared" si="3"/>
        <v>1680000</v>
      </c>
      <c r="G8" s="27">
        <f t="shared" si="3"/>
        <v>1650000</v>
      </c>
      <c r="H8" s="27">
        <f t="shared" si="3"/>
        <v>1620000</v>
      </c>
      <c r="I8" s="27">
        <f t="shared" si="3"/>
        <v>1590000</v>
      </c>
      <c r="J8" s="27">
        <f t="shared" si="3"/>
        <v>1560000</v>
      </c>
    </row>
    <row r="9">
      <c r="B9" s="39" t="s">
        <v>60</v>
      </c>
      <c r="C9" s="27">
        <f t="shared" ref="C9:J9" si="4">C5+C8</f>
        <v>1770000</v>
      </c>
      <c r="D9" s="27">
        <f t="shared" si="4"/>
        <v>4290000</v>
      </c>
      <c r="E9" s="27">
        <f t="shared" si="4"/>
        <v>5020000</v>
      </c>
      <c r="F9" s="27">
        <f t="shared" si="4"/>
        <v>5295000</v>
      </c>
      <c r="G9" s="27">
        <f t="shared" si="4"/>
        <v>5290000</v>
      </c>
      <c r="H9" s="27">
        <f t="shared" si="4"/>
        <v>6025000</v>
      </c>
      <c r="I9" s="27">
        <f t="shared" si="4"/>
        <v>5900000</v>
      </c>
      <c r="J9" s="27">
        <f t="shared" si="4"/>
        <v>4450000</v>
      </c>
    </row>
    <row r="11">
      <c r="B11" s="15" t="s">
        <v>61</v>
      </c>
      <c r="C11" s="40">
        <f t="array" ref="C11:J11">TRANSPOSE('Tabla de amortizacion'!E10:E17)</f>
        <v>204000.5062</v>
      </c>
      <c r="D11" s="40">
        <v>204000.50620931824</v>
      </c>
      <c r="E11" s="40">
        <v>204000.50620931824</v>
      </c>
      <c r="F11" s="40">
        <v>204000.50620931824</v>
      </c>
      <c r="G11" s="40">
        <v>204000.50620931824</v>
      </c>
      <c r="H11" s="40">
        <v>204000.50620931824</v>
      </c>
      <c r="I11" s="40">
        <v>204000.50620931824</v>
      </c>
      <c r="J11" s="40">
        <v>204000.50620931824</v>
      </c>
    </row>
    <row r="12">
      <c r="B12" s="15" t="s">
        <v>62</v>
      </c>
      <c r="C12" s="29">
        <f>CT!G14</f>
        <v>80000</v>
      </c>
      <c r="D12" s="29">
        <f>CT!H14</f>
        <v>96000</v>
      </c>
      <c r="E12" s="29">
        <f>CT!I14</f>
        <v>104000</v>
      </c>
      <c r="F12" s="29">
        <f>CT!K14</f>
        <v>128000</v>
      </c>
      <c r="G12" s="29" t="str">
        <f>CT!L14</f>
        <v/>
      </c>
      <c r="H12" s="29" t="str">
        <f>CT!L14</f>
        <v/>
      </c>
      <c r="I12" s="29" t="str">
        <f>CT!M14</f>
        <v/>
      </c>
      <c r="J12" s="29" t="str">
        <f>CT!N14</f>
        <v/>
      </c>
    </row>
    <row r="13">
      <c r="B13" s="39" t="s">
        <v>63</v>
      </c>
      <c r="C13" s="40">
        <f t="shared" ref="C13:J13" si="5">SUM(C11:C12)</f>
        <v>284000.5062</v>
      </c>
      <c r="D13" s="40">
        <f t="shared" si="5"/>
        <v>300000.5062</v>
      </c>
      <c r="E13" s="40">
        <f t="shared" si="5"/>
        <v>308000.5062</v>
      </c>
      <c r="F13" s="40">
        <f t="shared" si="5"/>
        <v>332000.5062</v>
      </c>
      <c r="G13" s="40">
        <f t="shared" si="5"/>
        <v>204000.5062</v>
      </c>
      <c r="H13" s="40">
        <f t="shared" si="5"/>
        <v>204000.5062</v>
      </c>
      <c r="I13" s="40">
        <f t="shared" si="5"/>
        <v>204000.5062</v>
      </c>
      <c r="J13" s="40">
        <f t="shared" si="5"/>
        <v>204000.5062</v>
      </c>
    </row>
    <row r="14">
      <c r="B14" s="15" t="s">
        <v>64</v>
      </c>
      <c r="C14" s="27">
        <f>CT!$C$39</f>
        <v>1500000</v>
      </c>
      <c r="D14" s="27">
        <f>CT!$C$39</f>
        <v>1500000</v>
      </c>
      <c r="E14" s="27">
        <f>CT!$C$39</f>
        <v>1500000</v>
      </c>
      <c r="F14" s="27">
        <f>CT!$C$39</f>
        <v>1500000</v>
      </c>
      <c r="G14" s="27">
        <f>CT!$C$39</f>
        <v>1500000</v>
      </c>
      <c r="H14" s="27">
        <f>CT!$C$39</f>
        <v>1500000</v>
      </c>
      <c r="I14" s="27">
        <f>CT!$C$39</f>
        <v>1500000</v>
      </c>
      <c r="J14" s="27">
        <f>CT!$C$39</f>
        <v>1500000</v>
      </c>
    </row>
    <row r="15">
      <c r="B15" s="15" t="s">
        <v>65</v>
      </c>
      <c r="C15" s="27">
        <f>ER!C12</f>
        <v>-779000</v>
      </c>
      <c r="D15" s="27">
        <f>ER!D12</f>
        <v>-123000</v>
      </c>
      <c r="E15" s="27">
        <f>ER!E12</f>
        <v>5250.091118</v>
      </c>
      <c r="F15" s="27">
        <f>ER!F12</f>
        <v>80250.2041</v>
      </c>
      <c r="G15" s="27">
        <f>ER!G12</f>
        <v>-102999.5411</v>
      </c>
      <c r="H15" s="27">
        <f>ER!H12</f>
        <v>95250.51793</v>
      </c>
      <c r="I15" s="27">
        <f>ER!I12</f>
        <v>170250.7334</v>
      </c>
      <c r="J15" s="27">
        <f>ER!J12</f>
        <v>1062751</v>
      </c>
    </row>
    <row r="16">
      <c r="B16" s="39" t="s">
        <v>66</v>
      </c>
      <c r="C16" s="27">
        <f t="shared" ref="C16:J16" si="6">SUM(C14:C15)</f>
        <v>721000</v>
      </c>
      <c r="D16" s="27">
        <f t="shared" si="6"/>
        <v>1377000</v>
      </c>
      <c r="E16" s="27">
        <f t="shared" si="6"/>
        <v>1505250.091</v>
      </c>
      <c r="F16" s="27">
        <f t="shared" si="6"/>
        <v>1580250.204</v>
      </c>
      <c r="G16" s="27">
        <f t="shared" si="6"/>
        <v>1397000.459</v>
      </c>
      <c r="H16" s="27">
        <f t="shared" si="6"/>
        <v>1595250.518</v>
      </c>
      <c r="I16" s="27">
        <f t="shared" si="6"/>
        <v>1670250.733</v>
      </c>
      <c r="J16" s="27">
        <f t="shared" si="6"/>
        <v>2562751</v>
      </c>
    </row>
    <row r="17">
      <c r="B17" s="39" t="s">
        <v>67</v>
      </c>
      <c r="C17" s="41">
        <f t="shared" ref="C17:J17" si="7">C13+C16</f>
        <v>1005000.506</v>
      </c>
      <c r="D17" s="41">
        <f t="shared" si="7"/>
        <v>1677000.506</v>
      </c>
      <c r="E17" s="41">
        <f t="shared" si="7"/>
        <v>1813250.597</v>
      </c>
      <c r="F17" s="41">
        <f t="shared" si="7"/>
        <v>1912250.71</v>
      </c>
      <c r="G17" s="41">
        <f t="shared" si="7"/>
        <v>1601000.965</v>
      </c>
      <c r="H17" s="41">
        <f t="shared" si="7"/>
        <v>1799251.024</v>
      </c>
      <c r="I17" s="41">
        <f t="shared" si="7"/>
        <v>1874251.24</v>
      </c>
      <c r="J17" s="41">
        <f t="shared" si="7"/>
        <v>2766751.507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5" t="s">
        <v>68</v>
      </c>
      <c r="C2" s="15">
        <v>60.0</v>
      </c>
    </row>
    <row r="3">
      <c r="B3" s="15" t="s">
        <v>69</v>
      </c>
      <c r="C3" s="29">
        <f>0.02*12</f>
        <v>0.24</v>
      </c>
      <c r="D3" s="15">
        <v>0.02</v>
      </c>
    </row>
    <row r="4">
      <c r="B4" s="15" t="s">
        <v>70</v>
      </c>
      <c r="C4" s="42">
        <v>-850000.0</v>
      </c>
    </row>
    <row r="5">
      <c r="B5" s="15" t="s">
        <v>71</v>
      </c>
      <c r="C5" s="40">
        <f>PMT(C3,C2,C4,C7,C6)</f>
        <v>204000.5062</v>
      </c>
    </row>
    <row r="6">
      <c r="B6" s="15" t="s">
        <v>72</v>
      </c>
      <c r="C6" s="15">
        <v>0.0</v>
      </c>
    </row>
    <row r="7">
      <c r="B7" s="15" t="s">
        <v>73</v>
      </c>
      <c r="C7" s="15">
        <v>0.0</v>
      </c>
    </row>
    <row r="9">
      <c r="C9" s="15" t="s">
        <v>74</v>
      </c>
      <c r="D9" s="15" t="s">
        <v>75</v>
      </c>
      <c r="E9" s="15" t="s">
        <v>76</v>
      </c>
      <c r="F9" s="15" t="s">
        <v>49</v>
      </c>
      <c r="G9" s="15" t="s">
        <v>77</v>
      </c>
      <c r="H9" s="15" t="s">
        <v>78</v>
      </c>
    </row>
    <row r="10">
      <c r="C10" s="15">
        <v>1.0</v>
      </c>
      <c r="D10" s="43">
        <f>-C4</f>
        <v>850000</v>
      </c>
      <c r="E10" s="40">
        <f t="shared" ref="E10:E69" si="1">$C$5</f>
        <v>204000.5062</v>
      </c>
      <c r="F10" s="29">
        <f t="shared" ref="F10:F69" si="2">D10*$C$3</f>
        <v>204000</v>
      </c>
      <c r="G10" s="40">
        <f t="shared" ref="G10:G69" si="3">E10-F10</f>
        <v>0.5062093182</v>
      </c>
      <c r="H10" s="43">
        <f t="shared" ref="H10:H69" si="4">D10-G10</f>
        <v>849999.4938</v>
      </c>
    </row>
    <row r="11">
      <c r="C11" s="15">
        <v>2.0</v>
      </c>
      <c r="D11" s="43">
        <f t="shared" ref="D11:D69" si="5">H10</f>
        <v>849999.4938</v>
      </c>
      <c r="E11" s="40">
        <f t="shared" si="1"/>
        <v>204000.5062</v>
      </c>
      <c r="F11" s="29">
        <f t="shared" si="2"/>
        <v>203999.8785</v>
      </c>
      <c r="G11" s="40">
        <f t="shared" si="3"/>
        <v>0.6276995546</v>
      </c>
      <c r="H11" s="43">
        <f t="shared" si="4"/>
        <v>849998.8661</v>
      </c>
    </row>
    <row r="12">
      <c r="C12" s="15">
        <v>3.0</v>
      </c>
      <c r="D12" s="43">
        <f t="shared" si="5"/>
        <v>849998.8661</v>
      </c>
      <c r="E12" s="40">
        <f t="shared" si="1"/>
        <v>204000.5062</v>
      </c>
      <c r="F12" s="29">
        <f t="shared" si="2"/>
        <v>203999.7279</v>
      </c>
      <c r="G12" s="40">
        <f t="shared" si="3"/>
        <v>0.7783474477</v>
      </c>
      <c r="H12" s="43">
        <f t="shared" si="4"/>
        <v>849998.0877</v>
      </c>
    </row>
    <row r="13">
      <c r="C13" s="15">
        <v>4.0</v>
      </c>
      <c r="D13" s="43">
        <f t="shared" si="5"/>
        <v>849998.0877</v>
      </c>
      <c r="E13" s="40">
        <f t="shared" si="1"/>
        <v>204000.5062</v>
      </c>
      <c r="F13" s="29">
        <f t="shared" si="2"/>
        <v>203999.5411</v>
      </c>
      <c r="G13" s="40">
        <f t="shared" si="3"/>
        <v>0.9651508352</v>
      </c>
      <c r="H13" s="43">
        <f t="shared" si="4"/>
        <v>849997.1226</v>
      </c>
    </row>
    <row r="14">
      <c r="C14" s="15">
        <v>5.0</v>
      </c>
      <c r="D14" s="43">
        <f t="shared" si="5"/>
        <v>849997.1226</v>
      </c>
      <c r="E14" s="40">
        <f t="shared" si="1"/>
        <v>204000.5062</v>
      </c>
      <c r="F14" s="29">
        <f t="shared" si="2"/>
        <v>203999.3094</v>
      </c>
      <c r="G14" s="40">
        <f t="shared" si="3"/>
        <v>1.196787036</v>
      </c>
      <c r="H14" s="43">
        <f t="shared" si="4"/>
        <v>849995.9258</v>
      </c>
    </row>
    <row r="15">
      <c r="C15" s="15">
        <v>6.0</v>
      </c>
      <c r="D15" s="43">
        <f t="shared" si="5"/>
        <v>849995.9258</v>
      </c>
      <c r="E15" s="40">
        <f t="shared" si="1"/>
        <v>204000.5062</v>
      </c>
      <c r="F15" s="29">
        <f t="shared" si="2"/>
        <v>203999.0222</v>
      </c>
      <c r="G15" s="40">
        <f t="shared" si="3"/>
        <v>1.484015924</v>
      </c>
      <c r="H15" s="43">
        <f t="shared" si="4"/>
        <v>849994.4418</v>
      </c>
    </row>
    <row r="16">
      <c r="C16" s="15">
        <v>7.0</v>
      </c>
      <c r="D16" s="43">
        <f t="shared" si="5"/>
        <v>849994.4418</v>
      </c>
      <c r="E16" s="40">
        <f t="shared" si="1"/>
        <v>204000.5062</v>
      </c>
      <c r="F16" s="29">
        <f t="shared" si="2"/>
        <v>203998.666</v>
      </c>
      <c r="G16" s="40">
        <f t="shared" si="3"/>
        <v>1.840179746</v>
      </c>
      <c r="H16" s="43">
        <f t="shared" si="4"/>
        <v>849992.6016</v>
      </c>
    </row>
    <row r="17">
      <c r="C17" s="15">
        <v>8.0</v>
      </c>
      <c r="D17" s="43">
        <f t="shared" si="5"/>
        <v>849992.6016</v>
      </c>
      <c r="E17" s="40">
        <f t="shared" si="1"/>
        <v>204000.5062</v>
      </c>
      <c r="F17" s="29">
        <f t="shared" si="2"/>
        <v>203998.2244</v>
      </c>
      <c r="G17" s="40">
        <f t="shared" si="3"/>
        <v>2.281822885</v>
      </c>
      <c r="H17" s="43">
        <f t="shared" si="4"/>
        <v>849990.3198</v>
      </c>
    </row>
    <row r="18">
      <c r="C18" s="15">
        <v>9.0</v>
      </c>
      <c r="D18" s="43">
        <f t="shared" si="5"/>
        <v>849990.3198</v>
      </c>
      <c r="E18" s="40">
        <f t="shared" si="1"/>
        <v>204000.5062</v>
      </c>
      <c r="F18" s="29">
        <f t="shared" si="2"/>
        <v>203997.6767</v>
      </c>
      <c r="G18" s="40">
        <f t="shared" si="3"/>
        <v>2.829460378</v>
      </c>
      <c r="H18" s="43">
        <f t="shared" si="4"/>
        <v>849987.4903</v>
      </c>
    </row>
    <row r="19">
      <c r="C19" s="15">
        <v>10.0</v>
      </c>
      <c r="D19" s="43">
        <f t="shared" si="5"/>
        <v>849987.4903</v>
      </c>
      <c r="E19" s="40">
        <f t="shared" si="1"/>
        <v>204000.5062</v>
      </c>
      <c r="F19" s="29">
        <f t="shared" si="2"/>
        <v>203996.9977</v>
      </c>
      <c r="G19" s="40">
        <f t="shared" si="3"/>
        <v>3.508530868</v>
      </c>
      <c r="H19" s="43">
        <f t="shared" si="4"/>
        <v>849983.9818</v>
      </c>
    </row>
    <row r="20">
      <c r="C20" s="15">
        <v>11.0</v>
      </c>
      <c r="D20" s="43">
        <f t="shared" si="5"/>
        <v>849983.9818</v>
      </c>
      <c r="E20" s="40">
        <f t="shared" si="1"/>
        <v>204000.5062</v>
      </c>
      <c r="F20" s="29">
        <f t="shared" si="2"/>
        <v>203996.1556</v>
      </c>
      <c r="G20" s="40">
        <f t="shared" si="3"/>
        <v>4.350578277</v>
      </c>
      <c r="H20" s="43">
        <f t="shared" si="4"/>
        <v>849979.6312</v>
      </c>
    </row>
    <row r="21">
      <c r="C21" s="15">
        <v>12.0</v>
      </c>
      <c r="D21" s="43">
        <f t="shared" si="5"/>
        <v>849979.6312</v>
      </c>
      <c r="E21" s="40">
        <f t="shared" si="1"/>
        <v>204000.5062</v>
      </c>
      <c r="F21" s="29">
        <f t="shared" si="2"/>
        <v>203995.1115</v>
      </c>
      <c r="G21" s="40">
        <f t="shared" si="3"/>
        <v>5.394717063</v>
      </c>
      <c r="H21" s="43">
        <f t="shared" si="4"/>
        <v>849974.2365</v>
      </c>
    </row>
    <row r="22">
      <c r="C22" s="15">
        <v>13.0</v>
      </c>
      <c r="D22" s="43">
        <f t="shared" si="5"/>
        <v>849974.2365</v>
      </c>
      <c r="E22" s="40">
        <f t="shared" si="1"/>
        <v>204000.5062</v>
      </c>
      <c r="F22" s="29">
        <f t="shared" si="2"/>
        <v>203993.8168</v>
      </c>
      <c r="G22" s="40">
        <f t="shared" si="3"/>
        <v>6.689449158</v>
      </c>
      <c r="H22" s="43">
        <f t="shared" si="4"/>
        <v>849967.5471</v>
      </c>
    </row>
    <row r="23">
      <c r="C23" s="15">
        <v>14.0</v>
      </c>
      <c r="D23" s="43">
        <f t="shared" si="5"/>
        <v>849967.5471</v>
      </c>
      <c r="E23" s="40">
        <f t="shared" si="1"/>
        <v>204000.5062</v>
      </c>
      <c r="F23" s="29">
        <f t="shared" si="2"/>
        <v>203992.2113</v>
      </c>
      <c r="G23" s="40">
        <f t="shared" si="3"/>
        <v>8.294916956</v>
      </c>
      <c r="H23" s="43">
        <f t="shared" si="4"/>
        <v>849959.2521</v>
      </c>
    </row>
    <row r="24">
      <c r="C24" s="15">
        <v>15.0</v>
      </c>
      <c r="D24" s="43">
        <f t="shared" si="5"/>
        <v>849959.2521</v>
      </c>
      <c r="E24" s="40">
        <f t="shared" si="1"/>
        <v>204000.5062</v>
      </c>
      <c r="F24" s="29">
        <f t="shared" si="2"/>
        <v>203990.2205</v>
      </c>
      <c r="G24" s="40">
        <f t="shared" si="3"/>
        <v>10.28569703</v>
      </c>
      <c r="H24" s="43">
        <f t="shared" si="4"/>
        <v>849948.9664</v>
      </c>
    </row>
    <row r="25">
      <c r="C25" s="15">
        <v>16.0</v>
      </c>
      <c r="D25" s="43">
        <f t="shared" si="5"/>
        <v>849948.9664</v>
      </c>
      <c r="E25" s="40">
        <f t="shared" si="1"/>
        <v>204000.5062</v>
      </c>
      <c r="F25" s="29">
        <f t="shared" si="2"/>
        <v>203987.7519</v>
      </c>
      <c r="G25" s="40">
        <f t="shared" si="3"/>
        <v>12.75426431</v>
      </c>
      <c r="H25" s="43">
        <f t="shared" si="4"/>
        <v>849936.2122</v>
      </c>
    </row>
    <row r="26">
      <c r="C26" s="15">
        <v>17.0</v>
      </c>
      <c r="D26" s="43">
        <f t="shared" si="5"/>
        <v>849936.2122</v>
      </c>
      <c r="E26" s="40">
        <f t="shared" si="1"/>
        <v>204000.5062</v>
      </c>
      <c r="F26" s="29">
        <f t="shared" si="2"/>
        <v>203984.6909</v>
      </c>
      <c r="G26" s="40">
        <f t="shared" si="3"/>
        <v>15.81528775</v>
      </c>
      <c r="H26" s="43">
        <f t="shared" si="4"/>
        <v>849920.3969</v>
      </c>
    </row>
    <row r="27">
      <c r="C27" s="15">
        <v>18.0</v>
      </c>
      <c r="D27" s="43">
        <f t="shared" si="5"/>
        <v>849920.3969</v>
      </c>
      <c r="E27" s="40">
        <f t="shared" si="1"/>
        <v>204000.5062</v>
      </c>
      <c r="F27" s="29">
        <f t="shared" si="2"/>
        <v>203980.8953</v>
      </c>
      <c r="G27" s="40">
        <f t="shared" si="3"/>
        <v>19.61095681</v>
      </c>
      <c r="H27" s="43">
        <f t="shared" si="4"/>
        <v>849900.7859</v>
      </c>
    </row>
    <row r="28">
      <c r="C28" s="15">
        <v>19.0</v>
      </c>
      <c r="D28" s="43">
        <f t="shared" si="5"/>
        <v>849900.7859</v>
      </c>
      <c r="E28" s="40">
        <f t="shared" si="1"/>
        <v>204000.5062</v>
      </c>
      <c r="F28" s="29">
        <f t="shared" si="2"/>
        <v>203976.1886</v>
      </c>
      <c r="G28" s="40">
        <f t="shared" si="3"/>
        <v>24.31758644</v>
      </c>
      <c r="H28" s="43">
        <f t="shared" si="4"/>
        <v>849876.4683</v>
      </c>
    </row>
    <row r="29">
      <c r="C29" s="15">
        <v>20.0</v>
      </c>
      <c r="D29" s="43">
        <f t="shared" si="5"/>
        <v>849876.4683</v>
      </c>
      <c r="E29" s="40">
        <f t="shared" si="1"/>
        <v>204000.5062</v>
      </c>
      <c r="F29" s="29">
        <f t="shared" si="2"/>
        <v>203970.3524</v>
      </c>
      <c r="G29" s="40">
        <f t="shared" si="3"/>
        <v>30.15380718</v>
      </c>
      <c r="H29" s="43">
        <f t="shared" si="4"/>
        <v>849846.3145</v>
      </c>
    </row>
    <row r="30">
      <c r="C30" s="15">
        <v>21.0</v>
      </c>
      <c r="D30" s="43">
        <f t="shared" si="5"/>
        <v>849846.3145</v>
      </c>
      <c r="E30" s="40">
        <f t="shared" si="1"/>
        <v>204000.5062</v>
      </c>
      <c r="F30" s="29">
        <f t="shared" si="2"/>
        <v>203963.1155</v>
      </c>
      <c r="G30" s="40">
        <f t="shared" si="3"/>
        <v>37.39072091</v>
      </c>
      <c r="H30" s="43">
        <f t="shared" si="4"/>
        <v>849808.9238</v>
      </c>
    </row>
    <row r="31">
      <c r="C31" s="15">
        <v>22.0</v>
      </c>
      <c r="D31" s="43">
        <f t="shared" si="5"/>
        <v>849808.9238</v>
      </c>
      <c r="E31" s="40">
        <f t="shared" si="1"/>
        <v>204000.5062</v>
      </c>
      <c r="F31" s="29">
        <f t="shared" si="2"/>
        <v>203954.1417</v>
      </c>
      <c r="G31" s="40">
        <f t="shared" si="3"/>
        <v>46.36449393</v>
      </c>
      <c r="H31" s="43">
        <f t="shared" si="4"/>
        <v>849762.5593</v>
      </c>
    </row>
    <row r="32">
      <c r="C32" s="15">
        <v>23.0</v>
      </c>
      <c r="D32" s="43">
        <f t="shared" si="5"/>
        <v>849762.5593</v>
      </c>
      <c r="E32" s="40">
        <f t="shared" si="1"/>
        <v>204000.5062</v>
      </c>
      <c r="F32" s="29">
        <f t="shared" si="2"/>
        <v>203943.0142</v>
      </c>
      <c r="G32" s="40">
        <f t="shared" si="3"/>
        <v>57.49197247</v>
      </c>
      <c r="H32" s="43">
        <f t="shared" si="4"/>
        <v>849705.0673</v>
      </c>
    </row>
    <row r="33">
      <c r="C33" s="15">
        <v>24.0</v>
      </c>
      <c r="D33" s="43">
        <f t="shared" si="5"/>
        <v>849705.0673</v>
      </c>
      <c r="E33" s="40">
        <f t="shared" si="1"/>
        <v>204000.5062</v>
      </c>
      <c r="F33" s="29">
        <f t="shared" si="2"/>
        <v>203929.2162</v>
      </c>
      <c r="G33" s="40">
        <f t="shared" si="3"/>
        <v>71.29004586</v>
      </c>
      <c r="H33" s="43">
        <f t="shared" si="4"/>
        <v>849633.7773</v>
      </c>
    </row>
    <row r="34">
      <c r="C34" s="15">
        <v>25.0</v>
      </c>
      <c r="D34" s="43">
        <f t="shared" si="5"/>
        <v>849633.7773</v>
      </c>
      <c r="E34" s="40">
        <f t="shared" si="1"/>
        <v>204000.5062</v>
      </c>
      <c r="F34" s="29">
        <f t="shared" si="2"/>
        <v>203912.1066</v>
      </c>
      <c r="G34" s="40">
        <f t="shared" si="3"/>
        <v>88.39965687</v>
      </c>
      <c r="H34" s="43">
        <f t="shared" si="4"/>
        <v>849545.3776</v>
      </c>
    </row>
    <row r="35">
      <c r="C35" s="15">
        <v>26.0</v>
      </c>
      <c r="D35" s="43">
        <f t="shared" si="5"/>
        <v>849545.3776</v>
      </c>
      <c r="E35" s="40">
        <f t="shared" si="1"/>
        <v>204000.5062</v>
      </c>
      <c r="F35" s="29">
        <f t="shared" si="2"/>
        <v>203890.8906</v>
      </c>
      <c r="G35" s="40">
        <f t="shared" si="3"/>
        <v>109.6155745</v>
      </c>
      <c r="H35" s="43">
        <f t="shared" si="4"/>
        <v>849435.7621</v>
      </c>
    </row>
    <row r="36">
      <c r="C36" s="15">
        <v>27.0</v>
      </c>
      <c r="D36" s="43">
        <f t="shared" si="5"/>
        <v>849435.7621</v>
      </c>
      <c r="E36" s="40">
        <f t="shared" si="1"/>
        <v>204000.5062</v>
      </c>
      <c r="F36" s="29">
        <f t="shared" si="2"/>
        <v>203864.5829</v>
      </c>
      <c r="G36" s="40">
        <f t="shared" si="3"/>
        <v>135.9233124</v>
      </c>
      <c r="H36" s="43">
        <f t="shared" si="4"/>
        <v>849299.8388</v>
      </c>
    </row>
    <row r="37">
      <c r="C37" s="15">
        <v>28.0</v>
      </c>
      <c r="D37" s="43">
        <f t="shared" si="5"/>
        <v>849299.8388</v>
      </c>
      <c r="E37" s="40">
        <f t="shared" si="1"/>
        <v>204000.5062</v>
      </c>
      <c r="F37" s="29">
        <f t="shared" si="2"/>
        <v>203831.9613</v>
      </c>
      <c r="G37" s="40">
        <f t="shared" si="3"/>
        <v>168.5449074</v>
      </c>
      <c r="H37" s="43">
        <f t="shared" si="4"/>
        <v>849131.2939</v>
      </c>
    </row>
    <row r="38">
      <c r="C38" s="15">
        <v>29.0</v>
      </c>
      <c r="D38" s="43">
        <f t="shared" si="5"/>
        <v>849131.2939</v>
      </c>
      <c r="E38" s="40">
        <f t="shared" si="1"/>
        <v>204000.5062</v>
      </c>
      <c r="F38" s="29">
        <f t="shared" si="2"/>
        <v>203791.5105</v>
      </c>
      <c r="G38" s="40">
        <f t="shared" si="3"/>
        <v>208.9956851</v>
      </c>
      <c r="H38" s="43">
        <f t="shared" si="4"/>
        <v>848922.2982</v>
      </c>
    </row>
    <row r="39">
      <c r="C39" s="15">
        <v>30.0</v>
      </c>
      <c r="D39" s="43">
        <f t="shared" si="5"/>
        <v>848922.2982</v>
      </c>
      <c r="E39" s="40">
        <f t="shared" si="1"/>
        <v>204000.5062</v>
      </c>
      <c r="F39" s="29">
        <f t="shared" si="2"/>
        <v>203741.3516</v>
      </c>
      <c r="G39" s="40">
        <f t="shared" si="3"/>
        <v>259.1546496</v>
      </c>
      <c r="H39" s="43">
        <f t="shared" si="4"/>
        <v>848663.1435</v>
      </c>
    </row>
    <row r="40">
      <c r="C40" s="15">
        <v>31.0</v>
      </c>
      <c r="D40" s="43">
        <f t="shared" si="5"/>
        <v>848663.1435</v>
      </c>
      <c r="E40" s="40">
        <f t="shared" si="1"/>
        <v>204000.5062</v>
      </c>
      <c r="F40" s="29">
        <f t="shared" si="2"/>
        <v>203679.1544</v>
      </c>
      <c r="G40" s="40">
        <f t="shared" si="3"/>
        <v>321.3517655</v>
      </c>
      <c r="H40" s="43">
        <f t="shared" si="4"/>
        <v>848341.7918</v>
      </c>
    </row>
    <row r="41">
      <c r="C41" s="15">
        <v>32.0</v>
      </c>
      <c r="D41" s="43">
        <f t="shared" si="5"/>
        <v>848341.7918</v>
      </c>
      <c r="E41" s="40">
        <f t="shared" si="1"/>
        <v>204000.5062</v>
      </c>
      <c r="F41" s="29">
        <f t="shared" si="2"/>
        <v>203602.03</v>
      </c>
      <c r="G41" s="40">
        <f t="shared" si="3"/>
        <v>398.4761892</v>
      </c>
      <c r="H41" s="43">
        <f t="shared" si="4"/>
        <v>847943.3156</v>
      </c>
    </row>
    <row r="42">
      <c r="C42" s="15">
        <v>33.0</v>
      </c>
      <c r="D42" s="43">
        <f t="shared" si="5"/>
        <v>847943.3156</v>
      </c>
      <c r="E42" s="40">
        <f t="shared" si="1"/>
        <v>204000.5062</v>
      </c>
      <c r="F42" s="29">
        <f t="shared" si="2"/>
        <v>203506.3957</v>
      </c>
      <c r="G42" s="40">
        <f t="shared" si="3"/>
        <v>494.1104746</v>
      </c>
      <c r="H42" s="43">
        <f t="shared" si="4"/>
        <v>847449.2051</v>
      </c>
    </row>
    <row r="43">
      <c r="C43" s="15">
        <v>34.0</v>
      </c>
      <c r="D43" s="43">
        <f t="shared" si="5"/>
        <v>847449.2051</v>
      </c>
      <c r="E43" s="40">
        <f t="shared" si="1"/>
        <v>204000.5062</v>
      </c>
      <c r="F43" s="29">
        <f t="shared" si="2"/>
        <v>203387.8092</v>
      </c>
      <c r="G43" s="40">
        <f t="shared" si="3"/>
        <v>612.6969885</v>
      </c>
      <c r="H43" s="43">
        <f t="shared" si="4"/>
        <v>846836.5081</v>
      </c>
    </row>
    <row r="44">
      <c r="C44" s="15">
        <v>35.0</v>
      </c>
      <c r="D44" s="43">
        <f t="shared" si="5"/>
        <v>846836.5081</v>
      </c>
      <c r="E44" s="40">
        <f t="shared" si="1"/>
        <v>204000.5062</v>
      </c>
      <c r="F44" s="29">
        <f t="shared" si="2"/>
        <v>203240.7619</v>
      </c>
      <c r="G44" s="40">
        <f t="shared" si="3"/>
        <v>759.7442657</v>
      </c>
      <c r="H44" s="43">
        <f t="shared" si="4"/>
        <v>846076.7638</v>
      </c>
    </row>
    <row r="45">
      <c r="C45" s="15">
        <v>36.0</v>
      </c>
      <c r="D45" s="43">
        <f t="shared" si="5"/>
        <v>846076.7638</v>
      </c>
      <c r="E45" s="40">
        <f t="shared" si="1"/>
        <v>204000.5062</v>
      </c>
      <c r="F45" s="29">
        <f t="shared" si="2"/>
        <v>203058.4233</v>
      </c>
      <c r="G45" s="40">
        <f t="shared" si="3"/>
        <v>942.0828895</v>
      </c>
      <c r="H45" s="43">
        <f t="shared" si="4"/>
        <v>845134.6809</v>
      </c>
    </row>
    <row r="46">
      <c r="C46" s="15">
        <v>37.0</v>
      </c>
      <c r="D46" s="43">
        <f t="shared" si="5"/>
        <v>845134.6809</v>
      </c>
      <c r="E46" s="40">
        <f t="shared" si="1"/>
        <v>204000.5062</v>
      </c>
      <c r="F46" s="29">
        <f t="shared" si="2"/>
        <v>202832.3234</v>
      </c>
      <c r="G46" s="40">
        <f t="shared" si="3"/>
        <v>1168.182783</v>
      </c>
      <c r="H46" s="43">
        <f t="shared" si="4"/>
        <v>843966.4982</v>
      </c>
    </row>
    <row r="47">
      <c r="C47" s="15">
        <v>38.0</v>
      </c>
      <c r="D47" s="43">
        <f t="shared" si="5"/>
        <v>843966.4982</v>
      </c>
      <c r="E47" s="40">
        <f t="shared" si="1"/>
        <v>204000.5062</v>
      </c>
      <c r="F47" s="29">
        <f t="shared" si="2"/>
        <v>202551.9596</v>
      </c>
      <c r="G47" s="40">
        <f t="shared" si="3"/>
        <v>1448.546651</v>
      </c>
      <c r="H47" s="43">
        <f t="shared" si="4"/>
        <v>842517.9515</v>
      </c>
    </row>
    <row r="48">
      <c r="C48" s="15">
        <v>39.0</v>
      </c>
      <c r="D48" s="43">
        <f t="shared" si="5"/>
        <v>842517.9515</v>
      </c>
      <c r="E48" s="40">
        <f t="shared" si="1"/>
        <v>204000.5062</v>
      </c>
      <c r="F48" s="29">
        <f t="shared" si="2"/>
        <v>202204.3084</v>
      </c>
      <c r="G48" s="40">
        <f t="shared" si="3"/>
        <v>1796.197847</v>
      </c>
      <c r="H48" s="43">
        <f t="shared" si="4"/>
        <v>840721.7537</v>
      </c>
    </row>
    <row r="49">
      <c r="C49" s="15">
        <v>40.0</v>
      </c>
      <c r="D49" s="43">
        <f t="shared" si="5"/>
        <v>840721.7537</v>
      </c>
      <c r="E49" s="40">
        <f t="shared" si="1"/>
        <v>204000.5062</v>
      </c>
      <c r="F49" s="29">
        <f t="shared" si="2"/>
        <v>201773.2209</v>
      </c>
      <c r="G49" s="40">
        <f t="shared" si="3"/>
        <v>2227.28533</v>
      </c>
      <c r="H49" s="43">
        <f t="shared" si="4"/>
        <v>838494.4683</v>
      </c>
    </row>
    <row r="50">
      <c r="C50" s="15">
        <v>41.0</v>
      </c>
      <c r="D50" s="43">
        <f t="shared" si="5"/>
        <v>838494.4683</v>
      </c>
      <c r="E50" s="40">
        <f t="shared" si="1"/>
        <v>204000.5062</v>
      </c>
      <c r="F50" s="29">
        <f t="shared" si="2"/>
        <v>201238.6724</v>
      </c>
      <c r="G50" s="40">
        <f t="shared" si="3"/>
        <v>2761.83381</v>
      </c>
      <c r="H50" s="43">
        <f t="shared" si="4"/>
        <v>835732.6345</v>
      </c>
    </row>
    <row r="51">
      <c r="C51" s="15">
        <v>42.0</v>
      </c>
      <c r="D51" s="43">
        <f t="shared" si="5"/>
        <v>835732.6345</v>
      </c>
      <c r="E51" s="40">
        <f t="shared" si="1"/>
        <v>204000.5062</v>
      </c>
      <c r="F51" s="29">
        <f t="shared" si="2"/>
        <v>200575.8323</v>
      </c>
      <c r="G51" s="40">
        <f t="shared" si="3"/>
        <v>3424.673924</v>
      </c>
      <c r="H51" s="43">
        <f t="shared" si="4"/>
        <v>832307.9606</v>
      </c>
    </row>
    <row r="52">
      <c r="C52" s="15">
        <v>43.0</v>
      </c>
      <c r="D52" s="43">
        <f t="shared" si="5"/>
        <v>832307.9606</v>
      </c>
      <c r="E52" s="40">
        <f t="shared" si="1"/>
        <v>204000.5062</v>
      </c>
      <c r="F52" s="29">
        <f t="shared" si="2"/>
        <v>199753.9105</v>
      </c>
      <c r="G52" s="40">
        <f t="shared" si="3"/>
        <v>4246.595666</v>
      </c>
      <c r="H52" s="43">
        <f t="shared" si="4"/>
        <v>828061.3649</v>
      </c>
    </row>
    <row r="53">
      <c r="C53" s="15">
        <v>44.0</v>
      </c>
      <c r="D53" s="43">
        <f t="shared" si="5"/>
        <v>828061.3649</v>
      </c>
      <c r="E53" s="40">
        <f t="shared" si="1"/>
        <v>204000.5062</v>
      </c>
      <c r="F53" s="29">
        <f t="shared" si="2"/>
        <v>198734.7276</v>
      </c>
      <c r="G53" s="40">
        <f t="shared" si="3"/>
        <v>5265.778626</v>
      </c>
      <c r="H53" s="43">
        <f t="shared" si="4"/>
        <v>822795.5863</v>
      </c>
    </row>
    <row r="54">
      <c r="C54" s="15">
        <v>45.0</v>
      </c>
      <c r="D54" s="43">
        <f t="shared" si="5"/>
        <v>822795.5863</v>
      </c>
      <c r="E54" s="40">
        <f t="shared" si="1"/>
        <v>204000.5062</v>
      </c>
      <c r="F54" s="29">
        <f t="shared" si="2"/>
        <v>197470.9407</v>
      </c>
      <c r="G54" s="40">
        <f t="shared" si="3"/>
        <v>6529.565496</v>
      </c>
      <c r="H54" s="43">
        <f t="shared" si="4"/>
        <v>816266.0208</v>
      </c>
    </row>
    <row r="55">
      <c r="C55" s="15">
        <v>46.0</v>
      </c>
      <c r="D55" s="43">
        <f t="shared" si="5"/>
        <v>816266.0208</v>
      </c>
      <c r="E55" s="40">
        <f t="shared" si="1"/>
        <v>204000.5062</v>
      </c>
      <c r="F55" s="29">
        <f t="shared" si="2"/>
        <v>195903.845</v>
      </c>
      <c r="G55" s="40">
        <f t="shared" si="3"/>
        <v>8096.661215</v>
      </c>
      <c r="H55" s="43">
        <f t="shared" si="4"/>
        <v>808169.3596</v>
      </c>
    </row>
    <row r="56">
      <c r="C56" s="15">
        <v>47.0</v>
      </c>
      <c r="D56" s="43">
        <f t="shared" si="5"/>
        <v>808169.3596</v>
      </c>
      <c r="E56" s="40">
        <f t="shared" si="1"/>
        <v>204000.5062</v>
      </c>
      <c r="F56" s="29">
        <f t="shared" si="2"/>
        <v>193960.6463</v>
      </c>
      <c r="G56" s="40">
        <f t="shared" si="3"/>
        <v>10039.85991</v>
      </c>
      <c r="H56" s="43">
        <f t="shared" si="4"/>
        <v>798129.4997</v>
      </c>
    </row>
    <row r="57">
      <c r="C57" s="15">
        <v>48.0</v>
      </c>
      <c r="D57" s="43">
        <f t="shared" si="5"/>
        <v>798129.4997</v>
      </c>
      <c r="E57" s="40">
        <f t="shared" si="1"/>
        <v>204000.5062</v>
      </c>
      <c r="F57" s="29">
        <f t="shared" si="2"/>
        <v>191551.0799</v>
      </c>
      <c r="G57" s="40">
        <f t="shared" si="3"/>
        <v>12449.42628</v>
      </c>
      <c r="H57" s="43">
        <f t="shared" si="4"/>
        <v>785680.0734</v>
      </c>
    </row>
    <row r="58">
      <c r="C58" s="15">
        <v>49.0</v>
      </c>
      <c r="D58" s="43">
        <f t="shared" si="5"/>
        <v>785680.0734</v>
      </c>
      <c r="E58" s="40">
        <f t="shared" si="1"/>
        <v>204000.5062</v>
      </c>
      <c r="F58" s="29">
        <f t="shared" si="2"/>
        <v>188563.2176</v>
      </c>
      <c r="G58" s="40">
        <f t="shared" si="3"/>
        <v>15437.28859</v>
      </c>
      <c r="H58" s="43">
        <f t="shared" si="4"/>
        <v>770242.7848</v>
      </c>
    </row>
    <row r="59">
      <c r="C59" s="15">
        <v>50.0</v>
      </c>
      <c r="D59" s="43">
        <f t="shared" si="5"/>
        <v>770242.7848</v>
      </c>
      <c r="E59" s="40">
        <f t="shared" si="1"/>
        <v>204000.5062</v>
      </c>
      <c r="F59" s="29">
        <f t="shared" si="2"/>
        <v>184858.2684</v>
      </c>
      <c r="G59" s="40">
        <f t="shared" si="3"/>
        <v>19142.23785</v>
      </c>
      <c r="H59" s="43">
        <f t="shared" si="4"/>
        <v>751100.547</v>
      </c>
    </row>
    <row r="60">
      <c r="C60" s="15">
        <v>51.0</v>
      </c>
      <c r="D60" s="43">
        <f t="shared" si="5"/>
        <v>751100.547</v>
      </c>
      <c r="E60" s="40">
        <f t="shared" si="1"/>
        <v>204000.5062</v>
      </c>
      <c r="F60" s="29">
        <f t="shared" si="2"/>
        <v>180264.1313</v>
      </c>
      <c r="G60" s="40">
        <f t="shared" si="3"/>
        <v>23736.37494</v>
      </c>
      <c r="H60" s="43">
        <f t="shared" si="4"/>
        <v>727364.172</v>
      </c>
    </row>
    <row r="61">
      <c r="C61" s="15">
        <v>52.0</v>
      </c>
      <c r="D61" s="43">
        <f t="shared" si="5"/>
        <v>727364.172</v>
      </c>
      <c r="E61" s="40">
        <f t="shared" si="1"/>
        <v>204000.5062</v>
      </c>
      <c r="F61" s="29">
        <f t="shared" si="2"/>
        <v>174567.4013</v>
      </c>
      <c r="G61" s="40">
        <f t="shared" si="3"/>
        <v>29433.10492</v>
      </c>
      <c r="H61" s="43">
        <f t="shared" si="4"/>
        <v>697931.0671</v>
      </c>
    </row>
    <row r="62">
      <c r="C62" s="15">
        <v>53.0</v>
      </c>
      <c r="D62" s="43">
        <f t="shared" si="5"/>
        <v>697931.0671</v>
      </c>
      <c r="E62" s="40">
        <f t="shared" si="1"/>
        <v>204000.5062</v>
      </c>
      <c r="F62" s="29">
        <f t="shared" si="2"/>
        <v>167503.4561</v>
      </c>
      <c r="G62" s="40">
        <f t="shared" si="3"/>
        <v>36497.05011</v>
      </c>
      <c r="H62" s="43">
        <f t="shared" si="4"/>
        <v>661434.017</v>
      </c>
    </row>
    <row r="63">
      <c r="C63" s="15">
        <v>54.0</v>
      </c>
      <c r="D63" s="43">
        <f t="shared" si="5"/>
        <v>661434.017</v>
      </c>
      <c r="E63" s="40">
        <f t="shared" si="1"/>
        <v>204000.5062</v>
      </c>
      <c r="F63" s="29">
        <f t="shared" si="2"/>
        <v>158744.1641</v>
      </c>
      <c r="G63" s="40">
        <f t="shared" si="3"/>
        <v>45256.34213</v>
      </c>
      <c r="H63" s="43">
        <f t="shared" si="4"/>
        <v>616177.6749</v>
      </c>
    </row>
    <row r="64">
      <c r="C64" s="15">
        <v>55.0</v>
      </c>
      <c r="D64" s="43">
        <f t="shared" si="5"/>
        <v>616177.6749</v>
      </c>
      <c r="E64" s="40">
        <f t="shared" si="1"/>
        <v>204000.5062</v>
      </c>
      <c r="F64" s="29">
        <f t="shared" si="2"/>
        <v>147882.642</v>
      </c>
      <c r="G64" s="40">
        <f t="shared" si="3"/>
        <v>56117.86424</v>
      </c>
      <c r="H64" s="43">
        <f t="shared" si="4"/>
        <v>560059.8106</v>
      </c>
    </row>
    <row r="65">
      <c r="C65" s="15">
        <v>56.0</v>
      </c>
      <c r="D65" s="43">
        <f t="shared" si="5"/>
        <v>560059.8106</v>
      </c>
      <c r="E65" s="40">
        <f t="shared" si="1"/>
        <v>204000.5062</v>
      </c>
      <c r="F65" s="29">
        <f t="shared" si="2"/>
        <v>134414.3545</v>
      </c>
      <c r="G65" s="40">
        <f t="shared" si="3"/>
        <v>69586.15166</v>
      </c>
      <c r="H65" s="43">
        <f t="shared" si="4"/>
        <v>490473.6589</v>
      </c>
    </row>
    <row r="66">
      <c r="C66" s="15">
        <v>57.0</v>
      </c>
      <c r="D66" s="43">
        <f t="shared" si="5"/>
        <v>490473.6589</v>
      </c>
      <c r="E66" s="40">
        <f t="shared" si="1"/>
        <v>204000.5062</v>
      </c>
      <c r="F66" s="29">
        <f t="shared" si="2"/>
        <v>117713.6781</v>
      </c>
      <c r="G66" s="40">
        <f t="shared" si="3"/>
        <v>86286.82806</v>
      </c>
      <c r="H66" s="43">
        <f t="shared" si="4"/>
        <v>404186.8309</v>
      </c>
    </row>
    <row r="67">
      <c r="C67" s="15">
        <v>58.0</v>
      </c>
      <c r="D67" s="43">
        <f t="shared" si="5"/>
        <v>404186.8309</v>
      </c>
      <c r="E67" s="40">
        <f t="shared" si="1"/>
        <v>204000.5062</v>
      </c>
      <c r="F67" s="29">
        <f t="shared" si="2"/>
        <v>97004.83941</v>
      </c>
      <c r="G67" s="40">
        <f t="shared" si="3"/>
        <v>106995.6668</v>
      </c>
      <c r="H67" s="43">
        <f t="shared" si="4"/>
        <v>297191.1641</v>
      </c>
    </row>
    <row r="68">
      <c r="C68" s="15">
        <v>59.0</v>
      </c>
      <c r="D68" s="43">
        <f t="shared" si="5"/>
        <v>297191.1641</v>
      </c>
      <c r="E68" s="40">
        <f t="shared" si="1"/>
        <v>204000.5062</v>
      </c>
      <c r="F68" s="29">
        <f t="shared" si="2"/>
        <v>71325.87938</v>
      </c>
      <c r="G68" s="40">
        <f t="shared" si="3"/>
        <v>132674.6268</v>
      </c>
      <c r="H68" s="43">
        <f t="shared" si="4"/>
        <v>164516.5373</v>
      </c>
    </row>
    <row r="69">
      <c r="C69" s="15">
        <v>60.0</v>
      </c>
      <c r="D69" s="43">
        <f t="shared" si="5"/>
        <v>164516.5373</v>
      </c>
      <c r="E69" s="40">
        <f t="shared" si="1"/>
        <v>204000.5062</v>
      </c>
      <c r="F69" s="29">
        <f t="shared" si="2"/>
        <v>39483.96894</v>
      </c>
      <c r="G69" s="40">
        <f t="shared" si="3"/>
        <v>164516.5373</v>
      </c>
      <c r="H69" s="43">
        <f t="shared" si="4"/>
        <v>-0.000007608934538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20.86"/>
    <col customWidth="1" min="4" max="4" width="13.43"/>
    <col customWidth="1" min="5" max="5" width="8.71"/>
    <col customWidth="1" min="6" max="6" width="11.71"/>
    <col customWidth="1" min="7" max="7" width="7.14"/>
    <col customWidth="1" min="8" max="8" width="9.86"/>
    <col customWidth="1" min="9" max="9" width="8.71"/>
    <col customWidth="1" min="10" max="10" width="21.57"/>
  </cols>
  <sheetData>
    <row r="1">
      <c r="A1" s="15" t="s">
        <v>79</v>
      </c>
    </row>
    <row r="2">
      <c r="A2" s="15">
        <v>1.0</v>
      </c>
      <c r="B2" s="44" t="s">
        <v>80</v>
      </c>
    </row>
    <row r="9">
      <c r="C9" s="15" t="s">
        <v>81</v>
      </c>
      <c r="D9" s="29">
        <f>4*2</f>
        <v>8</v>
      </c>
      <c r="E9" s="15" t="s">
        <v>82</v>
      </c>
    </row>
    <row r="10">
      <c r="C10" s="15" t="s">
        <v>69</v>
      </c>
      <c r="D10" s="15">
        <v>0.06</v>
      </c>
    </row>
    <row r="11">
      <c r="C11" s="15" t="s">
        <v>70</v>
      </c>
      <c r="D11" s="41">
        <f>PV(D10,D9,D12,D14,D13)</f>
        <v>296207.1648</v>
      </c>
      <c r="E11" s="15" t="s">
        <v>83</v>
      </c>
    </row>
    <row r="12">
      <c r="C12" s="15" t="s">
        <v>71</v>
      </c>
      <c r="D12" s="42">
        <v>-45000.0</v>
      </c>
    </row>
    <row r="13">
      <c r="C13" s="15" t="s">
        <v>72</v>
      </c>
      <c r="D13" s="15">
        <v>1.0</v>
      </c>
      <c r="E13" s="15" t="s">
        <v>84</v>
      </c>
    </row>
    <row r="14">
      <c r="C14" s="15" t="s">
        <v>73</v>
      </c>
      <c r="D14" s="15">
        <v>0.0</v>
      </c>
    </row>
    <row r="16">
      <c r="A16" s="15">
        <v>2.0</v>
      </c>
      <c r="B16" s="44" t="s">
        <v>85</v>
      </c>
    </row>
    <row r="25">
      <c r="B25" s="15" t="s">
        <v>86</v>
      </c>
      <c r="D25" s="15" t="s">
        <v>87</v>
      </c>
      <c r="F25" s="15" t="s">
        <v>88</v>
      </c>
    </row>
    <row r="26">
      <c r="B26" s="15" t="s">
        <v>81</v>
      </c>
      <c r="C26" s="15">
        <v>2.0</v>
      </c>
      <c r="D26" s="15" t="s">
        <v>81</v>
      </c>
      <c r="E26" s="15">
        <v>3.0</v>
      </c>
      <c r="F26" s="15" t="s">
        <v>81</v>
      </c>
      <c r="G26" s="15">
        <v>4.0</v>
      </c>
    </row>
    <row r="27">
      <c r="B27" s="15" t="s">
        <v>69</v>
      </c>
      <c r="C27" s="15">
        <v>0.13</v>
      </c>
      <c r="D27" s="15" t="s">
        <v>69</v>
      </c>
      <c r="E27" s="15">
        <v>0.13</v>
      </c>
      <c r="F27" s="15" t="s">
        <v>69</v>
      </c>
      <c r="G27" s="15">
        <v>0.13</v>
      </c>
    </row>
    <row r="28">
      <c r="B28" s="15" t="s">
        <v>70</v>
      </c>
      <c r="C28" s="15">
        <v>-3800.0</v>
      </c>
      <c r="D28" s="15" t="s">
        <v>70</v>
      </c>
      <c r="E28" s="15">
        <v>-3850.0</v>
      </c>
      <c r="F28" s="15" t="s">
        <v>70</v>
      </c>
      <c r="G28" s="15">
        <v>-4500.0</v>
      </c>
    </row>
    <row r="29">
      <c r="B29" s="15" t="s">
        <v>71</v>
      </c>
      <c r="D29" s="15" t="s">
        <v>71</v>
      </c>
      <c r="F29" s="15" t="s">
        <v>71</v>
      </c>
    </row>
    <row r="30">
      <c r="B30" s="15" t="s">
        <v>72</v>
      </c>
      <c r="C30" s="15">
        <v>1.0</v>
      </c>
      <c r="D30" s="15" t="s">
        <v>72</v>
      </c>
      <c r="E30" s="15">
        <v>1.0</v>
      </c>
      <c r="F30" s="15" t="s">
        <v>72</v>
      </c>
      <c r="G30" s="15">
        <v>1.0</v>
      </c>
    </row>
    <row r="31">
      <c r="B31" s="15" t="s">
        <v>73</v>
      </c>
      <c r="C31" s="45">
        <f>FV(C27,C26,C29,C28,C30)</f>
        <v>4852.22</v>
      </c>
      <c r="D31" s="15" t="s">
        <v>73</v>
      </c>
      <c r="E31" s="45">
        <f>FV(E27,E26,E29,E28,E30)</f>
        <v>5555.15345</v>
      </c>
      <c r="F31" s="15" t="s">
        <v>73</v>
      </c>
      <c r="G31" s="45">
        <f>FV(G27,G26,G29,G28,G30)</f>
        <v>7337.131245</v>
      </c>
    </row>
    <row r="33">
      <c r="C33" s="15" t="s">
        <v>89</v>
      </c>
      <c r="D33" s="40">
        <f>C31+E31+G31</f>
        <v>17744.5047</v>
      </c>
    </row>
    <row r="34">
      <c r="C34" s="15" t="s">
        <v>90</v>
      </c>
    </row>
    <row r="42">
      <c r="A42" s="15">
        <v>3.0</v>
      </c>
      <c r="B42" s="46" t="s">
        <v>91</v>
      </c>
    </row>
    <row r="53">
      <c r="C53" s="42"/>
      <c r="F53" s="42"/>
    </row>
  </sheetData>
  <mergeCells count="3">
    <mergeCell ref="B2:I7"/>
    <mergeCell ref="B16:I23"/>
    <mergeCell ref="B42:J47"/>
  </mergeCells>
  <drawing r:id="rId1"/>
</worksheet>
</file>