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2" sheetId="2" r:id="rId5"/>
  </sheets>
  <definedNames/>
  <calcPr/>
</workbook>
</file>

<file path=xl/sharedStrings.xml><?xml version="1.0" encoding="utf-8"?>
<sst xmlns="http://schemas.openxmlformats.org/spreadsheetml/2006/main" count="70" uniqueCount="27">
  <si>
    <t>Usted esta a 5 años de retirarse. Encuentra un fondo que le permite tener una renta mensual de 3000 durante los próximos 15 años, con una tasa del 1% mensual, pero lo puede aparturar hasta dentro de dos años. Se estima que la inflación para los siguientes años será del 4%.
 ¿cuánto deberá ahorrar el día de hoy para poder contar con lo que requiere para hacer ese fondo?</t>
  </si>
  <si>
    <t>N</t>
  </si>
  <si>
    <t>1/Y</t>
  </si>
  <si>
    <t>PV</t>
  </si>
  <si>
    <t>PMT</t>
  </si>
  <si>
    <t>PMT TYPE</t>
  </si>
  <si>
    <t>FV</t>
  </si>
  <si>
    <t>R// Bueno necesita 31,129.30 con esa renta, puesto a que empieza en 2 años supongo que hoy tiene que ahorrar 31,129/24 para este mes.</t>
  </si>
  <si>
    <t>Usted saco un prestamo en el banco por 60,000 a un plazo de 24 meses a una tasa del 2.5% mensual.
 Usted desea hacer una amortización a capital por el monto de 16,773.85 al finalizar el pago 8.
 Realice su tabla de amortización y establezca cuántos pagos adicionale le quedarán para terminará de pagar su crédito tomando esta aportación.</t>
  </si>
  <si>
    <t>R// necesitará aproximadamente 1 periodo más.</t>
  </si>
  <si>
    <t>Steve necesita un préstamo de $35,000 para pagar sus estudios, el crédito estudiantil que le brinda la universidad tiene una tasa mensual del 1% y le proponen pagos mensuales de $505
 ¿cuánto tiempo se tardará en cancelar la deuda?</t>
  </si>
  <si>
    <t>R// Necesitará aproximadamente 52 o 53 periodos (meses) para poder pagarlo a ese tipo de interes</t>
  </si>
  <si>
    <t>B</t>
  </si>
  <si>
    <t>Pedro acaba de ganarse la loteria por $87 millones y necesita elegir una de estas dos alternativas de pago
 a) Un pago hoy por $44 millones 
 b) Un pago de $2.5 millones por año durante 30 años; el primer pago será hoy
 Si el costo de oportunidad de Pedro es del 5%, ¿qué alternativa debe elegir?</t>
  </si>
  <si>
    <t>La opción B es menos lucrativa que la A, le comviene la A. El VF de la A es mayor.</t>
  </si>
  <si>
    <t>Necesita reunir $12,000. Para hacerlo planea depositar $1680 por año, con el primer pago hecho el día de hoy en una cuenta bancaria que paga el 6% de interes anual.
 Su último pago será de más de $1680 de ser necesario para redondear a los $12,000
 ¿cuántos años le tomará alcanzar su meta?
 ¿de cuánto será su último depósito?</t>
  </si>
  <si>
    <t>R// le tomará aproximadamente 8 años y el último pago será de: 1495.2</t>
  </si>
  <si>
    <t>Jason trabajó, cuando era dolecente en varios empleos para ahorrar dinero para la universidad. Ahora cumple 20 años y está por comenzar sus estudios en la universidad. Hace algunos meses, Jason, recibió una beca que pagará el total de su educación por un periodo que no exceda cinco años.
 Usará el dinero ahorrado para pagar sus gastos de vida mientras cursa la universidad, de hecho espera utilizar todos sus ahorros. Todos sus empleos le permitieron ahorrar $12,000, los cuales estan en la actualidad invertidos a una tasa del 13% en un activo financiero que le paga intereses mensualemnete.
 Puesto que estudiará a tiempo completo, espera graduarse dentro de cuatro años.
 a) cuánto puede retirar mensualmente, si realiza el primer retiro el día de hoy.</t>
  </si>
  <si>
    <t>R// Puede retirar 1338.45 $ al mes para pagar sus costos de vida.</t>
  </si>
  <si>
    <t>Kay en cuánto se graduó de la universidad empezó a hacer su fondo de retiro. Planea depositar $620 semestrales empezando luego de su graduación y siguiendo hasta que se retire en 30 años. Hoy, Kay se retira, acaba de realizar su último depósito de $620 y quiere saber cuánto ha acumulado. El fondo de ahorro ganó 8% con capitalizaciones semestrales desde que se estableció.
 Calcule de cuánto es el fondo de retiro de Kay</t>
  </si>
  <si>
    <t>R// El fondo de retiro será de 776992.24.</t>
  </si>
  <si>
    <t>plazo</t>
  </si>
  <si>
    <t>monto</t>
  </si>
  <si>
    <t>pago</t>
  </si>
  <si>
    <t>intereses</t>
  </si>
  <si>
    <t>pago a capital</t>
  </si>
  <si>
    <t>saldo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</si>
</sst>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font>
    <font>
      <sz val="11.0"/>
      <color rgb="FF000000"/>
      <name val="Calibri"/>
    </font>
    <font>
      <color theme="1"/>
      <name val="Arial"/>
    </font>
  </fonts>
  <fills count="3">
    <fill>
      <patternFill patternType="none"/>
    </fill>
    <fill>
      <patternFill patternType="lightGray"/>
    </fill>
    <fill>
      <patternFill patternType="solid">
        <fgColor rgb="FFF2F2F2"/>
        <bgColor rgb="FFF2F2F2"/>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2" fontId="1" numFmtId="0" xfId="0" applyAlignment="1" applyFill="1" applyFont="1">
      <alignment horizontal="left" readingOrder="0" shrinkToFit="0" wrapText="1"/>
    </xf>
    <xf borderId="0" fillId="0" fontId="2" numFmtId="0" xfId="0" applyAlignment="1" applyFont="1">
      <alignment readingOrder="0"/>
    </xf>
    <xf borderId="0" fillId="0" fontId="2" numFmtId="164" xfId="0" applyFont="1" applyNumberFormat="1"/>
    <xf borderId="0" fillId="0" fontId="2" numFmtId="3" xfId="0" applyAlignment="1" applyFont="1" applyNumberFormat="1">
      <alignment readingOrder="0"/>
    </xf>
    <xf borderId="0" fillId="0" fontId="2" numFmtId="0" xfId="0" applyFont="1"/>
    <xf borderId="0" fillId="0" fontId="1" numFmtId="0" xfId="0" applyAlignment="1" applyFont="1">
      <alignment horizontal="left" readingOrder="0" shrinkToFit="0" wrapText="1"/>
    </xf>
    <xf borderId="0" fillId="0" fontId="1" numFmtId="164" xfId="0" applyAlignment="1" applyFont="1" applyNumberForma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71"/>
    <col customWidth="1" min="3" max="3" width="8.29"/>
    <col customWidth="1" min="4" max="4" width="5.57"/>
    <col customWidth="1" min="5" max="5" width="6.86"/>
    <col customWidth="1" min="6" max="6" width="7.43"/>
    <col customWidth="1" min="7" max="7" width="5.43"/>
    <col customWidth="1" min="8" max="8" width="7.57"/>
    <col customWidth="1" min="9" max="9" width="8.43"/>
    <col customWidth="1" min="10" max="10" width="7.43"/>
  </cols>
  <sheetData>
    <row r="1">
      <c r="A1" s="1"/>
      <c r="B1" s="1"/>
      <c r="C1" s="1"/>
      <c r="D1" s="1"/>
      <c r="E1" s="1"/>
      <c r="F1" s="1"/>
      <c r="G1" s="1"/>
      <c r="H1" s="1"/>
      <c r="I1" s="1"/>
      <c r="J1" s="1"/>
      <c r="K1" s="1"/>
    </row>
    <row r="2">
      <c r="A2" s="2">
        <v>1.0</v>
      </c>
      <c r="B2" s="3" t="s">
        <v>0</v>
      </c>
      <c r="K2" s="4" t="s">
        <v>1</v>
      </c>
      <c r="L2" s="4">
        <v>15.0</v>
      </c>
    </row>
    <row r="3">
      <c r="A3" s="1"/>
      <c r="K3" s="2" t="s">
        <v>2</v>
      </c>
      <c r="L3" s="4">
        <f>(1+(0.01/12))^12-1+0.04</f>
        <v>0.05004596089</v>
      </c>
    </row>
    <row r="4">
      <c r="A4" s="1"/>
      <c r="K4" s="4" t="s">
        <v>3</v>
      </c>
      <c r="L4" s="5">
        <f>PV(L3,L2,L5,L7,L6)</f>
        <v>-31129.30256</v>
      </c>
    </row>
    <row r="5">
      <c r="A5" s="1"/>
      <c r="K5" s="2" t="s">
        <v>4</v>
      </c>
      <c r="L5" s="6">
        <v>3000.0</v>
      </c>
    </row>
    <row r="6">
      <c r="A6" s="1"/>
      <c r="K6" s="2" t="s">
        <v>5</v>
      </c>
      <c r="L6" s="4">
        <v>0.0</v>
      </c>
    </row>
    <row r="7">
      <c r="A7" s="1"/>
      <c r="K7" s="2" t="s">
        <v>6</v>
      </c>
      <c r="L7" s="4">
        <v>0.0</v>
      </c>
    </row>
    <row r="8">
      <c r="A8" s="1"/>
      <c r="K8" s="1"/>
    </row>
    <row r="9" ht="20.25" customHeight="1">
      <c r="A9" s="1"/>
      <c r="B9" s="2" t="s">
        <v>7</v>
      </c>
    </row>
    <row r="10">
      <c r="A10" s="1"/>
    </row>
    <row r="11">
      <c r="A11" s="2">
        <v>2.0</v>
      </c>
      <c r="B11" s="3" t="s">
        <v>8</v>
      </c>
      <c r="K11" s="4" t="s">
        <v>1</v>
      </c>
      <c r="L11" s="4">
        <v>24.0</v>
      </c>
      <c r="M11" s="4" t="s">
        <v>1</v>
      </c>
      <c r="N11" s="7">
        <f>NPER(N12,N14,N13,N16,N15)</f>
        <v>24.312327</v>
      </c>
    </row>
    <row r="12">
      <c r="A12" s="1"/>
      <c r="K12" s="2" t="s">
        <v>2</v>
      </c>
      <c r="L12" s="4">
        <v>0.025</v>
      </c>
      <c r="M12" s="2" t="s">
        <v>2</v>
      </c>
      <c r="N12" s="4">
        <v>0.025</v>
      </c>
    </row>
    <row r="13">
      <c r="A13" s="1"/>
      <c r="K13" s="4" t="s">
        <v>3</v>
      </c>
      <c r="L13" s="4">
        <v>60000.0</v>
      </c>
      <c r="M13" s="4" t="s">
        <v>3</v>
      </c>
      <c r="N13" s="5">
        <f>'#2'!G12+O13</f>
        <v>60569.97111</v>
      </c>
      <c r="O13" s="4">
        <v>16773.45</v>
      </c>
    </row>
    <row r="14">
      <c r="A14" s="1"/>
      <c r="K14" s="2" t="s">
        <v>4</v>
      </c>
      <c r="L14" s="5">
        <f>PMT(L12,L11,L13,L16,L15)</f>
        <v>-3354.769222</v>
      </c>
      <c r="M14" s="2" t="s">
        <v>4</v>
      </c>
      <c r="N14" s="5">
        <f>L14</f>
        <v>-3354.769222</v>
      </c>
    </row>
    <row r="15">
      <c r="A15" s="1"/>
      <c r="K15" s="2" t="s">
        <v>5</v>
      </c>
      <c r="L15" s="4">
        <v>0.0</v>
      </c>
      <c r="M15" s="2" t="s">
        <v>5</v>
      </c>
      <c r="N15" s="4">
        <v>0.0</v>
      </c>
    </row>
    <row r="16">
      <c r="A16" s="1"/>
      <c r="K16" s="2" t="s">
        <v>6</v>
      </c>
      <c r="L16" s="4">
        <v>0.0</v>
      </c>
      <c r="M16" s="2" t="s">
        <v>6</v>
      </c>
      <c r="N16" s="4">
        <v>0.0</v>
      </c>
    </row>
    <row r="17">
      <c r="A17" s="1"/>
      <c r="K17" s="1"/>
    </row>
    <row r="18">
      <c r="A18" s="1"/>
      <c r="B18" s="2" t="s">
        <v>9</v>
      </c>
    </row>
    <row r="19">
      <c r="A19" s="1"/>
      <c r="B19" s="1"/>
      <c r="C19" s="1"/>
      <c r="D19" s="1"/>
      <c r="E19" s="1"/>
      <c r="F19" s="1"/>
      <c r="G19" s="1"/>
      <c r="H19" s="1"/>
      <c r="I19" s="1"/>
      <c r="J19" s="1"/>
      <c r="K19" s="1"/>
    </row>
    <row r="20">
      <c r="A20" s="2">
        <v>3.0</v>
      </c>
      <c r="B20" s="3" t="s">
        <v>10</v>
      </c>
      <c r="K20" s="4" t="s">
        <v>1</v>
      </c>
      <c r="L20" s="7">
        <f>NPER(L21,L23,L22,L25,L24)</f>
        <v>-52.91713888</v>
      </c>
    </row>
    <row r="21">
      <c r="A21" s="1"/>
      <c r="K21" s="2" t="s">
        <v>2</v>
      </c>
      <c r="L21" s="4">
        <v>0.01</v>
      </c>
    </row>
    <row r="22">
      <c r="A22" s="1"/>
      <c r="K22" s="4" t="s">
        <v>3</v>
      </c>
      <c r="L22" s="6">
        <v>35000.0</v>
      </c>
    </row>
    <row r="23">
      <c r="A23" s="1"/>
      <c r="K23" s="2" t="s">
        <v>4</v>
      </c>
      <c r="L23" s="4">
        <v>505.0</v>
      </c>
    </row>
    <row r="24">
      <c r="A24" s="1"/>
      <c r="K24" s="2" t="s">
        <v>5</v>
      </c>
      <c r="L24" s="4">
        <v>0.0</v>
      </c>
    </row>
    <row r="25">
      <c r="A25" s="1"/>
      <c r="K25" s="2" t="s">
        <v>6</v>
      </c>
      <c r="L25" s="4">
        <v>0.0</v>
      </c>
    </row>
    <row r="26">
      <c r="A26" s="1"/>
      <c r="K26" s="1"/>
    </row>
    <row r="27">
      <c r="A27" s="1"/>
      <c r="B27" s="2" t="s">
        <v>11</v>
      </c>
    </row>
    <row r="28">
      <c r="A28" s="1"/>
      <c r="B28" s="1"/>
      <c r="C28" s="1"/>
      <c r="D28" s="1"/>
      <c r="E28" s="1"/>
      <c r="F28" s="1"/>
      <c r="G28" s="1"/>
      <c r="H28" s="1"/>
      <c r="I28" s="1"/>
      <c r="J28" s="1"/>
      <c r="K28" s="2"/>
      <c r="L28" s="4" t="s">
        <v>12</v>
      </c>
    </row>
    <row r="29">
      <c r="A29" s="2">
        <v>4.0</v>
      </c>
      <c r="B29" s="3" t="s">
        <v>13</v>
      </c>
      <c r="K29" s="4" t="s">
        <v>1</v>
      </c>
      <c r="L29" s="4">
        <v>30.0</v>
      </c>
    </row>
    <row r="30">
      <c r="A30" s="1"/>
      <c r="K30" s="2" t="s">
        <v>2</v>
      </c>
      <c r="L30" s="4">
        <v>-0.05</v>
      </c>
    </row>
    <row r="31">
      <c r="A31" s="1"/>
      <c r="K31" s="4" t="s">
        <v>3</v>
      </c>
      <c r="L31" s="4">
        <v>0.0</v>
      </c>
    </row>
    <row r="32">
      <c r="A32" s="1"/>
      <c r="K32" s="2" t="s">
        <v>4</v>
      </c>
      <c r="L32" s="4">
        <v>-2.5</v>
      </c>
    </row>
    <row r="33">
      <c r="A33" s="1"/>
      <c r="K33" s="2" t="s">
        <v>5</v>
      </c>
      <c r="L33" s="4">
        <v>1.0</v>
      </c>
    </row>
    <row r="34">
      <c r="A34" s="1"/>
      <c r="K34" s="2" t="s">
        <v>6</v>
      </c>
      <c r="L34" s="5">
        <f>FV(L30,L29,L32,L31,0)</f>
        <v>39.2680618</v>
      </c>
    </row>
    <row r="35">
      <c r="A35" s="1"/>
      <c r="K35" s="1"/>
    </row>
    <row r="36">
      <c r="A36" s="1"/>
      <c r="B36" s="2" t="s">
        <v>14</v>
      </c>
    </row>
    <row r="37">
      <c r="A37" s="1"/>
      <c r="B37" s="1"/>
      <c r="C37" s="1"/>
      <c r="D37" s="1"/>
      <c r="E37" s="1"/>
      <c r="F37" s="1"/>
      <c r="G37" s="1"/>
      <c r="H37" s="1"/>
      <c r="I37" s="1"/>
      <c r="J37" s="1"/>
      <c r="K37" s="1"/>
    </row>
    <row r="38">
      <c r="A38" s="2">
        <v>5.0</v>
      </c>
      <c r="B38" s="3" t="s">
        <v>15</v>
      </c>
      <c r="K38" s="4" t="s">
        <v>1</v>
      </c>
      <c r="L38" s="7">
        <f>NPER(L39,L41,L40,L43,L42)</f>
        <v>-8.890493709</v>
      </c>
    </row>
    <row r="39">
      <c r="A39" s="1"/>
      <c r="K39" s="2" t="s">
        <v>2</v>
      </c>
      <c r="L39" s="4">
        <v>0.06</v>
      </c>
      <c r="M39" s="7">
        <f>0.89*L41</f>
        <v>1495.2</v>
      </c>
    </row>
    <row r="40">
      <c r="A40" s="1"/>
      <c r="K40" s="4" t="s">
        <v>3</v>
      </c>
      <c r="L40" s="4">
        <v>0.0</v>
      </c>
    </row>
    <row r="41">
      <c r="A41" s="1"/>
      <c r="K41" s="2" t="s">
        <v>4</v>
      </c>
      <c r="L41" s="4">
        <v>1680.0</v>
      </c>
    </row>
    <row r="42">
      <c r="A42" s="1"/>
      <c r="K42" s="2" t="s">
        <v>5</v>
      </c>
      <c r="L42" s="4">
        <v>1.0</v>
      </c>
    </row>
    <row r="43">
      <c r="A43" s="1"/>
      <c r="K43" s="2" t="s">
        <v>6</v>
      </c>
      <c r="L43" s="4">
        <v>12000.0</v>
      </c>
    </row>
    <row r="44">
      <c r="A44" s="1"/>
      <c r="K44" s="1"/>
    </row>
    <row r="45">
      <c r="A45" s="1"/>
      <c r="B45" s="2" t="s">
        <v>16</v>
      </c>
    </row>
    <row r="46">
      <c r="A46" s="2">
        <v>6.0</v>
      </c>
      <c r="B46" s="3" t="s">
        <v>17</v>
      </c>
      <c r="L46" s="4" t="s">
        <v>1</v>
      </c>
      <c r="M46" s="4">
        <f>12*4</f>
        <v>48</v>
      </c>
    </row>
    <row r="47">
      <c r="A47" s="1"/>
      <c r="L47" s="2" t="s">
        <v>2</v>
      </c>
      <c r="M47" s="4">
        <v>0.13</v>
      </c>
    </row>
    <row r="48">
      <c r="A48" s="1"/>
      <c r="L48" s="4" t="s">
        <v>3</v>
      </c>
      <c r="M48" s="6">
        <v>-12000.0</v>
      </c>
    </row>
    <row r="49">
      <c r="A49" s="1"/>
      <c r="L49" s="2" t="s">
        <v>4</v>
      </c>
      <c r="M49" s="5">
        <f>PMT(M47,M46,M48,M51,M50)</f>
        <v>1384.453022</v>
      </c>
      <c r="N49" s="5">
        <f>M49/(4*12)</f>
        <v>28.84277129</v>
      </c>
    </row>
    <row r="50">
      <c r="A50" s="1"/>
      <c r="L50" s="2" t="s">
        <v>5</v>
      </c>
      <c r="M50" s="4">
        <v>1.0</v>
      </c>
    </row>
    <row r="51">
      <c r="A51" s="1"/>
      <c r="L51" s="2" t="s">
        <v>6</v>
      </c>
      <c r="M51" s="4">
        <v>0.0</v>
      </c>
    </row>
    <row r="52">
      <c r="A52" s="1"/>
    </row>
    <row r="53">
      <c r="A53" s="1"/>
    </row>
    <row r="54">
      <c r="A54" s="1"/>
    </row>
    <row r="55">
      <c r="A55" s="1"/>
    </row>
    <row r="56">
      <c r="A56" s="1"/>
      <c r="B56" s="2" t="s">
        <v>18</v>
      </c>
    </row>
    <row r="57">
      <c r="A57" s="1"/>
      <c r="B57" s="1"/>
      <c r="C57" s="1"/>
      <c r="D57" s="1"/>
      <c r="E57" s="1"/>
      <c r="F57" s="1"/>
      <c r="G57" s="1"/>
      <c r="H57" s="1"/>
      <c r="I57" s="1"/>
      <c r="J57" s="1"/>
      <c r="K57" s="1"/>
    </row>
    <row r="58">
      <c r="A58" s="2">
        <v>7.0</v>
      </c>
      <c r="B58" s="3" t="s">
        <v>19</v>
      </c>
      <c r="K58" s="4" t="s">
        <v>1</v>
      </c>
      <c r="L58" s="7">
        <f>30*2</f>
        <v>60</v>
      </c>
    </row>
    <row r="59">
      <c r="A59" s="1"/>
      <c r="K59" s="2" t="s">
        <v>2</v>
      </c>
      <c r="L59" s="4">
        <v>0.08</v>
      </c>
    </row>
    <row r="60">
      <c r="A60" s="1"/>
      <c r="K60" s="4" t="s">
        <v>3</v>
      </c>
      <c r="L60" s="4">
        <v>0.0</v>
      </c>
    </row>
    <row r="61">
      <c r="A61" s="1"/>
      <c r="K61" s="2" t="s">
        <v>4</v>
      </c>
      <c r="L61" s="4">
        <v>620.0</v>
      </c>
    </row>
    <row r="62">
      <c r="A62" s="1"/>
      <c r="K62" s="2" t="s">
        <v>5</v>
      </c>
      <c r="L62" s="4">
        <v>1.0</v>
      </c>
    </row>
    <row r="63">
      <c r="A63" s="1"/>
      <c r="K63" s="2" t="s">
        <v>6</v>
      </c>
      <c r="L63" s="5">
        <f>FV(L59,L58,L61,L60,0)</f>
        <v>-776992.2434</v>
      </c>
    </row>
    <row r="64">
      <c r="A64" s="1"/>
      <c r="K64" s="1"/>
    </row>
    <row r="65">
      <c r="A65" s="1"/>
      <c r="K65" s="1"/>
    </row>
    <row r="66">
      <c r="A66" s="1"/>
      <c r="K66" s="1"/>
    </row>
    <row r="67">
      <c r="A67" s="1"/>
      <c r="K67" s="1"/>
    </row>
    <row r="68">
      <c r="A68" s="1"/>
      <c r="B68" s="1"/>
      <c r="C68" s="1"/>
      <c r="D68" s="1"/>
      <c r="E68" s="1"/>
      <c r="F68" s="1"/>
      <c r="G68" s="1"/>
      <c r="H68" s="1"/>
      <c r="I68" s="1"/>
      <c r="J68" s="1"/>
      <c r="K68" s="1"/>
    </row>
    <row r="69">
      <c r="B69" s="4" t="s">
        <v>20</v>
      </c>
    </row>
  </sheetData>
  <mergeCells count="13">
    <mergeCell ref="B29:J35"/>
    <mergeCell ref="B38:J44"/>
    <mergeCell ref="B45:L45"/>
    <mergeCell ref="B46:K55"/>
    <mergeCell ref="B56:L56"/>
    <mergeCell ref="B58:J67"/>
    <mergeCell ref="B2:J8"/>
    <mergeCell ref="B9:L10"/>
    <mergeCell ref="B11:J17"/>
    <mergeCell ref="B18:L18"/>
    <mergeCell ref="B20:J26"/>
    <mergeCell ref="B27:L27"/>
    <mergeCell ref="B36:L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2.29"/>
  </cols>
  <sheetData>
    <row r="1">
      <c r="A1" s="8" t="s">
        <v>8</v>
      </c>
      <c r="H1" s="8"/>
      <c r="I1" s="8"/>
    </row>
    <row r="2">
      <c r="A2" s="8"/>
      <c r="B2" s="8"/>
      <c r="C2" s="8"/>
      <c r="D2" s="8"/>
      <c r="E2" s="8"/>
      <c r="F2" s="8"/>
      <c r="G2" s="8"/>
      <c r="H2" s="8"/>
      <c r="I2" s="8"/>
    </row>
    <row r="3">
      <c r="A3" s="8"/>
      <c r="B3" s="8"/>
      <c r="C3" s="8"/>
      <c r="D3" s="8"/>
      <c r="E3" s="8"/>
      <c r="F3" s="8"/>
      <c r="G3" s="8"/>
      <c r="H3" s="8"/>
      <c r="I3" s="8"/>
    </row>
    <row r="4">
      <c r="A4" s="8"/>
      <c r="B4" s="8" t="s">
        <v>21</v>
      </c>
      <c r="C4" s="8" t="s">
        <v>22</v>
      </c>
      <c r="D4" s="8" t="s">
        <v>23</v>
      </c>
      <c r="E4" s="8" t="s">
        <v>24</v>
      </c>
      <c r="F4" s="8" t="s">
        <v>25</v>
      </c>
      <c r="G4" s="8" t="s">
        <v>26</v>
      </c>
      <c r="H4" s="8"/>
      <c r="I4" s="8"/>
    </row>
    <row r="5">
      <c r="A5" s="8"/>
      <c r="B5" s="8">
        <v>1.0</v>
      </c>
      <c r="C5" s="7">
        <f>Sheet1!L13</f>
        <v>60000</v>
      </c>
      <c r="D5" s="9">
        <f>-Sheet1!$L$14</f>
        <v>3354.769222</v>
      </c>
      <c r="E5" s="8">
        <f>C5*Sheet1!$L$12</f>
        <v>1500</v>
      </c>
      <c r="F5" s="9">
        <f t="shared" ref="F5:F28" si="1">D5-E5</f>
        <v>1854.769222</v>
      </c>
      <c r="G5" s="9">
        <f t="shared" ref="G5:G28" si="2">C5-F5</f>
        <v>58145.23078</v>
      </c>
      <c r="H5" s="8"/>
      <c r="I5" s="8"/>
    </row>
    <row r="6">
      <c r="A6" s="8"/>
      <c r="B6" s="8">
        <v>2.0</v>
      </c>
      <c r="C6" s="9">
        <f t="shared" ref="C6:C28" si="3">G5</f>
        <v>58145.23078</v>
      </c>
      <c r="D6" s="9">
        <f>-Sheet1!$L$14</f>
        <v>3354.769222</v>
      </c>
      <c r="E6" s="9">
        <f>C6*Sheet1!$L$12</f>
        <v>1453.630769</v>
      </c>
      <c r="F6" s="9">
        <f t="shared" si="1"/>
        <v>1901.138452</v>
      </c>
      <c r="G6" s="9">
        <f t="shared" si="2"/>
        <v>56244.09233</v>
      </c>
      <c r="H6" s="8"/>
      <c r="I6" s="8"/>
    </row>
    <row r="7">
      <c r="A7" s="8"/>
      <c r="B7" s="8">
        <v>3.0</v>
      </c>
      <c r="C7" s="9">
        <f t="shared" si="3"/>
        <v>56244.09233</v>
      </c>
      <c r="D7" s="9">
        <f>-Sheet1!$L$14</f>
        <v>3354.769222</v>
      </c>
      <c r="E7" s="9">
        <f>C7*Sheet1!$L$12</f>
        <v>1406.102308</v>
      </c>
      <c r="F7" s="9">
        <f t="shared" si="1"/>
        <v>1948.666913</v>
      </c>
      <c r="G7" s="9">
        <f t="shared" si="2"/>
        <v>54295.42541</v>
      </c>
      <c r="H7" s="8"/>
      <c r="I7" s="8"/>
    </row>
    <row r="8">
      <c r="B8" s="8">
        <v>4.0</v>
      </c>
      <c r="C8" s="9">
        <f t="shared" si="3"/>
        <v>54295.42541</v>
      </c>
      <c r="D8" s="9">
        <f>-Sheet1!$L$14</f>
        <v>3354.769222</v>
      </c>
      <c r="E8" s="9">
        <f>C8*Sheet1!$L$12</f>
        <v>1357.385635</v>
      </c>
      <c r="F8" s="9">
        <f t="shared" si="1"/>
        <v>1997.383586</v>
      </c>
      <c r="G8" s="9">
        <f t="shared" si="2"/>
        <v>52298.04183</v>
      </c>
    </row>
    <row r="9">
      <c r="B9" s="8">
        <v>5.0</v>
      </c>
      <c r="C9" s="9">
        <f t="shared" si="3"/>
        <v>52298.04183</v>
      </c>
      <c r="D9" s="9">
        <f>-Sheet1!$L$14</f>
        <v>3354.769222</v>
      </c>
      <c r="E9" s="9">
        <f>C9*Sheet1!$L$12</f>
        <v>1307.451046</v>
      </c>
      <c r="F9" s="9">
        <f t="shared" si="1"/>
        <v>2047.318176</v>
      </c>
      <c r="G9" s="9">
        <f t="shared" si="2"/>
        <v>50250.72365</v>
      </c>
    </row>
    <row r="10">
      <c r="B10" s="8">
        <v>6.0</v>
      </c>
      <c r="C10" s="9">
        <f t="shared" si="3"/>
        <v>50250.72365</v>
      </c>
      <c r="D10" s="9">
        <f>-Sheet1!$L$14</f>
        <v>3354.769222</v>
      </c>
      <c r="E10" s="9">
        <f>C10*Sheet1!$L$12</f>
        <v>1256.268091</v>
      </c>
      <c r="F10" s="9">
        <f t="shared" si="1"/>
        <v>2098.50113</v>
      </c>
      <c r="G10" s="9">
        <f t="shared" si="2"/>
        <v>48152.22252</v>
      </c>
    </row>
    <row r="11">
      <c r="B11" s="8">
        <v>7.0</v>
      </c>
      <c r="C11" s="9">
        <f t="shared" si="3"/>
        <v>48152.22252</v>
      </c>
      <c r="D11" s="9">
        <f>-Sheet1!$L$14</f>
        <v>3354.769222</v>
      </c>
      <c r="E11" s="9">
        <f>C11*Sheet1!$L$12</f>
        <v>1203.805563</v>
      </c>
      <c r="F11" s="9">
        <f t="shared" si="1"/>
        <v>2150.963659</v>
      </c>
      <c r="G11" s="9">
        <f t="shared" si="2"/>
        <v>46001.25886</v>
      </c>
    </row>
    <row r="12">
      <c r="B12" s="8">
        <v>8.0</v>
      </c>
      <c r="C12" s="9">
        <f t="shared" si="3"/>
        <v>46001.25886</v>
      </c>
      <c r="D12" s="9">
        <f>-Sheet1!$L$14</f>
        <v>3354.769222</v>
      </c>
      <c r="E12" s="9">
        <f>C12*Sheet1!$L$12</f>
        <v>1150.031472</v>
      </c>
      <c r="F12" s="9">
        <f t="shared" si="1"/>
        <v>2204.73775</v>
      </c>
      <c r="G12" s="9">
        <f t="shared" si="2"/>
        <v>43796.52111</v>
      </c>
      <c r="H12" s="8">
        <v>16773.85</v>
      </c>
    </row>
    <row r="13">
      <c r="B13" s="8">
        <v>9.0</v>
      </c>
      <c r="C13" s="9">
        <f t="shared" si="3"/>
        <v>43796.52111</v>
      </c>
      <c r="D13" s="9">
        <f>-Sheet1!$L$14</f>
        <v>3354.769222</v>
      </c>
      <c r="E13" s="9">
        <f>C13*Sheet1!$L$12</f>
        <v>1094.913028</v>
      </c>
      <c r="F13" s="9">
        <f t="shared" si="1"/>
        <v>2259.856194</v>
      </c>
      <c r="G13" s="9">
        <f t="shared" si="2"/>
        <v>41536.66492</v>
      </c>
    </row>
    <row r="14">
      <c r="B14" s="8">
        <v>10.0</v>
      </c>
      <c r="C14" s="9">
        <f t="shared" si="3"/>
        <v>41536.66492</v>
      </c>
      <c r="D14" s="9">
        <f>-Sheet1!$L$14</f>
        <v>3354.769222</v>
      </c>
      <c r="E14" s="9">
        <f>C14*Sheet1!$L$12</f>
        <v>1038.416623</v>
      </c>
      <c r="F14" s="9">
        <f t="shared" si="1"/>
        <v>2316.352599</v>
      </c>
      <c r="G14" s="9">
        <f t="shared" si="2"/>
        <v>39220.31232</v>
      </c>
    </row>
    <row r="15">
      <c r="B15" s="8">
        <v>11.0</v>
      </c>
      <c r="C15" s="9">
        <f t="shared" si="3"/>
        <v>39220.31232</v>
      </c>
      <c r="D15" s="9">
        <f>-Sheet1!$L$14</f>
        <v>3354.769222</v>
      </c>
      <c r="E15" s="9">
        <f>C15*Sheet1!$L$12</f>
        <v>980.507808</v>
      </c>
      <c r="F15" s="9">
        <f t="shared" si="1"/>
        <v>2374.261414</v>
      </c>
      <c r="G15" s="9">
        <f t="shared" si="2"/>
        <v>36846.05091</v>
      </c>
    </row>
    <row r="16">
      <c r="B16" s="8">
        <v>12.0</v>
      </c>
      <c r="C16" s="9">
        <f t="shared" si="3"/>
        <v>36846.05091</v>
      </c>
      <c r="D16" s="9">
        <f>-Sheet1!$L$14</f>
        <v>3354.769222</v>
      </c>
      <c r="E16" s="9">
        <f>C16*Sheet1!$L$12</f>
        <v>921.1512726</v>
      </c>
      <c r="F16" s="9">
        <f t="shared" si="1"/>
        <v>2433.617949</v>
      </c>
      <c r="G16" s="9">
        <f t="shared" si="2"/>
        <v>34412.43296</v>
      </c>
    </row>
    <row r="17">
      <c r="B17" s="8">
        <v>13.0</v>
      </c>
      <c r="C17" s="9">
        <f t="shared" si="3"/>
        <v>34412.43296</v>
      </c>
      <c r="D17" s="9">
        <f>-Sheet1!$L$14</f>
        <v>3354.769222</v>
      </c>
      <c r="E17" s="9">
        <f>C17*Sheet1!$L$12</f>
        <v>860.3108239</v>
      </c>
      <c r="F17" s="9">
        <f t="shared" si="1"/>
        <v>2494.458398</v>
      </c>
      <c r="G17" s="9">
        <f t="shared" si="2"/>
        <v>31917.97456</v>
      </c>
    </row>
    <row r="18">
      <c r="B18" s="8">
        <v>14.0</v>
      </c>
      <c r="C18" s="9">
        <f t="shared" si="3"/>
        <v>31917.97456</v>
      </c>
      <c r="D18" s="9">
        <f>-Sheet1!$L$14</f>
        <v>3354.769222</v>
      </c>
      <c r="E18" s="9">
        <f>C18*Sheet1!$L$12</f>
        <v>797.949364</v>
      </c>
      <c r="F18" s="9">
        <f t="shared" si="1"/>
        <v>2556.819858</v>
      </c>
      <c r="G18" s="9">
        <f t="shared" si="2"/>
        <v>29361.1547</v>
      </c>
    </row>
    <row r="19">
      <c r="B19" s="8">
        <v>15.0</v>
      </c>
      <c r="C19" s="9">
        <f t="shared" si="3"/>
        <v>29361.1547</v>
      </c>
      <c r="D19" s="9">
        <f>-Sheet1!$L$14</f>
        <v>3354.769222</v>
      </c>
      <c r="E19" s="9">
        <f>C19*Sheet1!$L$12</f>
        <v>734.0288675</v>
      </c>
      <c r="F19" s="9">
        <f t="shared" si="1"/>
        <v>2620.740354</v>
      </c>
      <c r="G19" s="9">
        <f t="shared" si="2"/>
        <v>26740.41435</v>
      </c>
    </row>
    <row r="20">
      <c r="B20" s="8">
        <v>16.0</v>
      </c>
      <c r="C20" s="9">
        <f t="shared" si="3"/>
        <v>26740.41435</v>
      </c>
      <c r="D20" s="9">
        <f>-Sheet1!$L$14</f>
        <v>3354.769222</v>
      </c>
      <c r="E20" s="9">
        <f>C20*Sheet1!$L$12</f>
        <v>668.5103587</v>
      </c>
      <c r="F20" s="9">
        <f t="shared" si="1"/>
        <v>2686.258863</v>
      </c>
      <c r="G20" s="9">
        <f t="shared" si="2"/>
        <v>24054.15548</v>
      </c>
    </row>
    <row r="21">
      <c r="B21" s="8">
        <v>17.0</v>
      </c>
      <c r="C21" s="9">
        <f t="shared" si="3"/>
        <v>24054.15548</v>
      </c>
      <c r="D21" s="9">
        <f>-Sheet1!$L$14</f>
        <v>3354.769222</v>
      </c>
      <c r="E21" s="9">
        <f>C21*Sheet1!$L$12</f>
        <v>601.3538871</v>
      </c>
      <c r="F21" s="9">
        <f t="shared" si="1"/>
        <v>2753.415335</v>
      </c>
      <c r="G21" s="9">
        <f t="shared" si="2"/>
        <v>21300.74015</v>
      </c>
    </row>
    <row r="22">
      <c r="B22" s="8">
        <v>18.0</v>
      </c>
      <c r="C22" s="9">
        <f t="shared" si="3"/>
        <v>21300.74015</v>
      </c>
      <c r="D22" s="9">
        <f>-Sheet1!$L$14</f>
        <v>3354.769222</v>
      </c>
      <c r="E22" s="9">
        <f>C22*Sheet1!$L$12</f>
        <v>532.5185037</v>
      </c>
      <c r="F22" s="9">
        <f t="shared" si="1"/>
        <v>2822.250718</v>
      </c>
      <c r="G22" s="9">
        <f t="shared" si="2"/>
        <v>18478.48943</v>
      </c>
    </row>
    <row r="23">
      <c r="B23" s="8">
        <v>19.0</v>
      </c>
      <c r="C23" s="9">
        <f t="shared" si="3"/>
        <v>18478.48943</v>
      </c>
      <c r="D23" s="9">
        <f>-Sheet1!$L$14</f>
        <v>3354.769222</v>
      </c>
      <c r="E23" s="9">
        <f>C23*Sheet1!$L$12</f>
        <v>461.9622358</v>
      </c>
      <c r="F23" s="9">
        <f t="shared" si="1"/>
        <v>2892.806986</v>
      </c>
      <c r="G23" s="9">
        <f t="shared" si="2"/>
        <v>15585.68245</v>
      </c>
    </row>
    <row r="24">
      <c r="B24" s="8">
        <v>20.0</v>
      </c>
      <c r="C24" s="9">
        <f t="shared" si="3"/>
        <v>15585.68245</v>
      </c>
      <c r="D24" s="9">
        <f>-Sheet1!$L$14</f>
        <v>3354.769222</v>
      </c>
      <c r="E24" s="9">
        <f>C24*Sheet1!$L$12</f>
        <v>389.6420611</v>
      </c>
      <c r="F24" s="9">
        <f t="shared" si="1"/>
        <v>2965.12716</v>
      </c>
      <c r="G24" s="9">
        <f t="shared" si="2"/>
        <v>12620.55529</v>
      </c>
    </row>
    <row r="25">
      <c r="B25" s="8">
        <v>21.0</v>
      </c>
      <c r="C25" s="9">
        <f t="shared" si="3"/>
        <v>12620.55529</v>
      </c>
      <c r="D25" s="9">
        <f>-Sheet1!$L$14</f>
        <v>3354.769222</v>
      </c>
      <c r="E25" s="9">
        <f>C25*Sheet1!$L$12</f>
        <v>315.5138821</v>
      </c>
      <c r="F25" s="9">
        <f t="shared" si="1"/>
        <v>3039.255339</v>
      </c>
      <c r="G25" s="9">
        <f t="shared" si="2"/>
        <v>9581.299946</v>
      </c>
    </row>
    <row r="26">
      <c r="B26" s="8">
        <v>22.0</v>
      </c>
      <c r="C26" s="9">
        <f t="shared" si="3"/>
        <v>9581.299946</v>
      </c>
      <c r="D26" s="9">
        <f>-Sheet1!$L$14</f>
        <v>3354.769222</v>
      </c>
      <c r="E26" s="9">
        <f>C26*Sheet1!$L$12</f>
        <v>239.5324987</v>
      </c>
      <c r="F26" s="9">
        <f t="shared" si="1"/>
        <v>3115.236723</v>
      </c>
      <c r="G26" s="9">
        <f t="shared" si="2"/>
        <v>6466.063223</v>
      </c>
    </row>
    <row r="27">
      <c r="B27" s="8">
        <v>23.0</v>
      </c>
      <c r="C27" s="9">
        <f t="shared" si="3"/>
        <v>6466.063223</v>
      </c>
      <c r="D27" s="9">
        <f>-Sheet1!$L$14</f>
        <v>3354.769222</v>
      </c>
      <c r="E27" s="9">
        <f>C27*Sheet1!$L$12</f>
        <v>161.6515806</v>
      </c>
      <c r="F27" s="9">
        <f t="shared" si="1"/>
        <v>3193.117641</v>
      </c>
      <c r="G27" s="9">
        <f t="shared" si="2"/>
        <v>3272.945582</v>
      </c>
    </row>
    <row r="28">
      <c r="B28" s="8">
        <v>24.0</v>
      </c>
      <c r="C28" s="9">
        <f t="shared" si="3"/>
        <v>3272.945582</v>
      </c>
      <c r="D28" s="9">
        <f>-Sheet1!$L$14</f>
        <v>3354.769222</v>
      </c>
      <c r="E28" s="9">
        <f>C28*Sheet1!$L$12</f>
        <v>81.82363955</v>
      </c>
      <c r="F28" s="9">
        <f t="shared" si="1"/>
        <v>3272.945582</v>
      </c>
      <c r="G28" s="9">
        <f t="shared" si="2"/>
        <v>-0.0000000003001332516</v>
      </c>
    </row>
    <row r="29">
      <c r="B29" s="8"/>
    </row>
    <row r="30">
      <c r="B30" s="8"/>
    </row>
    <row r="31">
      <c r="B31" s="8"/>
    </row>
    <row r="32">
      <c r="B32" s="8"/>
    </row>
    <row r="33">
      <c r="B33" s="8"/>
    </row>
    <row r="34">
      <c r="B34" s="8"/>
    </row>
    <row r="35">
      <c r="B35" s="8"/>
    </row>
    <row r="36">
      <c r="B36" s="8"/>
    </row>
  </sheetData>
  <mergeCells count="1">
    <mergeCell ref="A1:G1"/>
  </mergeCells>
  <drawing r:id="rId1"/>
</worksheet>
</file>