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<sst xmlns="http://schemas.openxmlformats.org/spreadsheetml/2006/main" count="118" uniqueCount="86">
  <si>
    <t>Instrucciones: Prepare el Balance General, Estado de Resultados, Flujo de Efectivo para su empresa. Debe calcular las razones financieras vistas en clase y hacer un análisis de las mismas.</t>
  </si>
  <si>
    <t>ESTADO DE FLUJOS DE EFECTIVO</t>
  </si>
  <si>
    <t>ESTADO DE RESULTADOS EN DÓLARES</t>
  </si>
  <si>
    <t>ACTIVIDADES OPERATIVAS</t>
  </si>
  <si>
    <t>Acciones comunes</t>
  </si>
  <si>
    <t>Ventas</t>
  </si>
  <si>
    <t>Net income</t>
  </si>
  <si>
    <t>Acciones preferentes</t>
  </si>
  <si>
    <t>Costo de ventas</t>
  </si>
  <si>
    <t>Additions to net income</t>
  </si>
  <si>
    <t>Bonos por pagar</t>
  </si>
  <si>
    <t>Utilidad bruta</t>
  </si>
  <si>
    <t>Depreciation</t>
  </si>
  <si>
    <t>Capital adicional sobre valor par de acción común</t>
  </si>
  <si>
    <t>Gastos de ventas y administrativos</t>
  </si>
  <si>
    <t>Cuentas por pagar</t>
  </si>
  <si>
    <t>Earnings before i,t,d,a</t>
  </si>
  <si>
    <t>Gastos devengados</t>
  </si>
  <si>
    <t>Cuentas por cobrar</t>
  </si>
  <si>
    <t>Gastos de depreciacion</t>
  </si>
  <si>
    <t>Subtractions to net income</t>
  </si>
  <si>
    <t>Net operating income</t>
  </si>
  <si>
    <t>Depreciación acumulada</t>
  </si>
  <si>
    <t>Earnings before i,t</t>
  </si>
  <si>
    <t>Gastos pagados por anticipado</t>
  </si>
  <si>
    <t>Dividendos comunes</t>
  </si>
  <si>
    <t>Gastos de intereses</t>
  </si>
  <si>
    <t>Inventarios</t>
  </si>
  <si>
    <t>Dividendos preferentes</t>
  </si>
  <si>
    <t>Earnings before taxes</t>
  </si>
  <si>
    <t>Flujo de efectivo operativo</t>
  </si>
  <si>
    <t>Documentos por pagar</t>
  </si>
  <si>
    <t>Impuestos</t>
  </si>
  <si>
    <t>Efectivo</t>
  </si>
  <si>
    <t>Utilidad neta</t>
  </si>
  <si>
    <t>ACTIVIDADES DE INVERSIÓN LP</t>
  </si>
  <si>
    <t>Propiedad planta y equipo</t>
  </si>
  <si>
    <t>Inversiones a largo plazo</t>
  </si>
  <si>
    <t>Flujos de efectivo oprativo</t>
  </si>
  <si>
    <t>Inversiones a LP</t>
  </si>
  <si>
    <t>Flujo de efectivo financiamiento</t>
  </si>
  <si>
    <t>Propiedad, planta y equipo</t>
  </si>
  <si>
    <t>Flujo de efectivo neto</t>
  </si>
  <si>
    <t>Propiedad, planta y equipo neto</t>
  </si>
  <si>
    <t>Flujo al inicio del periodo</t>
  </si>
  <si>
    <t>Total Activos</t>
  </si>
  <si>
    <t>Flujo al final del periodo</t>
  </si>
  <si>
    <t>Utilidades retenidas</t>
  </si>
  <si>
    <t>BALANCE GENERAL EN DÓLARES</t>
  </si>
  <si>
    <t>ACTIVO CORRIENTE</t>
  </si>
  <si>
    <t>AV</t>
  </si>
  <si>
    <t>AH</t>
  </si>
  <si>
    <t>ACTIVO NO CORRIENTE</t>
  </si>
  <si>
    <t>TOTAL ACTIVO</t>
  </si>
  <si>
    <t>PASIVO CORRIENTE</t>
  </si>
  <si>
    <t>PASIVO NO CORRIENTE</t>
  </si>
  <si>
    <t>TOTAL PASIVO</t>
  </si>
  <si>
    <t>CAPITAL CONTABLE</t>
  </si>
  <si>
    <t>TOTAL PASIVO + CAPITAL</t>
  </si>
  <si>
    <t>DIF</t>
  </si>
  <si>
    <t>Liquidez</t>
  </si>
  <si>
    <t>R. CIRCULANTE</t>
  </si>
  <si>
    <t>R. PRUEBA DE ÁCIDO</t>
  </si>
  <si>
    <t>R. DE PAGO INMEDIATO</t>
  </si>
  <si>
    <t>ACTIVOS</t>
  </si>
  <si>
    <t>R. ROTACIÓN DE ACTIVOS FIJOS</t>
  </si>
  <si>
    <t>R. DE ROTACIÓN DE ACTIVOS TOTALES</t>
  </si>
  <si>
    <t>CAPITAL DE TRABAJO</t>
  </si>
  <si>
    <t>ROTACIÓN DE INV. Y DIAS DE ROTACIÓN</t>
  </si>
  <si>
    <t>ROTACIÓN DE INVENTARIOS</t>
  </si>
  <si>
    <t>DIAS DE LA ROTACIÓN DE INVENTARIOS</t>
  </si>
  <si>
    <t>ROTACIÓN DE CARTERA</t>
  </si>
  <si>
    <t>DIAS DE VENTA PENDIENTES DE COBRO</t>
  </si>
  <si>
    <t>FINANCIAMIENTO</t>
  </si>
  <si>
    <t>R. DEUDA</t>
  </si>
  <si>
    <t>ROTACIÓN DE CUENTAS POR PAGAR</t>
  </si>
  <si>
    <t>DÍAS DE ROTACIÓN DE CUENTAS POR PAGAR</t>
  </si>
  <si>
    <t>PASIVO A CAPITAL CONTABLE</t>
  </si>
  <si>
    <t>R. DE COBERTIRA DE INTERESES</t>
  </si>
  <si>
    <t>RENTABILIDAD</t>
  </si>
  <si>
    <t>MARGEN DE UTILIDAD SOBRE VENTAS</t>
  </si>
  <si>
    <t>R. DE RENTABILIDAD BÁSICA</t>
  </si>
  <si>
    <t>RENDIMIENTO SOBRE ACTIVOS TOTALES</t>
  </si>
  <si>
    <t>RENDIMIENTO SOBRE CAPITAL</t>
  </si>
  <si>
    <t xml:space="preserve">Comentario: </t>
  </si>
  <si>
    <t>La empresa se encuentrasolvente a corto plazo, por cada dolar de pasivo tienen 1.18 de activo, la liquidez sin embargo disminuyó en 2019. Rotó menos los activos fijos y totales y disminuyó sustancialmente su capital de trabajo. La deuda o el porcentage de activos financiados por deuda incrementó un poco. Nuestra capacidad para pagar los intereses de deuda incremento entonces se justifica el incremento en la deuda total. La rotación de inventarios se rotó mas veces en 2019, disminuyó la frecuencia de recolección de cuentas por pagar, las ventas incrementaron considerablemente.</t>
  </si>
</sst>
</file>

<file path=xl/styles.xml><?xml version="1.0" encoding="utf-8"?>
<styleSheet xmlns="http://schemas.openxmlformats.org/spreadsheetml/2006/main" xmlns:x14ac="http://schemas.microsoft.com/office/spreadsheetml/2009/9/ac" xmlns:mc="http://schemas.openxmlformats.org/markup-compatibility/2006">
  <fonts count="9">
    <font>
      <sz val="10.0"/>
      <color rgb="FF000000"/>
      <name val="Arial"/>
    </font>
    <font>
      <sz val="11.0"/>
      <color rgb="FF000000"/>
      <name val="Calibri"/>
    </font>
    <font/>
    <font>
      <color theme="1"/>
      <name val="Arial"/>
    </font>
    <font>
      <b/>
      <sz val="11.0"/>
      <color rgb="FF000000"/>
      <name val="Calibri"/>
    </font>
    <font>
      <b/>
      <u/>
      <color theme="1"/>
      <name val="Arial"/>
    </font>
    <font>
      <b/>
      <u/>
      <color theme="1"/>
      <name val="Arial"/>
    </font>
    <font>
      <b/>
      <u/>
      <color theme="1"/>
      <name val="Arial"/>
    </font>
    <font>
      <b/>
      <u/>
      <color theme="1"/>
      <name val="Arial"/>
    </font>
  </fonts>
  <fills count="7">
    <fill>
      <patternFill patternType="none"/>
    </fill>
    <fill>
      <patternFill patternType="lightGray"/>
    </fill>
    <fill>
      <patternFill patternType="solid">
        <fgColor rgb="FFD9D9D9"/>
        <bgColor rgb="FFD9D9D9"/>
      </patternFill>
    </fill>
    <fill>
      <patternFill patternType="solid">
        <fgColor rgb="FF00FFFF"/>
        <bgColor rgb="FF00FFFF"/>
      </patternFill>
    </fill>
    <fill>
      <patternFill patternType="solid">
        <fgColor rgb="FFFF0000"/>
        <bgColor rgb="FFFF0000"/>
      </patternFill>
    </fill>
    <fill>
      <patternFill patternType="solid">
        <fgColor rgb="FFFF00FF"/>
        <bgColor rgb="FFFF00FF"/>
      </patternFill>
    </fill>
    <fill>
      <patternFill patternType="solid">
        <fgColor rgb="FFFFFF00"/>
        <bgColor rgb="FFFFFF00"/>
      </patternFill>
    </fill>
  </fills>
  <borders count="6">
    <border/>
    <border>
      <bottom style="thin">
        <color rgb="FF000000"/>
      </bottom>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s>
  <cellStyleXfs count="1">
    <xf borderId="0" fillId="0" fontId="0" numFmtId="0" applyAlignment="1" applyFont="1"/>
  </cellStyleXfs>
  <cellXfs count="62">
    <xf borderId="0" fillId="0" fontId="0" numFmtId="0" xfId="0" applyAlignment="1" applyFont="1">
      <alignment readingOrder="0" shrinkToFit="0" vertical="bottom" wrapText="0"/>
    </xf>
    <xf borderId="0" fillId="0" fontId="1" numFmtId="0" xfId="0" applyAlignment="1" applyFont="1">
      <alignment horizontal="left" readingOrder="0" shrinkToFit="0" vertical="bottom" wrapText="1"/>
    </xf>
    <xf borderId="1" fillId="0" fontId="2" numFmtId="0" xfId="0" applyBorder="1" applyFont="1"/>
    <xf borderId="0" fillId="0" fontId="3" numFmtId="0" xfId="0" applyAlignment="1" applyFont="1">
      <alignment readingOrder="0"/>
    </xf>
    <xf borderId="2" fillId="2" fontId="1" numFmtId="0" xfId="0" applyAlignment="1" applyBorder="1" applyFill="1" applyFont="1">
      <alignment shrinkToFit="0" vertical="bottom" wrapText="0"/>
    </xf>
    <xf borderId="3" fillId="2" fontId="4" numFmtId="0" xfId="0" applyAlignment="1" applyBorder="1" applyFont="1">
      <alignment horizontal="center" readingOrder="0" shrinkToFit="0" vertical="bottom" wrapText="0"/>
    </xf>
    <xf borderId="3" fillId="2" fontId="4" numFmtId="0" xfId="0" applyAlignment="1" applyBorder="1" applyFont="1">
      <alignment horizontal="center" shrinkToFit="0" vertical="bottom" wrapText="0"/>
    </xf>
    <xf borderId="0" fillId="0" fontId="5" numFmtId="0" xfId="0" applyAlignment="1" applyFont="1">
      <alignment readingOrder="0"/>
    </xf>
    <xf borderId="4" fillId="3" fontId="1" numFmtId="0" xfId="0" applyAlignment="1" applyBorder="1" applyFill="1" applyFont="1">
      <alignment readingOrder="0" shrinkToFit="0" vertical="bottom" wrapText="0"/>
    </xf>
    <xf borderId="5" fillId="3" fontId="1" numFmtId="0" xfId="0" applyAlignment="1" applyBorder="1" applyFont="1">
      <alignment readingOrder="0" shrinkToFit="0" vertical="bottom" wrapText="0"/>
    </xf>
    <xf borderId="5" fillId="3" fontId="1" numFmtId="0" xfId="0" applyAlignment="1" applyBorder="1" applyFont="1">
      <alignment shrinkToFit="0" vertical="bottom" wrapText="0"/>
    </xf>
    <xf borderId="0" fillId="0" fontId="1" numFmtId="0" xfId="0" applyAlignment="1" applyFont="1">
      <alignment vertical="bottom"/>
    </xf>
    <xf borderId="0" fillId="0" fontId="1" numFmtId="4" xfId="0" applyAlignment="1" applyFont="1" applyNumberFormat="1">
      <alignment horizontal="right" vertical="bottom"/>
    </xf>
    <xf borderId="0" fillId="0" fontId="3" numFmtId="0" xfId="0" applyAlignment="1" applyFont="1">
      <alignment vertical="bottom"/>
    </xf>
    <xf borderId="0" fillId="0" fontId="3" numFmtId="0" xfId="0" applyFont="1"/>
    <xf borderId="0" fillId="0" fontId="3" numFmtId="4" xfId="0" applyFont="1" applyNumberFormat="1"/>
    <xf borderId="1" fillId="0" fontId="1" numFmtId="0" xfId="0" applyAlignment="1" applyBorder="1" applyFont="1">
      <alignment vertical="bottom"/>
    </xf>
    <xf borderId="1" fillId="0" fontId="1" numFmtId="4" xfId="0" applyAlignment="1" applyBorder="1" applyFont="1" applyNumberFormat="1">
      <alignment horizontal="right" vertical="bottom"/>
    </xf>
    <xf borderId="1" fillId="0" fontId="3" numFmtId="0" xfId="0" applyAlignment="1" applyBorder="1" applyFont="1">
      <alignment vertical="bottom"/>
    </xf>
    <xf borderId="1" fillId="0" fontId="3" numFmtId="0" xfId="0" applyBorder="1" applyFont="1"/>
    <xf borderId="4" fillId="4" fontId="1" numFmtId="0" xfId="0" applyAlignment="1" applyBorder="1" applyFill="1" applyFont="1">
      <alignment readingOrder="0" shrinkToFit="0" vertical="bottom" wrapText="0"/>
    </xf>
    <xf borderId="5" fillId="4" fontId="1" numFmtId="0" xfId="0" applyAlignment="1" applyBorder="1" applyFont="1">
      <alignment readingOrder="0" shrinkToFit="0" vertical="bottom" wrapText="0"/>
    </xf>
    <xf borderId="5" fillId="4" fontId="1" numFmtId="0" xfId="0" applyAlignment="1" applyBorder="1" applyFont="1">
      <alignment shrinkToFit="0" vertical="bottom" wrapText="0"/>
    </xf>
    <xf borderId="5" fillId="3" fontId="1" numFmtId="4" xfId="0" applyAlignment="1" applyBorder="1" applyFont="1" applyNumberFormat="1">
      <alignment readingOrder="0" shrinkToFit="0" vertical="bottom" wrapText="0"/>
    </xf>
    <xf borderId="1" fillId="0" fontId="1" numFmtId="0" xfId="0" applyAlignment="1" applyBorder="1" applyFont="1">
      <alignment readingOrder="0" shrinkToFit="0" vertical="bottom" wrapText="0"/>
    </xf>
    <xf borderId="1" fillId="0" fontId="1" numFmtId="4" xfId="0" applyAlignment="1" applyBorder="1" applyFont="1" applyNumberFormat="1">
      <alignment readingOrder="0" shrinkToFit="0" vertical="bottom" wrapText="0"/>
    </xf>
    <xf borderId="4" fillId="5" fontId="1" numFmtId="0" xfId="0" applyAlignment="1" applyBorder="1" applyFill="1" applyFont="1">
      <alignment readingOrder="0" shrinkToFit="0" vertical="bottom" wrapText="0"/>
    </xf>
    <xf borderId="5" fillId="5" fontId="1" numFmtId="4" xfId="0" applyAlignment="1" applyBorder="1" applyFont="1" applyNumberFormat="1">
      <alignment readingOrder="0" shrinkToFit="0" vertical="bottom" wrapText="0"/>
    </xf>
    <xf borderId="5" fillId="5" fontId="1" numFmtId="0" xfId="0" applyAlignment="1" applyBorder="1" applyFont="1">
      <alignment shrinkToFit="0" vertical="bottom" wrapText="0"/>
    </xf>
    <xf borderId="4" fillId="6" fontId="1" numFmtId="0" xfId="0" applyAlignment="1" applyBorder="1" applyFill="1" applyFont="1">
      <alignment readingOrder="0" shrinkToFit="0" vertical="bottom" wrapText="0"/>
    </xf>
    <xf borderId="5" fillId="6" fontId="1" numFmtId="4" xfId="0" applyAlignment="1" applyBorder="1" applyFont="1" applyNumberFormat="1">
      <alignment readingOrder="0" shrinkToFit="0" vertical="bottom" wrapText="0"/>
    </xf>
    <xf borderId="5" fillId="6" fontId="1" numFmtId="0" xfId="0" applyAlignment="1" applyBorder="1" applyFont="1">
      <alignment shrinkToFit="0" vertical="bottom" wrapText="0"/>
    </xf>
    <xf borderId="5" fillId="4" fontId="1" numFmtId="4" xfId="0" applyAlignment="1" applyBorder="1" applyFont="1" applyNumberFormat="1">
      <alignment readingOrder="0" shrinkToFit="0" vertical="bottom" wrapText="0"/>
    </xf>
    <xf borderId="4" fillId="0" fontId="1" numFmtId="0" xfId="0" applyAlignment="1" applyBorder="1" applyFont="1">
      <alignment readingOrder="0" shrinkToFit="0" vertical="bottom" wrapText="0"/>
    </xf>
    <xf borderId="5" fillId="0" fontId="1" numFmtId="0" xfId="0" applyAlignment="1" applyBorder="1" applyFont="1">
      <alignment readingOrder="0" shrinkToFit="0" vertical="bottom" wrapText="0"/>
    </xf>
    <xf borderId="5" fillId="0" fontId="1" numFmtId="0" xfId="0" applyAlignment="1" applyBorder="1" applyFont="1">
      <alignment shrinkToFit="0" vertical="bottom" wrapText="0"/>
    </xf>
    <xf borderId="0" fillId="0" fontId="6" numFmtId="4" xfId="0" applyFont="1" applyNumberFormat="1"/>
    <xf borderId="5" fillId="6" fontId="1" numFmtId="0" xfId="0" applyAlignment="1" applyBorder="1" applyFont="1">
      <alignment readingOrder="0" shrinkToFit="0" vertical="bottom" wrapText="0"/>
    </xf>
    <xf borderId="5" fillId="5" fontId="1" numFmtId="0" xfId="0" applyAlignment="1" applyBorder="1" applyFont="1">
      <alignment readingOrder="0" shrinkToFit="0" vertical="bottom" wrapText="0"/>
    </xf>
    <xf borderId="5" fillId="0" fontId="1" numFmtId="4" xfId="0" applyAlignment="1" applyBorder="1" applyFont="1" applyNumberFormat="1">
      <alignment readingOrder="0" shrinkToFit="0" vertical="bottom" wrapText="0"/>
    </xf>
    <xf borderId="0" fillId="0" fontId="7" numFmtId="0" xfId="0" applyFont="1"/>
    <xf borderId="2" fillId="6" fontId="1" numFmtId="0" xfId="0" applyAlignment="1" applyBorder="1" applyFont="1">
      <alignment vertical="bottom"/>
    </xf>
    <xf borderId="3" fillId="6" fontId="1" numFmtId="0" xfId="0" applyAlignment="1" applyBorder="1" applyFont="1">
      <alignment horizontal="right" vertical="bottom"/>
    </xf>
    <xf borderId="3" fillId="6" fontId="3" numFmtId="10" xfId="0" applyAlignment="1" applyBorder="1" applyFont="1" applyNumberFormat="1">
      <alignment vertical="bottom"/>
    </xf>
    <xf borderId="0" fillId="0" fontId="3" numFmtId="10" xfId="0" applyFont="1" applyNumberFormat="1"/>
    <xf borderId="4" fillId="6" fontId="1" numFmtId="0" xfId="0" applyAlignment="1" applyBorder="1" applyFont="1">
      <alignment vertical="bottom"/>
    </xf>
    <xf borderId="5" fillId="6" fontId="1" numFmtId="4" xfId="0" applyAlignment="1" applyBorder="1" applyFont="1" applyNumberFormat="1">
      <alignment horizontal="right" vertical="bottom"/>
    </xf>
    <xf borderId="5" fillId="6" fontId="1" numFmtId="0" xfId="0" applyAlignment="1" applyBorder="1" applyFont="1">
      <alignment horizontal="right" vertical="bottom"/>
    </xf>
    <xf borderId="0" fillId="0" fontId="8" numFmtId="10" xfId="0" applyFont="1" applyNumberFormat="1"/>
    <xf borderId="4" fillId="4" fontId="1" numFmtId="0" xfId="0" applyAlignment="1" applyBorder="1" applyFont="1">
      <alignment vertical="bottom"/>
    </xf>
    <xf borderId="5" fillId="4" fontId="1" numFmtId="4" xfId="0" applyAlignment="1" applyBorder="1" applyFont="1" applyNumberFormat="1">
      <alignment horizontal="right" vertical="bottom"/>
    </xf>
    <xf borderId="5" fillId="4" fontId="3" numFmtId="0" xfId="0" applyAlignment="1" applyBorder="1" applyFont="1">
      <alignment vertical="bottom"/>
    </xf>
    <xf borderId="5" fillId="4" fontId="1" numFmtId="0" xfId="0" applyAlignment="1" applyBorder="1" applyFont="1">
      <alignment horizontal="right" vertical="bottom"/>
    </xf>
    <xf borderId="2" fillId="4" fontId="1" numFmtId="0" xfId="0" applyAlignment="1" applyBorder="1" applyFont="1">
      <alignment vertical="bottom"/>
    </xf>
    <xf borderId="3" fillId="4" fontId="1" numFmtId="4" xfId="0" applyAlignment="1" applyBorder="1" applyFont="1" applyNumberFormat="1">
      <alignment horizontal="right" vertical="bottom"/>
    </xf>
    <xf borderId="4" fillId="3" fontId="1" numFmtId="0" xfId="0" applyAlignment="1" applyBorder="1" applyFont="1">
      <alignment vertical="bottom"/>
    </xf>
    <xf borderId="5" fillId="3" fontId="1" numFmtId="4" xfId="0" applyAlignment="1" applyBorder="1" applyFont="1" applyNumberFormat="1">
      <alignment horizontal="right" vertical="bottom"/>
    </xf>
    <xf borderId="5" fillId="3" fontId="3" numFmtId="0" xfId="0" applyAlignment="1" applyBorder="1" applyFont="1">
      <alignment vertical="bottom"/>
    </xf>
    <xf borderId="5" fillId="3" fontId="1" numFmtId="0" xfId="0" applyAlignment="1" applyBorder="1" applyFont="1">
      <alignment horizontal="right" vertical="bottom"/>
    </xf>
    <xf borderId="2" fillId="3" fontId="1" numFmtId="0" xfId="0" applyAlignment="1" applyBorder="1" applyFont="1">
      <alignment vertical="bottom"/>
    </xf>
    <xf borderId="3" fillId="3" fontId="1" numFmtId="0" xfId="0" applyAlignment="1" applyBorder="1" applyFont="1">
      <alignment horizontal="right" vertical="bottom"/>
    </xf>
    <xf borderId="0" fillId="0" fontId="3" numFmtId="0" xfId="0" applyAlignment="1" applyFont="1">
      <alignment horizontal="lef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54.57"/>
    <col customWidth="1" min="6" max="6" width="19.71"/>
  </cols>
  <sheetData>
    <row r="2">
      <c r="A2" s="1" t="s">
        <v>0</v>
      </c>
    </row>
    <row r="4">
      <c r="A4" s="2"/>
      <c r="B4" s="2"/>
      <c r="C4" s="2"/>
      <c r="D4" s="2"/>
      <c r="L4" s="3" t="s">
        <v>1</v>
      </c>
    </row>
    <row r="5">
      <c r="A5" s="4"/>
      <c r="B5" s="5">
        <v>2019.0</v>
      </c>
      <c r="C5" s="6"/>
      <c r="D5" s="5">
        <v>2018.0</v>
      </c>
      <c r="F5" s="3" t="s">
        <v>2</v>
      </c>
      <c r="G5" s="7">
        <v>2019.0</v>
      </c>
      <c r="I5" s="7">
        <v>2018.0</v>
      </c>
      <c r="L5" s="7" t="s">
        <v>3</v>
      </c>
    </row>
    <row r="6">
      <c r="A6" s="8" t="s">
        <v>4</v>
      </c>
      <c r="B6" s="9">
        <v>96.17</v>
      </c>
      <c r="C6" s="10"/>
      <c r="D6" s="9">
        <v>96.17</v>
      </c>
      <c r="F6" s="11" t="s">
        <v>5</v>
      </c>
      <c r="G6" s="12">
        <v>2115.64</v>
      </c>
      <c r="H6" s="13">
        <f t="shared" ref="H6:H11" si="1">G6/$G$17</f>
        <v>13.19965061</v>
      </c>
      <c r="I6" s="12">
        <v>1920.74</v>
      </c>
      <c r="J6" s="14">
        <f t="shared" ref="J6:J11" si="2">I6/$I$17</f>
        <v>12.31875321</v>
      </c>
      <c r="L6" s="3" t="s">
        <v>6</v>
      </c>
      <c r="M6" s="15">
        <f>G17</f>
        <v>160.28</v>
      </c>
    </row>
    <row r="7">
      <c r="A7" s="8" t="s">
        <v>7</v>
      </c>
      <c r="B7" s="9">
        <v>57.7</v>
      </c>
      <c r="C7" s="10"/>
      <c r="D7" s="9">
        <v>57.7</v>
      </c>
      <c r="F7" s="16" t="s">
        <v>8</v>
      </c>
      <c r="G7" s="17">
        <v>1250.15</v>
      </c>
      <c r="H7" s="18">
        <f t="shared" si="1"/>
        <v>7.799787871</v>
      </c>
      <c r="I7" s="17">
        <v>1074.49</v>
      </c>
      <c r="J7" s="19">
        <f t="shared" si="2"/>
        <v>6.891290405</v>
      </c>
      <c r="L7" s="3" t="s">
        <v>9</v>
      </c>
    </row>
    <row r="8">
      <c r="A8" s="20" t="s">
        <v>10</v>
      </c>
      <c r="B8" s="21">
        <v>102.58</v>
      </c>
      <c r="C8" s="22"/>
      <c r="D8" s="21">
        <v>64.11</v>
      </c>
      <c r="F8" s="7" t="s">
        <v>11</v>
      </c>
      <c r="G8" s="15">
        <f>G6-G7</f>
        <v>865.49</v>
      </c>
      <c r="H8" s="13">
        <f t="shared" si="1"/>
        <v>5.39986274</v>
      </c>
      <c r="I8" s="15">
        <f>I6-I7</f>
        <v>846.25</v>
      </c>
      <c r="J8" s="14">
        <f t="shared" si="2"/>
        <v>5.427462801</v>
      </c>
      <c r="L8" s="3" t="s">
        <v>12</v>
      </c>
      <c r="M8" s="15">
        <f>B13-D13</f>
        <v>147.46</v>
      </c>
    </row>
    <row r="9">
      <c r="A9" s="8" t="s">
        <v>13</v>
      </c>
      <c r="B9" s="23">
        <v>224.39</v>
      </c>
      <c r="C9" s="10"/>
      <c r="D9" s="23">
        <v>224.39</v>
      </c>
      <c r="F9" s="24" t="s">
        <v>14</v>
      </c>
      <c r="G9" s="25">
        <v>416.72</v>
      </c>
      <c r="H9" s="18">
        <f t="shared" si="1"/>
        <v>2.599950087</v>
      </c>
      <c r="I9" s="25">
        <v>403.89</v>
      </c>
      <c r="J9" s="19">
        <f t="shared" si="2"/>
        <v>2.590366855</v>
      </c>
      <c r="L9" s="3" t="s">
        <v>15</v>
      </c>
      <c r="M9" s="15">
        <f>B12-D12</f>
        <v>160.28</v>
      </c>
    </row>
    <row r="10">
      <c r="A10" s="26" t="s">
        <v>8</v>
      </c>
      <c r="B10" s="27">
        <v>1250.15</v>
      </c>
      <c r="C10" s="28"/>
      <c r="D10" s="27">
        <v>1074.49</v>
      </c>
      <c r="F10" s="7" t="s">
        <v>16</v>
      </c>
      <c r="G10" s="15">
        <f>G8-G9</f>
        <v>448.77</v>
      </c>
      <c r="H10" s="13">
        <f t="shared" si="1"/>
        <v>2.799912653</v>
      </c>
      <c r="I10" s="15">
        <f>I8-I9</f>
        <v>442.36</v>
      </c>
      <c r="J10" s="14">
        <f t="shared" si="2"/>
        <v>2.837095947</v>
      </c>
      <c r="L10" s="3" t="s">
        <v>17</v>
      </c>
      <c r="M10" s="14">
        <f>B21-D21</f>
        <v>-12.82</v>
      </c>
    </row>
    <row r="11">
      <c r="A11" s="29" t="s">
        <v>18</v>
      </c>
      <c r="B11" s="30">
        <v>326.96</v>
      </c>
      <c r="C11" s="31"/>
      <c r="D11" s="30">
        <v>320.55</v>
      </c>
      <c r="F11" s="24" t="s">
        <v>19</v>
      </c>
      <c r="G11" s="24">
        <v>147.45</v>
      </c>
      <c r="H11" s="18">
        <f t="shared" si="1"/>
        <v>0.919952583</v>
      </c>
      <c r="I11" s="24">
        <v>147.45</v>
      </c>
      <c r="J11" s="19">
        <f t="shared" si="2"/>
        <v>0.9456772704</v>
      </c>
      <c r="L11" s="3" t="s">
        <v>20</v>
      </c>
    </row>
    <row r="12">
      <c r="A12" s="20" t="s">
        <v>15</v>
      </c>
      <c r="B12" s="32">
        <v>352.61</v>
      </c>
      <c r="C12" s="22"/>
      <c r="D12" s="32">
        <v>192.33</v>
      </c>
      <c r="F12" s="7" t="s">
        <v>21</v>
      </c>
      <c r="H12" s="13"/>
      <c r="L12" s="3" t="s">
        <v>18</v>
      </c>
      <c r="M12" s="15">
        <f>B11-D11</f>
        <v>6.41</v>
      </c>
    </row>
    <row r="13">
      <c r="A13" s="29" t="s">
        <v>22</v>
      </c>
      <c r="B13" s="30">
        <v>788.56</v>
      </c>
      <c r="C13" s="31"/>
      <c r="D13" s="30">
        <v>641.1</v>
      </c>
      <c r="F13" s="7" t="s">
        <v>23</v>
      </c>
      <c r="G13" s="15">
        <f>G10-G11</f>
        <v>301.32</v>
      </c>
      <c r="H13" s="13">
        <f t="shared" ref="H13:H17" si="3">G13/$G$17</f>
        <v>1.87996007</v>
      </c>
      <c r="I13" s="15">
        <f>I10-I11</f>
        <v>294.91</v>
      </c>
      <c r="J13" s="14">
        <f t="shared" ref="J13:J17" si="4">I13/$I$17</f>
        <v>1.891418676</v>
      </c>
      <c r="L13" s="3" t="s">
        <v>24</v>
      </c>
      <c r="M13" s="14">
        <f>B22-D22</f>
        <v>-19.24</v>
      </c>
    </row>
    <row r="14">
      <c r="A14" s="33" t="s">
        <v>25</v>
      </c>
      <c r="B14" s="34">
        <v>89.75</v>
      </c>
      <c r="C14" s="35"/>
      <c r="D14" s="34">
        <v>64.11</v>
      </c>
      <c r="F14" s="24" t="s">
        <v>26</v>
      </c>
      <c r="G14" s="24">
        <v>51.29</v>
      </c>
      <c r="H14" s="18">
        <f t="shared" si="3"/>
        <v>0.3200024956</v>
      </c>
      <c r="I14" s="24">
        <v>51.29</v>
      </c>
      <c r="J14" s="19">
        <f t="shared" si="4"/>
        <v>0.328950744</v>
      </c>
      <c r="L14" s="3" t="s">
        <v>27</v>
      </c>
      <c r="M14" s="15">
        <f>B24-D24</f>
        <v>19.24</v>
      </c>
    </row>
    <row r="15">
      <c r="A15" s="33" t="s">
        <v>28</v>
      </c>
      <c r="B15" s="34">
        <v>6.41</v>
      </c>
      <c r="C15" s="35"/>
      <c r="D15" s="34">
        <v>6.41</v>
      </c>
      <c r="F15" s="7" t="s">
        <v>29</v>
      </c>
      <c r="G15" s="15">
        <f>G13-G14</f>
        <v>250.03</v>
      </c>
      <c r="H15" s="13">
        <f t="shared" si="3"/>
        <v>1.559957574</v>
      </c>
      <c r="I15" s="15">
        <f>I13-I14</f>
        <v>243.62</v>
      </c>
      <c r="J15" s="14">
        <f t="shared" si="4"/>
        <v>1.562467932</v>
      </c>
      <c r="L15" s="7" t="s">
        <v>30</v>
      </c>
      <c r="M15" s="36">
        <f>M6+SUM(M8:M10)-SUM(M12:M14)</f>
        <v>448.79</v>
      </c>
    </row>
    <row r="16">
      <c r="A16" s="20" t="s">
        <v>31</v>
      </c>
      <c r="B16" s="32">
        <v>320.55</v>
      </c>
      <c r="C16" s="22"/>
      <c r="D16" s="32">
        <v>320.55</v>
      </c>
      <c r="F16" s="24" t="s">
        <v>32</v>
      </c>
      <c r="G16" s="24">
        <v>89.75</v>
      </c>
      <c r="H16" s="18">
        <f t="shared" si="3"/>
        <v>0.5599575742</v>
      </c>
      <c r="I16" s="24">
        <v>87.7</v>
      </c>
      <c r="J16" s="19">
        <f t="shared" si="4"/>
        <v>0.5624679323</v>
      </c>
    </row>
    <row r="17">
      <c r="A17" s="29" t="s">
        <v>33</v>
      </c>
      <c r="B17" s="37">
        <v>76.93</v>
      </c>
      <c r="C17" s="31"/>
      <c r="D17" s="37">
        <v>64.11</v>
      </c>
      <c r="F17" s="7" t="s">
        <v>34</v>
      </c>
      <c r="G17" s="36">
        <f>G15-G16</f>
        <v>160.28</v>
      </c>
      <c r="H17" s="13">
        <f t="shared" si="3"/>
        <v>1</v>
      </c>
      <c r="I17" s="36">
        <f>I15-I16</f>
        <v>155.92</v>
      </c>
      <c r="J17" s="14">
        <f t="shared" si="4"/>
        <v>1</v>
      </c>
      <c r="L17" s="7" t="s">
        <v>35</v>
      </c>
    </row>
    <row r="18">
      <c r="A18" s="26" t="s">
        <v>19</v>
      </c>
      <c r="B18" s="38">
        <v>147.45</v>
      </c>
      <c r="C18" s="28"/>
      <c r="D18" s="38">
        <v>147.45</v>
      </c>
      <c r="L18" s="3" t="s">
        <v>36</v>
      </c>
      <c r="M18" s="15">
        <f>B26-D26</f>
        <v>384.66</v>
      </c>
    </row>
    <row r="19">
      <c r="A19" s="26" t="s">
        <v>26</v>
      </c>
      <c r="B19" s="38">
        <v>51.29</v>
      </c>
      <c r="C19" s="28"/>
      <c r="D19" s="38">
        <v>51.29</v>
      </c>
      <c r="L19" s="3" t="s">
        <v>37</v>
      </c>
      <c r="M19" s="14">
        <f>B25-D25</f>
        <v>-6.41</v>
      </c>
    </row>
    <row r="20">
      <c r="A20" s="26" t="s">
        <v>14</v>
      </c>
      <c r="B20" s="27">
        <v>416.72</v>
      </c>
      <c r="C20" s="28"/>
      <c r="D20" s="27">
        <v>403.89</v>
      </c>
      <c r="L20" s="7" t="s">
        <v>38</v>
      </c>
      <c r="M20" s="36">
        <f>M18+M19</f>
        <v>378.25</v>
      </c>
    </row>
    <row r="21">
      <c r="A21" s="20" t="s">
        <v>17</v>
      </c>
      <c r="B21" s="21">
        <v>32.06</v>
      </c>
      <c r="C21" s="22"/>
      <c r="D21" s="21">
        <v>44.88</v>
      </c>
      <c r="L21" s="3" t="s">
        <v>10</v>
      </c>
      <c r="M21" s="14">
        <f>B8-D8</f>
        <v>38.47</v>
      </c>
    </row>
    <row r="22">
      <c r="A22" s="29" t="s">
        <v>24</v>
      </c>
      <c r="B22" s="37">
        <v>19.23</v>
      </c>
      <c r="C22" s="31"/>
      <c r="D22" s="37">
        <v>38.47</v>
      </c>
      <c r="L22" s="3" t="s">
        <v>31</v>
      </c>
      <c r="M22" s="15">
        <f>B16-D16</f>
        <v>0</v>
      </c>
    </row>
    <row r="23">
      <c r="A23" s="26" t="s">
        <v>32</v>
      </c>
      <c r="B23" s="38">
        <v>89.75</v>
      </c>
      <c r="C23" s="28"/>
      <c r="D23" s="38">
        <v>87.7</v>
      </c>
      <c r="L23" s="3" t="s">
        <v>28</v>
      </c>
      <c r="M23" s="14">
        <f>B15</f>
        <v>6.41</v>
      </c>
    </row>
    <row r="24">
      <c r="A24" s="29" t="s">
        <v>27</v>
      </c>
      <c r="B24" s="30">
        <v>410.31</v>
      </c>
      <c r="C24" s="31"/>
      <c r="D24" s="30">
        <v>391.07</v>
      </c>
      <c r="L24" s="3" t="s">
        <v>25</v>
      </c>
      <c r="M24" s="14">
        <f>B14</f>
        <v>89.75</v>
      </c>
    </row>
    <row r="25">
      <c r="A25" s="29" t="s">
        <v>39</v>
      </c>
      <c r="B25" s="37">
        <v>51.29</v>
      </c>
      <c r="C25" s="31"/>
      <c r="D25" s="37">
        <v>57.7</v>
      </c>
      <c r="L25" s="7" t="s">
        <v>40</v>
      </c>
      <c r="M25" s="36">
        <f>M21+M22-M23-M24</f>
        <v>-57.69</v>
      </c>
    </row>
    <row r="26">
      <c r="A26" s="29" t="s">
        <v>41</v>
      </c>
      <c r="B26" s="30">
        <v>1666.86</v>
      </c>
      <c r="C26" s="31"/>
      <c r="D26" s="30">
        <v>1282.2</v>
      </c>
      <c r="L26" s="7" t="s">
        <v>42</v>
      </c>
      <c r="M26" s="36">
        <f>M15-M20+M25</f>
        <v>12.85</v>
      </c>
    </row>
    <row r="27">
      <c r="A27" s="33" t="s">
        <v>43</v>
      </c>
      <c r="B27" s="39">
        <v>878.31</v>
      </c>
      <c r="C27" s="35"/>
      <c r="D27" s="39">
        <v>641.1</v>
      </c>
      <c r="L27" s="7" t="s">
        <v>44</v>
      </c>
      <c r="M27" s="40">
        <f>B17</f>
        <v>76.93</v>
      </c>
    </row>
    <row r="28">
      <c r="A28" s="33" t="s">
        <v>45</v>
      </c>
      <c r="B28" s="39">
        <v>1763.03</v>
      </c>
      <c r="C28" s="35"/>
      <c r="D28" s="39">
        <v>1513.0</v>
      </c>
      <c r="L28" s="7" t="s">
        <v>46</v>
      </c>
      <c r="M28" s="40">
        <f>D17</f>
        <v>64.11</v>
      </c>
      <c r="N28" s="15">
        <f>M26+M27</f>
        <v>89.78</v>
      </c>
    </row>
    <row r="29">
      <c r="A29" s="8" t="s">
        <v>47</v>
      </c>
      <c r="B29" s="23">
        <v>576.99</v>
      </c>
      <c r="C29" s="10"/>
      <c r="D29" s="23">
        <v>512.88</v>
      </c>
    </row>
    <row r="30">
      <c r="A30" s="26" t="s">
        <v>5</v>
      </c>
      <c r="B30" s="27">
        <v>2115.64</v>
      </c>
      <c r="C30" s="28"/>
      <c r="D30" s="27">
        <v>1920.74</v>
      </c>
    </row>
    <row r="32">
      <c r="A32" s="7" t="s">
        <v>48</v>
      </c>
    </row>
    <row r="33">
      <c r="A33" s="7" t="s">
        <v>49</v>
      </c>
      <c r="B33" s="7">
        <v>2019.0</v>
      </c>
      <c r="C33" s="7" t="s">
        <v>50</v>
      </c>
      <c r="D33" s="7">
        <v>2018.0</v>
      </c>
      <c r="E33" s="3" t="s">
        <v>50</v>
      </c>
      <c r="F33" s="3" t="s">
        <v>51</v>
      </c>
    </row>
    <row r="34">
      <c r="A34" s="41" t="s">
        <v>33</v>
      </c>
      <c r="B34" s="42">
        <v>76.93</v>
      </c>
      <c r="C34" s="43">
        <f t="shared" ref="C34:C37" si="5">B34/$B$44</f>
        <v>0.04363535297</v>
      </c>
      <c r="D34" s="42">
        <v>64.11</v>
      </c>
      <c r="E34" s="44">
        <f t="shared" ref="E34:E37" si="6">D34/$D$44</f>
        <v>0.04237276933</v>
      </c>
      <c r="F34" s="44">
        <f t="shared" ref="F34:F37" si="7">(B34-D34)/D34</f>
        <v>0.1999688036</v>
      </c>
    </row>
    <row r="35">
      <c r="A35" s="45" t="s">
        <v>18</v>
      </c>
      <c r="B35" s="46">
        <v>326.96</v>
      </c>
      <c r="C35" s="43">
        <f t="shared" si="5"/>
        <v>0.1854545042</v>
      </c>
      <c r="D35" s="46">
        <v>320.55</v>
      </c>
      <c r="E35" s="44">
        <f t="shared" si="6"/>
        <v>0.2118638467</v>
      </c>
      <c r="F35" s="44">
        <f t="shared" si="7"/>
        <v>0.01999688036</v>
      </c>
    </row>
    <row r="36">
      <c r="A36" s="45" t="s">
        <v>27</v>
      </c>
      <c r="B36" s="46">
        <v>410.31</v>
      </c>
      <c r="C36" s="43">
        <f t="shared" si="5"/>
        <v>0.232731336</v>
      </c>
      <c r="D36" s="46">
        <v>391.07</v>
      </c>
      <c r="E36" s="44">
        <f t="shared" si="6"/>
        <v>0.258473232</v>
      </c>
      <c r="F36" s="44">
        <f t="shared" si="7"/>
        <v>0.04919835324</v>
      </c>
    </row>
    <row r="37">
      <c r="A37" s="45" t="s">
        <v>24</v>
      </c>
      <c r="B37" s="47">
        <v>19.23</v>
      </c>
      <c r="C37" s="43">
        <f t="shared" si="5"/>
        <v>0.01090742022</v>
      </c>
      <c r="D37" s="47">
        <v>38.47</v>
      </c>
      <c r="E37" s="44">
        <f t="shared" si="6"/>
        <v>0.02542630535</v>
      </c>
      <c r="F37" s="44">
        <f t="shared" si="7"/>
        <v>-0.5001299714</v>
      </c>
    </row>
    <row r="38">
      <c r="B38" s="40">
        <f>SUM(B34:B37)</f>
        <v>833.43</v>
      </c>
      <c r="C38" s="48"/>
      <c r="D38" s="40">
        <f>SUM(D34:D37)</f>
        <v>814.2</v>
      </c>
      <c r="E38" s="44"/>
      <c r="F38" s="44"/>
    </row>
    <row r="39">
      <c r="A39" s="7" t="s">
        <v>52</v>
      </c>
      <c r="C39" s="44"/>
      <c r="E39" s="44"/>
      <c r="F39" s="44"/>
    </row>
    <row r="40">
      <c r="A40" s="41" t="s">
        <v>39</v>
      </c>
      <c r="B40" s="42">
        <v>51.29</v>
      </c>
      <c r="C40" s="43">
        <f t="shared" ref="C40:C42" si="8">B40/$B$44</f>
        <v>0.02909212601</v>
      </c>
      <c r="D40" s="42">
        <v>57.7</v>
      </c>
      <c r="E40" s="44">
        <f t="shared" ref="E40:E42" si="9">D40/$D$44</f>
        <v>0.03813615334</v>
      </c>
      <c r="F40" s="44">
        <f t="shared" ref="F40:F42" si="10">(B40-D40)/D40</f>
        <v>-0.1110918544</v>
      </c>
    </row>
    <row r="41">
      <c r="A41" s="45" t="s">
        <v>41</v>
      </c>
      <c r="B41" s="46">
        <v>1666.86</v>
      </c>
      <c r="C41" s="43">
        <f t="shared" si="8"/>
        <v>0.9454572268</v>
      </c>
      <c r="D41" s="46">
        <v>1282.2</v>
      </c>
      <c r="E41" s="44">
        <f t="shared" si="9"/>
        <v>0.8474553866</v>
      </c>
      <c r="F41" s="44">
        <f t="shared" si="10"/>
        <v>0.3</v>
      </c>
    </row>
    <row r="42">
      <c r="A42" s="33" t="s">
        <v>22</v>
      </c>
      <c r="B42" s="39">
        <v>788.56</v>
      </c>
      <c r="C42" s="43">
        <f t="shared" si="8"/>
        <v>0.4472779662</v>
      </c>
      <c r="D42" s="39">
        <v>641.1</v>
      </c>
      <c r="E42" s="44">
        <f t="shared" si="9"/>
        <v>0.4237276933</v>
      </c>
      <c r="F42" s="44">
        <f t="shared" si="10"/>
        <v>0.2300109187</v>
      </c>
    </row>
    <row r="43">
      <c r="B43" s="15">
        <f>SUM(B40:B41)-B42</f>
        <v>929.59</v>
      </c>
      <c r="D43" s="15">
        <f>SUM(D40:D41)-D42</f>
        <v>698.8</v>
      </c>
      <c r="F43" s="44"/>
    </row>
    <row r="44">
      <c r="A44" s="7" t="s">
        <v>53</v>
      </c>
      <c r="B44" s="36">
        <f>B38+B43</f>
        <v>1763.02</v>
      </c>
      <c r="C44" s="40"/>
      <c r="D44" s="36">
        <f>D38+D43</f>
        <v>1513</v>
      </c>
      <c r="F44" s="44"/>
    </row>
    <row r="45">
      <c r="A45" s="7" t="s">
        <v>54</v>
      </c>
      <c r="F45" s="44"/>
    </row>
    <row r="46">
      <c r="A46" s="49" t="s">
        <v>15</v>
      </c>
      <c r="B46" s="50">
        <v>352.61</v>
      </c>
      <c r="C46" s="51">
        <f t="shared" ref="C46:C48" si="11">B46/$B$53</f>
        <v>0.436506561</v>
      </c>
      <c r="D46" s="50">
        <v>192.33</v>
      </c>
      <c r="E46" s="14">
        <f t="shared" ref="E46:E48" si="12">D46/$D$53</f>
        <v>0.3092768585</v>
      </c>
      <c r="F46" s="44">
        <f t="shared" ref="F46:F48" si="13">(B46-D46)/D46</f>
        <v>0.8333593303</v>
      </c>
    </row>
    <row r="47">
      <c r="A47" s="49" t="s">
        <v>31</v>
      </c>
      <c r="B47" s="50">
        <v>320.55</v>
      </c>
      <c r="C47" s="51">
        <f t="shared" si="11"/>
        <v>0.3968185194</v>
      </c>
      <c r="D47" s="50">
        <v>320.55</v>
      </c>
      <c r="E47" s="14">
        <f t="shared" si="12"/>
        <v>0.5154614308</v>
      </c>
      <c r="F47" s="44">
        <f t="shared" si="13"/>
        <v>0</v>
      </c>
    </row>
    <row r="48">
      <c r="A48" s="49" t="s">
        <v>17</v>
      </c>
      <c r="B48" s="52">
        <v>32.06</v>
      </c>
      <c r="C48" s="51">
        <f t="shared" si="11"/>
        <v>0.03968804159</v>
      </c>
      <c r="D48" s="52">
        <v>44.88</v>
      </c>
      <c r="E48" s="14">
        <f t="shared" si="12"/>
        <v>0.07216942448</v>
      </c>
      <c r="F48" s="44">
        <f t="shared" si="13"/>
        <v>-0.2856506239</v>
      </c>
    </row>
    <row r="49">
      <c r="B49" s="15">
        <f>SUM(B46:B48)</f>
        <v>705.22</v>
      </c>
      <c r="D49" s="15">
        <f>SUM(D46:D48)</f>
        <v>557.76</v>
      </c>
      <c r="F49" s="44"/>
    </row>
    <row r="50">
      <c r="A50" s="7" t="s">
        <v>55</v>
      </c>
      <c r="F50" s="44"/>
    </row>
    <row r="51">
      <c r="A51" s="53" t="s">
        <v>10</v>
      </c>
      <c r="B51" s="54">
        <v>102.58</v>
      </c>
      <c r="C51" s="51">
        <f>B51/$B$53</f>
        <v>0.1269868779</v>
      </c>
      <c r="D51" s="54">
        <v>64.11</v>
      </c>
      <c r="E51" s="14">
        <f>D51/$D$53</f>
        <v>0.1030922862</v>
      </c>
      <c r="F51" s="44">
        <f>(B51-D51)/D51</f>
        <v>0.6000623928</v>
      </c>
    </row>
    <row r="52">
      <c r="F52" s="44"/>
    </row>
    <row r="53">
      <c r="A53" s="7" t="s">
        <v>56</v>
      </c>
      <c r="B53" s="36">
        <f>B51+B49</f>
        <v>807.8</v>
      </c>
      <c r="C53" s="40"/>
      <c r="D53" s="36">
        <f>D51+D49</f>
        <v>621.87</v>
      </c>
      <c r="F53" s="44"/>
    </row>
    <row r="54">
      <c r="A54" s="7" t="s">
        <v>57</v>
      </c>
      <c r="F54" s="44"/>
    </row>
    <row r="55">
      <c r="A55" s="55" t="s">
        <v>13</v>
      </c>
      <c r="B55" s="56">
        <v>224.39</v>
      </c>
      <c r="C55" s="57">
        <f t="shared" ref="C55:C58" si="14">B55/$B$59</f>
        <v>0.2349018582</v>
      </c>
      <c r="D55" s="56">
        <v>224.39</v>
      </c>
      <c r="E55" s="14">
        <f t="shared" ref="E55:E58" si="15">D55/$D$59</f>
        <v>0.2518010638</v>
      </c>
      <c r="F55" s="44">
        <f t="shared" ref="F55:F58" si="16">(B55-D55)/D55</f>
        <v>0</v>
      </c>
    </row>
    <row r="56">
      <c r="A56" s="55" t="s">
        <v>7</v>
      </c>
      <c r="B56" s="58">
        <v>57.7</v>
      </c>
      <c r="C56" s="57">
        <f t="shared" si="14"/>
        <v>0.06040303585</v>
      </c>
      <c r="D56" s="58">
        <v>57.7</v>
      </c>
      <c r="E56" s="14">
        <f t="shared" si="15"/>
        <v>0.06474852436</v>
      </c>
      <c r="F56" s="44">
        <f t="shared" si="16"/>
        <v>0</v>
      </c>
    </row>
    <row r="57">
      <c r="A57" s="59" t="s">
        <v>4</v>
      </c>
      <c r="B57" s="60">
        <v>96.17</v>
      </c>
      <c r="C57" s="57">
        <f t="shared" si="14"/>
        <v>0.1006752159</v>
      </c>
      <c r="D57" s="60">
        <v>96.17</v>
      </c>
      <c r="E57" s="14">
        <f t="shared" si="15"/>
        <v>0.1079179478</v>
      </c>
      <c r="F57" s="44">
        <f t="shared" si="16"/>
        <v>0</v>
      </c>
    </row>
    <row r="58">
      <c r="A58" s="55" t="s">
        <v>47</v>
      </c>
      <c r="B58" s="56">
        <v>576.99</v>
      </c>
      <c r="C58" s="57">
        <f t="shared" si="14"/>
        <v>0.6040198901</v>
      </c>
      <c r="D58" s="56">
        <v>512.88</v>
      </c>
      <c r="E58" s="14">
        <f t="shared" si="15"/>
        <v>0.575532464</v>
      </c>
      <c r="F58" s="44">
        <f t="shared" si="16"/>
        <v>0.125</v>
      </c>
    </row>
    <row r="59">
      <c r="B59" s="15">
        <f>SUM(B55:B58)</f>
        <v>955.25</v>
      </c>
      <c r="D59" s="15">
        <f>SUM(D55:D58)</f>
        <v>891.14</v>
      </c>
    </row>
    <row r="60">
      <c r="A60" s="7" t="s">
        <v>58</v>
      </c>
      <c r="B60" s="15">
        <f>B59+B53</f>
        <v>1763.05</v>
      </c>
      <c r="D60" s="15">
        <f>D59+D53</f>
        <v>1513.01</v>
      </c>
    </row>
    <row r="61">
      <c r="A61" s="7" t="s">
        <v>59</v>
      </c>
      <c r="B61" s="36">
        <f>B60-B44</f>
        <v>0.03</v>
      </c>
      <c r="C61" s="40"/>
      <c r="D61" s="36">
        <f>D60-D44</f>
        <v>0.01</v>
      </c>
    </row>
    <row r="64">
      <c r="A64" s="7" t="s">
        <v>60</v>
      </c>
    </row>
    <row r="65">
      <c r="A65" s="3" t="s">
        <v>61</v>
      </c>
      <c r="B65" s="14">
        <f>B38/B49</f>
        <v>1.181801424</v>
      </c>
      <c r="D65" s="14">
        <f>D38/D49</f>
        <v>1.459767642</v>
      </c>
    </row>
    <row r="66">
      <c r="A66" s="3" t="s">
        <v>62</v>
      </c>
      <c r="B66" s="14">
        <f>(B38-B36)/B49</f>
        <v>0.599982984</v>
      </c>
      <c r="D66" s="14">
        <f>(D38-D36)/D49</f>
        <v>0.7586237808</v>
      </c>
    </row>
    <row r="67">
      <c r="A67" s="3" t="s">
        <v>63</v>
      </c>
      <c r="B67" s="14">
        <f>B34/B49</f>
        <v>0.1090865262</v>
      </c>
      <c r="D67" s="14">
        <f>D34/D49</f>
        <v>0.1149419105</v>
      </c>
    </row>
    <row r="69">
      <c r="A69" s="7" t="s">
        <v>64</v>
      </c>
    </row>
    <row r="70">
      <c r="A70" s="3" t="s">
        <v>65</v>
      </c>
      <c r="B70" s="14">
        <f>B30/B27</f>
        <v>2.408762282</v>
      </c>
      <c r="D70" s="14">
        <f>D30/D27</f>
        <v>2.996006863</v>
      </c>
    </row>
    <row r="71">
      <c r="A71" s="3" t="s">
        <v>66</v>
      </c>
      <c r="B71" s="14">
        <f>B30/B44</f>
        <v>1.200009075</v>
      </c>
      <c r="D71" s="14">
        <f>D30/D44</f>
        <v>1.269491077</v>
      </c>
    </row>
    <row r="72">
      <c r="A72" s="3" t="s">
        <v>67</v>
      </c>
      <c r="B72" s="15">
        <f>B38-B49</f>
        <v>128.21</v>
      </c>
      <c r="D72" s="15">
        <f>D38-D49</f>
        <v>256.44</v>
      </c>
    </row>
    <row r="74">
      <c r="A74" s="7" t="s">
        <v>68</v>
      </c>
    </row>
    <row r="75">
      <c r="A75" s="3" t="s">
        <v>69</v>
      </c>
      <c r="B75" s="14">
        <f>B10/B24</f>
        <v>3.046842631</v>
      </c>
      <c r="D75" s="14">
        <f>D10/D24</f>
        <v>2.747564375</v>
      </c>
    </row>
    <row r="76">
      <c r="A76" s="3" t="s">
        <v>70</v>
      </c>
      <c r="B76" s="14">
        <f>B24/(B10/365)</f>
        <v>119.7961445</v>
      </c>
      <c r="D76" s="14">
        <f>D24/(D10/365)</f>
        <v>132.8449311</v>
      </c>
    </row>
    <row r="77">
      <c r="A77" s="3" t="s">
        <v>71</v>
      </c>
      <c r="B77" s="14">
        <f>B30/B11</f>
        <v>6.47063861</v>
      </c>
      <c r="D77" s="14">
        <f>D30/D11</f>
        <v>5.992013726</v>
      </c>
    </row>
    <row r="78">
      <c r="A78" s="3" t="s">
        <v>72</v>
      </c>
      <c r="B78" s="14">
        <f>B11/(B30/365)</f>
        <v>56.40865176</v>
      </c>
      <c r="D78" s="14">
        <f>D11/(D30/365)</f>
        <v>60.91441319</v>
      </c>
    </row>
    <row r="80">
      <c r="A80" s="7" t="s">
        <v>73</v>
      </c>
    </row>
    <row r="81">
      <c r="A81" s="3" t="s">
        <v>74</v>
      </c>
      <c r="B81" s="14">
        <f>B53/B44</f>
        <v>0.4581910585</v>
      </c>
      <c r="D81" s="14">
        <f>D53/D44</f>
        <v>0.4110178453</v>
      </c>
    </row>
    <row r="82">
      <c r="A82" s="3" t="s">
        <v>75</v>
      </c>
      <c r="B82" s="14">
        <f>B10/B12</f>
        <v>3.545418451</v>
      </c>
      <c r="D82" s="14">
        <f>D10/D12</f>
        <v>5.586699943</v>
      </c>
    </row>
    <row r="83">
      <c r="A83" s="3" t="s">
        <v>76</v>
      </c>
      <c r="B83" s="14">
        <f>B12/(B10/365)</f>
        <v>102.949766</v>
      </c>
      <c r="D83" s="14">
        <f>D12/(D10/365)</f>
        <v>65.33373973</v>
      </c>
    </row>
    <row r="84">
      <c r="A84" s="3" t="s">
        <v>77</v>
      </c>
      <c r="B84" s="14">
        <f>B53/B59</f>
        <v>0.845642502</v>
      </c>
      <c r="D84" s="14">
        <f>D53/D59</f>
        <v>0.6978364791</v>
      </c>
    </row>
    <row r="85">
      <c r="A85" s="3" t="s">
        <v>78</v>
      </c>
      <c r="B85" s="14">
        <f>G13/G14</f>
        <v>5.874829401</v>
      </c>
      <c r="D85" s="14">
        <f>I13/I14</f>
        <v>5.749853773</v>
      </c>
    </row>
    <row r="87">
      <c r="A87" s="7" t="s">
        <v>79</v>
      </c>
    </row>
    <row r="88">
      <c r="A88" s="3" t="s">
        <v>80</v>
      </c>
      <c r="B88" s="14">
        <f>G17/G6</f>
        <v>0.07575958103</v>
      </c>
      <c r="D88" s="14">
        <f>I17/I6</f>
        <v>0.08117704635</v>
      </c>
    </row>
    <row r="89">
      <c r="A89" s="3" t="s">
        <v>81</v>
      </c>
      <c r="B89" s="14">
        <f>G13/B44</f>
        <v>0.1709112772</v>
      </c>
      <c r="D89" s="14">
        <f>I13/D44</f>
        <v>0.1949173827</v>
      </c>
    </row>
    <row r="91">
      <c r="A91" s="7" t="s">
        <v>79</v>
      </c>
    </row>
    <row r="92">
      <c r="A92" s="3" t="s">
        <v>82</v>
      </c>
      <c r="B92" s="14">
        <f>G17/B44</f>
        <v>0.09091218477</v>
      </c>
      <c r="D92" s="14">
        <f>I17/D44</f>
        <v>0.103053536</v>
      </c>
    </row>
    <row r="93">
      <c r="A93" s="3" t="s">
        <v>83</v>
      </c>
      <c r="B93" s="14">
        <f>(G17-B15)/B59</f>
        <v>0.1610782518</v>
      </c>
      <c r="D93" s="14">
        <f>(I17-D6)/D59</f>
        <v>0.06704894854</v>
      </c>
    </row>
    <row r="95">
      <c r="A95" s="3" t="s">
        <v>84</v>
      </c>
      <c r="B95" s="61" t="s">
        <v>85</v>
      </c>
    </row>
  </sheetData>
  <mergeCells count="2">
    <mergeCell ref="A2:D4"/>
    <mergeCell ref="B95:G103"/>
  </mergeCells>
  <drawing r:id="rId1"/>
</worksheet>
</file>