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ia Ines Aguirre\Documents\Clases UFM 2020\Auxiliatura Global II\Clase Mónica\"/>
    </mc:Choice>
  </mc:AlternateContent>
  <xr:revisionPtr revIDLastSave="0" documentId="13_ncr:1_{2BB7782D-3D39-4195-99A7-B70F95F884DF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Listado general de estudiantes" sheetId="2" r:id="rId1"/>
    <sheet name="Notas" sheetId="3" r:id="rId2"/>
    <sheet name="Presntaciones 3 min" sheetId="8" r:id="rId3"/>
    <sheet name="Quizzes" sheetId="6" r:id="rId4"/>
    <sheet name="Trabajos" sheetId="7" r:id="rId5"/>
    <sheet name="Parciales" sheetId="4" r:id="rId6"/>
    <sheet name="DS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7" i="8" l="1"/>
  <c r="D23" i="8"/>
  <c r="I25" i="3" s="1"/>
  <c r="D8" i="8"/>
  <c r="I10" i="3" s="1"/>
  <c r="D7" i="8"/>
  <c r="I9" i="3" s="1"/>
  <c r="D28" i="8"/>
  <c r="D17" i="8"/>
  <c r="D15" i="8"/>
  <c r="I17" i="3" s="1"/>
  <c r="D14" i="8"/>
  <c r="D10" i="8"/>
  <c r="D6" i="8"/>
  <c r="I8" i="3" s="1"/>
  <c r="D4" i="8"/>
  <c r="I6" i="3"/>
  <c r="I7" i="3"/>
  <c r="I11" i="3"/>
  <c r="I12" i="3"/>
  <c r="I13" i="3"/>
  <c r="I14" i="3"/>
  <c r="I15" i="3"/>
  <c r="I16" i="3"/>
  <c r="I18" i="3"/>
  <c r="I19" i="3"/>
  <c r="I20" i="3"/>
  <c r="I21" i="3"/>
  <c r="I22" i="3"/>
  <c r="I23" i="3"/>
  <c r="I24" i="3"/>
  <c r="I26" i="3"/>
  <c r="I27" i="3"/>
  <c r="I28" i="3"/>
  <c r="I29" i="3"/>
  <c r="I30" i="3"/>
  <c r="I31" i="3"/>
  <c r="I32" i="3"/>
  <c r="I33" i="3"/>
  <c r="I34" i="3"/>
  <c r="I5" i="3"/>
  <c r="D3" i="8"/>
  <c r="E11" i="3"/>
  <c r="E12" i="3"/>
  <c r="E15" i="3"/>
  <c r="E16" i="3"/>
  <c r="E19" i="3"/>
  <c r="E20" i="3"/>
  <c r="E23" i="3"/>
  <c r="E24" i="3"/>
  <c r="E27" i="3"/>
  <c r="E28" i="3"/>
  <c r="E31" i="3"/>
  <c r="E32" i="3"/>
  <c r="E5" i="3"/>
  <c r="H4" i="7"/>
  <c r="E6" i="3" s="1"/>
  <c r="H5" i="7"/>
  <c r="E7" i="3" s="1"/>
  <c r="H6" i="7"/>
  <c r="E8" i="3" s="1"/>
  <c r="H7" i="7"/>
  <c r="E9" i="3" s="1"/>
  <c r="H8" i="7"/>
  <c r="E10" i="3" s="1"/>
  <c r="H9" i="7"/>
  <c r="H10" i="7"/>
  <c r="H11" i="7"/>
  <c r="E13" i="3" s="1"/>
  <c r="H12" i="7"/>
  <c r="E14" i="3" s="1"/>
  <c r="H13" i="7"/>
  <c r="H14" i="7"/>
  <c r="H15" i="7"/>
  <c r="E17" i="3" s="1"/>
  <c r="H16" i="7"/>
  <c r="E18" i="3" s="1"/>
  <c r="H17" i="7"/>
  <c r="H18" i="7"/>
  <c r="H19" i="7"/>
  <c r="E21" i="3" s="1"/>
  <c r="H20" i="7"/>
  <c r="E22" i="3" s="1"/>
  <c r="H21" i="7"/>
  <c r="H22" i="7"/>
  <c r="H23" i="7"/>
  <c r="E25" i="3" s="1"/>
  <c r="H24" i="7"/>
  <c r="E26" i="3" s="1"/>
  <c r="H25" i="7"/>
  <c r="H26" i="7"/>
  <c r="H27" i="7"/>
  <c r="E29" i="3" s="1"/>
  <c r="H28" i="7"/>
  <c r="E30" i="3" s="1"/>
  <c r="H29" i="7"/>
  <c r="H30" i="7"/>
  <c r="H31" i="7"/>
  <c r="E33" i="3" s="1"/>
  <c r="H32" i="7"/>
  <c r="E34" i="3" s="1"/>
  <c r="H3" i="7"/>
  <c r="F5" i="5"/>
  <c r="F6" i="5"/>
  <c r="M6" i="5" s="1"/>
  <c r="F7" i="5"/>
  <c r="M7" i="5" s="1"/>
  <c r="F8" i="5"/>
  <c r="F9" i="5"/>
  <c r="F10" i="5"/>
  <c r="F11" i="5"/>
  <c r="M11" i="5" s="1"/>
  <c r="F12" i="5"/>
  <c r="F13" i="5"/>
  <c r="F14" i="5"/>
  <c r="F15" i="5"/>
  <c r="F16" i="5"/>
  <c r="F17" i="5"/>
  <c r="F18" i="5"/>
  <c r="F19" i="5"/>
  <c r="F20" i="5"/>
  <c r="F21" i="5"/>
  <c r="F22" i="5"/>
  <c r="M22" i="5" s="1"/>
  <c r="F23" i="5"/>
  <c r="M23" i="5" s="1"/>
  <c r="F24" i="5"/>
  <c r="F25" i="5"/>
  <c r="F26" i="5"/>
  <c r="F27" i="5"/>
  <c r="M27" i="5" s="1"/>
  <c r="F28" i="5"/>
  <c r="F29" i="5"/>
  <c r="F30" i="5"/>
  <c r="F31" i="5"/>
  <c r="F32" i="5"/>
  <c r="F33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M5" i="5"/>
  <c r="M9" i="5"/>
  <c r="M10" i="5"/>
  <c r="M13" i="5"/>
  <c r="M14" i="5"/>
  <c r="M15" i="5"/>
  <c r="M17" i="5"/>
  <c r="M18" i="5"/>
  <c r="M19" i="5"/>
  <c r="M21" i="5"/>
  <c r="M25" i="5"/>
  <c r="M26" i="5"/>
  <c r="M29" i="5"/>
  <c r="M30" i="5"/>
  <c r="M31" i="5"/>
  <c r="M33" i="5"/>
  <c r="L4" i="5"/>
  <c r="F4" i="5"/>
  <c r="I4" i="5"/>
  <c r="M32" i="5" l="1"/>
  <c r="M28" i="5"/>
  <c r="M24" i="5"/>
  <c r="M20" i="5"/>
  <c r="M16" i="5"/>
  <c r="M12" i="5"/>
  <c r="M8" i="5"/>
  <c r="G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4" i="4"/>
  <c r="L5" i="4" l="1"/>
  <c r="L6" i="4"/>
  <c r="L7" i="4"/>
  <c r="L8" i="4"/>
  <c r="L9" i="4"/>
  <c r="L10" i="4"/>
  <c r="L11" i="4"/>
  <c r="L12" i="4"/>
  <c r="L13" i="4"/>
  <c r="L15" i="4"/>
  <c r="L16" i="4"/>
  <c r="L17" i="4"/>
  <c r="L18" i="4"/>
  <c r="L19" i="4"/>
  <c r="L20" i="4"/>
  <c r="L21" i="4"/>
  <c r="L22" i="4"/>
  <c r="L23" i="4"/>
  <c r="L25" i="4"/>
  <c r="L26" i="4"/>
  <c r="L27" i="4"/>
  <c r="L29" i="4"/>
  <c r="L30" i="4"/>
  <c r="L31" i="4"/>
  <c r="L32" i="4"/>
  <c r="L33" i="4"/>
  <c r="L4" i="4"/>
  <c r="F13" i="4" l="1"/>
  <c r="F15" i="4" l="1"/>
  <c r="F20" i="4"/>
  <c r="G24" i="4" l="1"/>
  <c r="L24" i="4" s="1"/>
  <c r="M4" i="5"/>
  <c r="F32" i="4" l="1"/>
  <c r="F33" i="4"/>
  <c r="F16" i="4"/>
  <c r="F17" i="4"/>
  <c r="F11" i="4"/>
  <c r="F12" i="4"/>
  <c r="F10" i="4"/>
  <c r="F8" i="4"/>
  <c r="F7" i="4"/>
  <c r="F6" i="4"/>
  <c r="F5" i="4"/>
  <c r="F4" i="4"/>
  <c r="G33" i="4" l="1"/>
  <c r="G32" i="4"/>
  <c r="G31" i="4"/>
  <c r="G30" i="4"/>
  <c r="G29" i="4"/>
  <c r="G28" i="4"/>
  <c r="L28" i="4" s="1"/>
  <c r="G27" i="4"/>
  <c r="G25" i="4"/>
  <c r="G23" i="4"/>
  <c r="G22" i="4"/>
  <c r="G21" i="4"/>
  <c r="G20" i="4"/>
  <c r="G19" i="4"/>
  <c r="G18" i="4"/>
  <c r="G17" i="4"/>
  <c r="G16" i="4"/>
  <c r="G15" i="4"/>
  <c r="G14" i="4"/>
  <c r="L14" i="4" s="1"/>
  <c r="G13" i="4"/>
  <c r="G12" i="4"/>
  <c r="G11" i="4"/>
  <c r="G10" i="4"/>
  <c r="G9" i="4"/>
  <c r="G8" i="4"/>
  <c r="G7" i="4"/>
  <c r="G6" i="4"/>
  <c r="G5" i="4"/>
  <c r="G7" i="3"/>
  <c r="G5" i="3"/>
  <c r="G11" i="3" l="1"/>
  <c r="G15" i="3"/>
  <c r="G19" i="3"/>
  <c r="G23" i="3"/>
  <c r="G27" i="3"/>
  <c r="G6" i="3"/>
  <c r="G8" i="3"/>
  <c r="G9" i="3"/>
  <c r="G10" i="3"/>
  <c r="G12" i="3"/>
  <c r="G13" i="3"/>
  <c r="G14" i="3"/>
  <c r="G16" i="3"/>
  <c r="G17" i="3"/>
  <c r="G18" i="3"/>
  <c r="G20" i="3"/>
  <c r="G21" i="3"/>
  <c r="G22" i="3"/>
  <c r="G24" i="3"/>
  <c r="G25" i="3"/>
  <c r="G26" i="3"/>
  <c r="G28" i="3"/>
  <c r="G29" i="3"/>
  <c r="G30" i="3"/>
  <c r="G31" i="3"/>
  <c r="G32" i="3"/>
  <c r="G33" i="3"/>
  <c r="G34" i="3"/>
  <c r="N33" i="6" l="1" a="1"/>
  <c r="N33" i="6" s="1"/>
  <c r="F34" i="3" s="1"/>
  <c r="N32" i="6" a="1"/>
  <c r="N32" i="6" s="1"/>
  <c r="F33" i="3" s="1"/>
  <c r="N31" i="6" a="1"/>
  <c r="N31" i="6" s="1"/>
  <c r="F32" i="3" s="1"/>
  <c r="N30" i="6" a="1"/>
  <c r="N30" i="6" s="1"/>
  <c r="F31" i="3" s="1"/>
  <c r="N29" i="6" a="1"/>
  <c r="N29" i="6" s="1"/>
  <c r="F30" i="3" s="1"/>
  <c r="N28" i="6" a="1"/>
  <c r="N28" i="6" s="1"/>
  <c r="F29" i="3" s="1"/>
  <c r="N27" i="6" a="1"/>
  <c r="N27" i="6" s="1"/>
  <c r="F28" i="3" s="1"/>
  <c r="N26" i="6" a="1"/>
  <c r="N26" i="6" s="1"/>
  <c r="F27" i="3" s="1"/>
  <c r="N25" i="6" a="1"/>
  <c r="N25" i="6" s="1"/>
  <c r="F26" i="3" s="1"/>
  <c r="N24" i="6" a="1"/>
  <c r="N24" i="6" s="1"/>
  <c r="F25" i="3" s="1"/>
  <c r="N23" i="6" a="1"/>
  <c r="N23" i="6" s="1"/>
  <c r="F24" i="3" s="1"/>
  <c r="N22" i="6" a="1"/>
  <c r="N22" i="6" s="1"/>
  <c r="F23" i="3" s="1"/>
  <c r="N21" i="6" a="1"/>
  <c r="N21" i="6" s="1"/>
  <c r="F22" i="3" s="1"/>
  <c r="N20" i="6" a="1"/>
  <c r="N20" i="6" s="1"/>
  <c r="F21" i="3" s="1"/>
  <c r="N19" i="6" a="1"/>
  <c r="N19" i="6" s="1"/>
  <c r="F20" i="3" s="1"/>
  <c r="N18" i="6" a="1"/>
  <c r="N18" i="6" s="1"/>
  <c r="F19" i="3" s="1"/>
  <c r="N17" i="6" a="1"/>
  <c r="N17" i="6" s="1"/>
  <c r="F18" i="3" s="1"/>
  <c r="N16" i="6" a="1"/>
  <c r="N16" i="6" s="1"/>
  <c r="F17" i="3" s="1"/>
  <c r="N15" i="6" a="1"/>
  <c r="N15" i="6" s="1"/>
  <c r="F16" i="3" s="1"/>
  <c r="N14" i="6" a="1"/>
  <c r="N14" i="6" s="1"/>
  <c r="F15" i="3" s="1"/>
  <c r="N13" i="6" a="1"/>
  <c r="N13" i="6" s="1"/>
  <c r="F14" i="3" s="1"/>
  <c r="N12" i="6" a="1"/>
  <c r="N12" i="6" s="1"/>
  <c r="F13" i="3" s="1"/>
  <c r="N11" i="6" a="1"/>
  <c r="N11" i="6" s="1"/>
  <c r="F12" i="3" s="1"/>
  <c r="N10" i="6" a="1"/>
  <c r="N10" i="6" s="1"/>
  <c r="F11" i="3" s="1"/>
  <c r="N9" i="6" a="1"/>
  <c r="N9" i="6" s="1"/>
  <c r="F10" i="3" s="1"/>
  <c r="N8" i="6" a="1"/>
  <c r="N8" i="6" s="1"/>
  <c r="F9" i="3" s="1"/>
  <c r="N7" i="6" a="1"/>
  <c r="N7" i="6" s="1"/>
  <c r="F8" i="3" s="1"/>
  <c r="N6" i="6" a="1"/>
  <c r="N6" i="6" s="1"/>
  <c r="F7" i="3" s="1"/>
  <c r="N5" i="6" a="1"/>
  <c r="N5" i="6" s="1"/>
  <c r="F6" i="3" s="1"/>
  <c r="N4" i="6" a="1"/>
  <c r="N4" i="6" s="1"/>
  <c r="F5" i="3" s="1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5" i="3"/>
  <c r="J5" i="3" l="1"/>
  <c r="M5" i="3" s="1"/>
  <c r="J34" i="3"/>
  <c r="M34" i="3" s="1"/>
  <c r="J33" i="3"/>
  <c r="M33" i="3" s="1"/>
  <c r="J32" i="3"/>
  <c r="M32" i="3" s="1"/>
  <c r="J31" i="3"/>
  <c r="M31" i="3" s="1"/>
  <c r="J30" i="3"/>
  <c r="M30" i="3" s="1"/>
  <c r="J29" i="3"/>
  <c r="M29" i="3" s="1"/>
  <c r="J28" i="3"/>
  <c r="M28" i="3" s="1"/>
  <c r="J27" i="3"/>
  <c r="M27" i="3" s="1"/>
  <c r="J26" i="3"/>
  <c r="M26" i="3" s="1"/>
  <c r="J25" i="3"/>
  <c r="M25" i="3" s="1"/>
  <c r="J24" i="3"/>
  <c r="M24" i="3" s="1"/>
  <c r="J23" i="3"/>
  <c r="M23" i="3" s="1"/>
  <c r="J22" i="3"/>
  <c r="M22" i="3" s="1"/>
  <c r="J21" i="3"/>
  <c r="M21" i="3" s="1"/>
  <c r="J20" i="3"/>
  <c r="M20" i="3" s="1"/>
  <c r="J19" i="3"/>
  <c r="M19" i="3" s="1"/>
  <c r="J18" i="3"/>
  <c r="M18" i="3" s="1"/>
  <c r="J17" i="3"/>
  <c r="M17" i="3" s="1"/>
  <c r="J16" i="3"/>
  <c r="M16" i="3" s="1"/>
  <c r="J15" i="3"/>
  <c r="M15" i="3" s="1"/>
  <c r="J14" i="3"/>
  <c r="M14" i="3" s="1"/>
  <c r="J13" i="3"/>
  <c r="M13" i="3" s="1"/>
  <c r="J12" i="3"/>
  <c r="M12" i="3" s="1"/>
  <c r="J11" i="3"/>
  <c r="M11" i="3" s="1"/>
  <c r="J10" i="3"/>
  <c r="M10" i="3" s="1"/>
  <c r="J9" i="3"/>
  <c r="M9" i="3" s="1"/>
  <c r="J8" i="3"/>
  <c r="M8" i="3" s="1"/>
  <c r="J7" i="3"/>
  <c r="M7" i="3" s="1"/>
  <c r="J6" i="3"/>
  <c r="M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<sst xmlns="http://schemas.openxmlformats.org/spreadsheetml/2006/main" count="580" uniqueCount="149">
  <si>
    <t xml:space="preserve">Listado general de estudiantes [ Total_30 ]  </t>
  </si>
  <si>
    <t>Global Management and Entrepreneurship II, sección: C</t>
  </si>
  <si>
    <t>Carné</t>
  </si>
  <si>
    <t>Apellidos</t>
  </si>
  <si>
    <t>Nombres</t>
  </si>
  <si>
    <t>Correo</t>
  </si>
  <si>
    <t>Status</t>
  </si>
  <si>
    <t>Nota</t>
  </si>
  <si>
    <t>Carrera / Esp.</t>
  </si>
  <si>
    <t>Alvarado Maatens</t>
  </si>
  <si>
    <t>Sharon Anesveth</t>
  </si>
  <si>
    <t>annesveth@ufm.edu</t>
  </si>
  <si>
    <t>ASIG</t>
  </si>
  <si>
    <t>Com. Science</t>
  </si>
  <si>
    <t>Armas Maza</t>
  </si>
  <si>
    <t>Nicolás José</t>
  </si>
  <si>
    <t>narmas@ufm.edu</t>
  </si>
  <si>
    <t>Admón. Empresas</t>
  </si>
  <si>
    <t>Bolaños Boburg</t>
  </si>
  <si>
    <t>Isabel</t>
  </si>
  <si>
    <t>isabelboburg@ufm.edu</t>
  </si>
  <si>
    <t>Castañeda Paredes</t>
  </si>
  <si>
    <t>René Benjamín</t>
  </si>
  <si>
    <t>renecp@ufm.edu</t>
  </si>
  <si>
    <t>Cazali Girón</t>
  </si>
  <si>
    <t>Stefan</t>
  </si>
  <si>
    <t>stefancazali@ufm.edu</t>
  </si>
  <si>
    <t>Entrepreneurship</t>
  </si>
  <si>
    <t>Corzo Mcmath</t>
  </si>
  <si>
    <t>David Gabriel</t>
  </si>
  <si>
    <t>davidcorzo@ufm.edu</t>
  </si>
  <si>
    <t>Galindo de León</t>
  </si>
  <si>
    <t>Pedro Pablo</t>
  </si>
  <si>
    <t>pedrogalindo@ufm.edu</t>
  </si>
  <si>
    <t>Ing. Empresarial</t>
  </si>
  <si>
    <t>García Granados</t>
  </si>
  <si>
    <t>Ingrid Katherine Denisse</t>
  </si>
  <si>
    <t>katherinegarcia@ufm.edu</t>
  </si>
  <si>
    <t>Garcia Vásquez</t>
  </si>
  <si>
    <t>Ana Lucía</t>
  </si>
  <si>
    <t>anagarcia@ufm.edu</t>
  </si>
  <si>
    <t>Herdez Colindres</t>
  </si>
  <si>
    <t>Jessica Nikole</t>
  </si>
  <si>
    <t>nikoleherdez@ufm.edu</t>
  </si>
  <si>
    <t>Jenatz Watt</t>
  </si>
  <si>
    <t>Ian Stefan</t>
  </si>
  <si>
    <t>ianjenatz@ufm.edu</t>
  </si>
  <si>
    <t>Juárez Girón</t>
  </si>
  <si>
    <t>Fabricio Amadeo</t>
  </si>
  <si>
    <t>fabriciojuarez@ufm.edu</t>
  </si>
  <si>
    <t>Kiehnle Passarelli</t>
  </si>
  <si>
    <t>José Estuardo</t>
  </si>
  <si>
    <t>estuardokiehnle@ufm.edu</t>
  </si>
  <si>
    <t>Maldonado Súchite</t>
  </si>
  <si>
    <t>Dinora Carolina</t>
  </si>
  <si>
    <t>dinoramaldonado@ufm.edu</t>
  </si>
  <si>
    <t>Méndez Vásquez</t>
  </si>
  <si>
    <t>Valeria Isabella Guadalupe</t>
  </si>
  <si>
    <t>isabellamendez@ufm.edu</t>
  </si>
  <si>
    <t>Monterroso Esquivel</t>
  </si>
  <si>
    <t>Cecilia Abigail</t>
  </si>
  <si>
    <t>abigailm@ufm.edu</t>
  </si>
  <si>
    <t>Monzón Fagiani</t>
  </si>
  <si>
    <t>Jose Andres</t>
  </si>
  <si>
    <t>josemonzon@ufm.edu</t>
  </si>
  <si>
    <t>Economía</t>
  </si>
  <si>
    <t>Morales Crúz</t>
  </si>
  <si>
    <t>Valentina María</t>
  </si>
  <si>
    <t>valentinamorales@ufm.edu</t>
  </si>
  <si>
    <t>Pacheco Guzmán</t>
  </si>
  <si>
    <t>José Fabian</t>
  </si>
  <si>
    <t>fabianpacheco@ufm.edu</t>
  </si>
  <si>
    <t>Pérez Urquilla</t>
  </si>
  <si>
    <t>Ana Laura</t>
  </si>
  <si>
    <t>analauraperez@ufm.edu</t>
  </si>
  <si>
    <t>Admon. Empresas Global</t>
  </si>
  <si>
    <t>Pineda Hernández</t>
  </si>
  <si>
    <t>José Xavier</t>
  </si>
  <si>
    <t>jxavierpineda@ufm.edu</t>
  </si>
  <si>
    <t>Auditoría Esp. en Finanzas</t>
  </si>
  <si>
    <t>Reyes Villatoro</t>
  </si>
  <si>
    <t>Andrea Nathalia</t>
  </si>
  <si>
    <t>andreareyes@ufm.edu</t>
  </si>
  <si>
    <t>Safieh Font</t>
  </si>
  <si>
    <t>Alexia</t>
  </si>
  <si>
    <t>alexiasafieh@ufm.edu</t>
  </si>
  <si>
    <t>Salceda Molina</t>
  </si>
  <si>
    <t>Ines</t>
  </si>
  <si>
    <t>inessalceda@ufm.edu</t>
  </si>
  <si>
    <t>Santiago Heinemann</t>
  </si>
  <si>
    <t>Nicolás Gabriel</t>
  </si>
  <si>
    <t>nicolassantiago@ufm.edu</t>
  </si>
  <si>
    <t>Schieber Lira</t>
  </si>
  <si>
    <t>Manfred Renato</t>
  </si>
  <si>
    <t>manfredschieber@ufm.edu</t>
  </si>
  <si>
    <t>Soto Giron</t>
  </si>
  <si>
    <t>pedrosoto@ufm.edu</t>
  </si>
  <si>
    <t>Soto Ovalle</t>
  </si>
  <si>
    <t>María Natalia</t>
  </si>
  <si>
    <t>mnataliasoto@ufm.edu</t>
  </si>
  <si>
    <t>Umul Bixcul</t>
  </si>
  <si>
    <t>Carlos José Fernando</t>
  </si>
  <si>
    <t>carlosumul@ufm.edu</t>
  </si>
  <si>
    <t>Villeda González</t>
  </si>
  <si>
    <t>Wilder de Jesús</t>
  </si>
  <si>
    <t>wildervilleda@ufm.edu</t>
  </si>
  <si>
    <t>Nombre</t>
  </si>
  <si>
    <t>Parciales/25</t>
  </si>
  <si>
    <t>Trabajos /10</t>
  </si>
  <si>
    <t>Quizzes/ 10</t>
  </si>
  <si>
    <t>DS /8</t>
  </si>
  <si>
    <t>PI /3</t>
  </si>
  <si>
    <t>TOTAL /60</t>
  </si>
  <si>
    <t>Ley del Monte</t>
  </si>
  <si>
    <t>Examen final</t>
  </si>
  <si>
    <t>NOTA</t>
  </si>
  <si>
    <t>Global Management II - Sección C</t>
  </si>
  <si>
    <t>Valeria Isabella</t>
  </si>
  <si>
    <t xml:space="preserve">Ingrid Katherine </t>
  </si>
  <si>
    <t>I</t>
  </si>
  <si>
    <t>II</t>
  </si>
  <si>
    <t>TOTAL</t>
  </si>
  <si>
    <t>Quiz 1</t>
  </si>
  <si>
    <t>Quiz 2</t>
  </si>
  <si>
    <t>Quiz 4</t>
  </si>
  <si>
    <t>Quiz 5</t>
  </si>
  <si>
    <t>Quiz 6</t>
  </si>
  <si>
    <t>Quiz 7</t>
  </si>
  <si>
    <t>Quiz 8</t>
  </si>
  <si>
    <t>Quiz 9</t>
  </si>
  <si>
    <t>Quiz 10</t>
  </si>
  <si>
    <t>Total</t>
  </si>
  <si>
    <t>Pitch</t>
  </si>
  <si>
    <t>DS 1</t>
  </si>
  <si>
    <t>DS 2</t>
  </si>
  <si>
    <t>DS 3</t>
  </si>
  <si>
    <t>P</t>
  </si>
  <si>
    <t>G</t>
  </si>
  <si>
    <t>I parte II</t>
  </si>
  <si>
    <t>Evaluación (10%)</t>
  </si>
  <si>
    <t>Caso Práctico</t>
  </si>
  <si>
    <t>Nota II</t>
  </si>
  <si>
    <t>Nota I</t>
  </si>
  <si>
    <t>Nota Video LDM</t>
  </si>
  <si>
    <t>Social Media Challenge</t>
  </si>
  <si>
    <t>Reto Entrevistas</t>
  </si>
  <si>
    <t>Reto Edu Summit</t>
  </si>
  <si>
    <t>Total 10%</t>
  </si>
  <si>
    <t>Tareas y ejercicios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</si>
</sst>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</font>
    <font>
      <b/>
      <sz val="26"/>
      <color rgb="FF000000"/>
      <name val="Century Gothic"/>
      <family val="2"/>
    </font>
    <font>
      <sz val="9"/>
      <color rgb="FF000000"/>
      <name val="Century Gothic"/>
      <family val="2"/>
    </font>
    <font>
      <b/>
      <sz val="9"/>
      <color rgb="FF000000"/>
      <name val="Century Gothic"/>
      <family val="2"/>
    </font>
    <font>
      <b/>
      <sz val="9"/>
      <color rgb="FFFFFFFF"/>
      <name val="Century Gothic"/>
      <family val="2"/>
    </font>
    <font>
      <b/>
      <sz val="18"/>
      <color rgb="FF000000"/>
      <name val="Century Gothic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6699CC"/>
        <bgColor rgb="FF6699CC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 applyBorder="0"/>
  </cellStyleXfs>
  <cellXfs count="54">
    <xf numFmtId="0" fontId="0" fillId="0" borderId="0" xfId="0" applyNumberFormat="1" applyFill="1" applyAlignment="1" applyProtection="1"/>
    <xf numFmtId="0" fontId="2" fillId="0" borderId="1" xfId="0" applyNumberFormat="1" applyFont="1" applyFill="1" applyBorder="1" applyAlignment="1" applyProtection="1">
      <alignment wrapText="1"/>
    </xf>
    <xf numFmtId="0" fontId="4" fillId="2" borderId="1" xfId="0" applyNumberFormat="1" applyFont="1" applyFill="1" applyBorder="1" applyAlignment="1" applyProtection="1">
      <alignment horizontal="center" wrapText="1"/>
    </xf>
    <xf numFmtId="0" fontId="0" fillId="0" borderId="2" xfId="0" applyBorder="1"/>
    <xf numFmtId="0" fontId="0" fillId="0" borderId="0" xfId="0" applyNumberFormat="1" applyFill="1" applyAlignment="1" applyProtection="1">
      <alignment horizontal="center"/>
    </xf>
    <xf numFmtId="0" fontId="0" fillId="0" borderId="2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2" fillId="0" borderId="13" xfId="0" applyNumberFormat="1" applyFont="1" applyFill="1" applyBorder="1" applyAlignment="1" applyProtection="1"/>
    <xf numFmtId="0" fontId="2" fillId="0" borderId="14" xfId="0" applyNumberFormat="1" applyFont="1" applyFill="1" applyBorder="1" applyAlignment="1" applyProtection="1"/>
    <xf numFmtId="0" fontId="2" fillId="0" borderId="15" xfId="0" applyNumberFormat="1" applyFont="1" applyFill="1" applyBorder="1" applyAlignment="1" applyProtection="1"/>
    <xf numFmtId="0" fontId="2" fillId="0" borderId="16" xfId="0" applyNumberFormat="1" applyFont="1" applyFill="1" applyBorder="1" applyAlignment="1" applyProtection="1"/>
    <xf numFmtId="0" fontId="2" fillId="0" borderId="17" xfId="0" applyNumberFormat="1" applyFont="1" applyFill="1" applyBorder="1" applyAlignment="1" applyProtection="1"/>
    <xf numFmtId="0" fontId="2" fillId="0" borderId="18" xfId="0" applyNumberFormat="1" applyFont="1" applyFill="1" applyBorder="1" applyAlignment="1" applyProtection="1"/>
    <xf numFmtId="0" fontId="0" fillId="0" borderId="3" xfId="0" applyNumberFormat="1" applyFill="1" applyBorder="1" applyAlignment="1" applyProtection="1">
      <alignment horizontal="center"/>
    </xf>
    <xf numFmtId="0" fontId="3" fillId="0" borderId="2" xfId="0" applyFont="1" applyBorder="1" applyAlignment="1">
      <alignment horizontal="center" wrapText="1"/>
    </xf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22" xfId="0" applyFont="1" applyBorder="1" applyAlignment="1">
      <alignment horizontal="center" wrapText="1"/>
    </xf>
    <xf numFmtId="0" fontId="0" fillId="0" borderId="5" xfId="0" applyBorder="1" applyAlignment="1">
      <alignment horizontal="center"/>
    </xf>
    <xf numFmtId="0" fontId="2" fillId="0" borderId="4" xfId="0" applyNumberFormat="1" applyFont="1" applyFill="1" applyBorder="1" applyAlignment="1" applyProtection="1"/>
    <xf numFmtId="0" fontId="2" fillId="0" borderId="23" xfId="0" applyNumberFormat="1" applyFont="1" applyFill="1" applyBorder="1" applyAlignment="1" applyProtection="1"/>
    <xf numFmtId="0" fontId="0" fillId="0" borderId="24" xfId="0" applyBorder="1" applyAlignment="1">
      <alignment horizontal="center"/>
    </xf>
    <xf numFmtId="0" fontId="2" fillId="0" borderId="25" xfId="0" applyNumberFormat="1" applyFont="1" applyFill="1" applyBorder="1" applyAlignment="1" applyProtection="1"/>
    <xf numFmtId="0" fontId="0" fillId="0" borderId="26" xfId="0" applyBorder="1" applyAlignment="1">
      <alignment horizontal="center"/>
    </xf>
    <xf numFmtId="0" fontId="3" fillId="6" borderId="2" xfId="0" applyFont="1" applyFill="1" applyBorder="1" applyAlignment="1">
      <alignment horizontal="center" wrapText="1"/>
    </xf>
    <xf numFmtId="0" fontId="6" fillId="6" borderId="2" xfId="0" applyFont="1" applyFill="1" applyBorder="1" applyAlignment="1">
      <alignment horizontal="center"/>
    </xf>
    <xf numFmtId="0" fontId="0" fillId="7" borderId="3" xfId="0" applyNumberFormat="1" applyFill="1" applyBorder="1" applyAlignment="1" applyProtection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1" fillId="0" borderId="1" xfId="0" applyNumberFormat="1" applyFont="1" applyFill="1" applyBorder="1" applyAlignment="1" applyProtection="1">
      <alignment horizontal="center"/>
    </xf>
    <xf numFmtId="0" fontId="2" fillId="0" borderId="1" xfId="0" applyNumberFormat="1" applyFont="1" applyFill="1" applyBorder="1" applyAlignment="1" applyProtection="1">
      <alignment wrapText="1"/>
    </xf>
    <xf numFmtId="0" fontId="3" fillId="0" borderId="1" xfId="0" applyNumberFormat="1" applyFont="1" applyFill="1" applyBorder="1" applyAlignment="1" applyProtection="1">
      <alignment horizontal="center" wrapText="1"/>
    </xf>
    <xf numFmtId="0" fontId="5" fillId="0" borderId="0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4" borderId="21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wrapText="1"/>
    </xf>
    <xf numFmtId="0" fontId="3" fillId="0" borderId="21" xfId="0" applyFont="1" applyBorder="1" applyAlignment="1">
      <alignment horizontal="center" wrapText="1"/>
    </xf>
  </cellXfs>
  <cellStyles count="1">
    <cellStyle name="Normal" xfId="0" builtinId="0"/>
  </cellStyles>
  <dxfs count="342"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ont>
        <color rgb="FFFFFF00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ont>
        <color rgb="FFFF0000"/>
      </font>
    </dxf>
    <dxf>
      <fill>
        <patternFill patternType="solid">
          <fgColor rgb="FFFF0000"/>
          <bgColor rgb="FFFF0000"/>
        </patternFill>
      </fill>
    </dxf>
    <dxf>
      <font>
        <color rgb="FF32CD32"/>
      </font>
    </dxf>
    <dxf>
      <fill>
        <patternFill patternType="solid">
          <fgColor rgb="FF32CD32"/>
          <bgColor rgb="FF32CD32"/>
        </patternFill>
      </fill>
    </dxf>
    <dxf>
      <font>
        <color rgb="FF0000FF"/>
      </font>
    </dxf>
    <dxf>
      <fill>
        <patternFill patternType="solid">
          <fgColor rgb="FF0000FF"/>
          <bgColor rgb="FF0000FF"/>
        </patternFill>
      </fill>
    </dxf>
    <dxf>
      <font>
        <color rgb="FFFFFF00"/>
      </font>
    </dxf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31.png"/><Relationship Id="rId1" Type="http://schemas.openxmlformats.org/officeDocument/2006/relationships/customXml" Target="../ink/ink1.xml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0</xdr:col>
      <xdr:colOff>1485900</xdr:colOff>
      <xdr:row>3</xdr:row>
      <xdr:rowOff>2000250</xdr:rowOff>
    </xdr:to>
    <xdr:pic>
      <xdr:nvPicPr>
        <xdr:cNvPr id="2" name="Test 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485900" cy="20002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3905250</xdr:colOff>
      <xdr:row>4</xdr:row>
      <xdr:rowOff>4048125</xdr:rowOff>
    </xdr:to>
    <xdr:pic>
      <xdr:nvPicPr>
        <xdr:cNvPr id="3" name="Test 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2209800</xdr:colOff>
      <xdr:row>5</xdr:row>
      <xdr:rowOff>2466975</xdr:rowOff>
    </xdr:to>
    <xdr:pic>
      <xdr:nvPicPr>
        <xdr:cNvPr id="4" name="Test 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2209800" cy="2466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3905250</xdr:colOff>
      <xdr:row>6</xdr:row>
      <xdr:rowOff>4048125</xdr:rowOff>
    </xdr:to>
    <xdr:pic>
      <xdr:nvPicPr>
        <xdr:cNvPr id="5" name="Test 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2495550</xdr:colOff>
      <xdr:row>7</xdr:row>
      <xdr:rowOff>2895600</xdr:rowOff>
    </xdr:to>
    <xdr:pic>
      <xdr:nvPicPr>
        <xdr:cNvPr id="6" name="Test 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2495550" cy="289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1590675</xdr:colOff>
      <xdr:row>8</xdr:row>
      <xdr:rowOff>2171700</xdr:rowOff>
    </xdr:to>
    <xdr:pic>
      <xdr:nvPicPr>
        <xdr:cNvPr id="7" name="Test 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1590675" cy="21717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2667000</xdr:colOff>
      <xdr:row>9</xdr:row>
      <xdr:rowOff>2790825</xdr:rowOff>
    </xdr:to>
    <xdr:pic>
      <xdr:nvPicPr>
        <xdr:cNvPr id="8" name="Test 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2667000" cy="2790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1895475</xdr:colOff>
      <xdr:row>10</xdr:row>
      <xdr:rowOff>2466975</xdr:rowOff>
    </xdr:to>
    <xdr:pic>
      <xdr:nvPicPr>
        <xdr:cNvPr id="9" name="Test 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1895475" cy="2466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1790700</xdr:colOff>
      <xdr:row>11</xdr:row>
      <xdr:rowOff>2228850</xdr:rowOff>
    </xdr:to>
    <xdr:pic>
      <xdr:nvPicPr>
        <xdr:cNvPr id="10" name="Test 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1790700" cy="22288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3905250</xdr:colOff>
      <xdr:row>12</xdr:row>
      <xdr:rowOff>4048125</xdr:rowOff>
    </xdr:to>
    <xdr:pic>
      <xdr:nvPicPr>
        <xdr:cNvPr id="11" name="Test 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2314575</xdr:colOff>
      <xdr:row>13</xdr:row>
      <xdr:rowOff>2524125</xdr:rowOff>
    </xdr:to>
    <xdr:pic>
      <xdr:nvPicPr>
        <xdr:cNvPr id="12" name="Test 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2314575" cy="2524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1752600</xdr:colOff>
      <xdr:row>14</xdr:row>
      <xdr:rowOff>1990725</xdr:rowOff>
    </xdr:to>
    <xdr:pic>
      <xdr:nvPicPr>
        <xdr:cNvPr id="13" name="Test 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1752600" cy="19907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2495550</xdr:colOff>
      <xdr:row>15</xdr:row>
      <xdr:rowOff>2781300</xdr:rowOff>
    </xdr:to>
    <xdr:pic>
      <xdr:nvPicPr>
        <xdr:cNvPr id="14" name="Test 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2495550" cy="27813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1619250</xdr:colOff>
      <xdr:row>16</xdr:row>
      <xdr:rowOff>1981200</xdr:rowOff>
    </xdr:to>
    <xdr:pic>
      <xdr:nvPicPr>
        <xdr:cNvPr id="15" name="Test 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1619250" cy="1981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1504950</xdr:colOff>
      <xdr:row>17</xdr:row>
      <xdr:rowOff>1704975</xdr:rowOff>
    </xdr:to>
    <xdr:pic>
      <xdr:nvPicPr>
        <xdr:cNvPr id="16" name="Test 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1504950" cy="1704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4429125</xdr:colOff>
      <xdr:row>18</xdr:row>
      <xdr:rowOff>4762500</xdr:rowOff>
    </xdr:to>
    <xdr:pic>
      <xdr:nvPicPr>
        <xdr:cNvPr id="17" name="Test 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4429125" cy="476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3905250</xdr:colOff>
      <xdr:row>19</xdr:row>
      <xdr:rowOff>4048125</xdr:rowOff>
    </xdr:to>
    <xdr:pic>
      <xdr:nvPicPr>
        <xdr:cNvPr id="18" name="Test 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3905250</xdr:colOff>
      <xdr:row>20</xdr:row>
      <xdr:rowOff>4048125</xdr:rowOff>
    </xdr:to>
    <xdr:pic>
      <xdr:nvPicPr>
        <xdr:cNvPr id="19" name="Test 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3905250</xdr:colOff>
      <xdr:row>21</xdr:row>
      <xdr:rowOff>4048125</xdr:rowOff>
    </xdr:to>
    <xdr:pic>
      <xdr:nvPicPr>
        <xdr:cNvPr id="20" name="Test 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3905250</xdr:colOff>
      <xdr:row>22</xdr:row>
      <xdr:rowOff>4048125</xdr:rowOff>
    </xdr:to>
    <xdr:pic>
      <xdr:nvPicPr>
        <xdr:cNvPr id="21" name="Test 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3905250</xdr:colOff>
      <xdr:row>23</xdr:row>
      <xdr:rowOff>4048125</xdr:rowOff>
    </xdr:to>
    <xdr:pic>
      <xdr:nvPicPr>
        <xdr:cNvPr id="22" name="Test 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1638300</xdr:colOff>
      <xdr:row>24</xdr:row>
      <xdr:rowOff>2105025</xdr:rowOff>
    </xdr:to>
    <xdr:pic>
      <xdr:nvPicPr>
        <xdr:cNvPr id="23" name="Test 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1638300" cy="2105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4762500</xdr:colOff>
      <xdr:row>25</xdr:row>
      <xdr:rowOff>4686300</xdr:rowOff>
    </xdr:to>
    <xdr:pic>
      <xdr:nvPicPr>
        <xdr:cNvPr id="24" name="Test 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4762500" cy="46863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3905250</xdr:colOff>
      <xdr:row>26</xdr:row>
      <xdr:rowOff>4048125</xdr:rowOff>
    </xdr:to>
    <xdr:pic>
      <xdr:nvPicPr>
        <xdr:cNvPr id="25" name="Test 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3905250</xdr:colOff>
      <xdr:row>27</xdr:row>
      <xdr:rowOff>4048125</xdr:rowOff>
    </xdr:to>
    <xdr:pic>
      <xdr:nvPicPr>
        <xdr:cNvPr id="26" name="Test 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3905250</xdr:colOff>
      <xdr:row>28</xdr:row>
      <xdr:rowOff>4048125</xdr:rowOff>
    </xdr:to>
    <xdr:pic>
      <xdr:nvPicPr>
        <xdr:cNvPr id="27" name="Test 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3314700</xdr:colOff>
      <xdr:row>29</xdr:row>
      <xdr:rowOff>4076700</xdr:rowOff>
    </xdr:to>
    <xdr:pic>
      <xdr:nvPicPr>
        <xdr:cNvPr id="28" name="Test 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3314700" cy="40767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4257675</xdr:colOff>
      <xdr:row>30</xdr:row>
      <xdr:rowOff>4762500</xdr:rowOff>
    </xdr:to>
    <xdr:pic>
      <xdr:nvPicPr>
        <xdr:cNvPr id="29" name="Test 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4257675" cy="476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3905250</xdr:colOff>
      <xdr:row>31</xdr:row>
      <xdr:rowOff>4048125</xdr:rowOff>
    </xdr:to>
    <xdr:pic>
      <xdr:nvPicPr>
        <xdr:cNvPr id="30" name="Test 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3905250</xdr:colOff>
      <xdr:row>32</xdr:row>
      <xdr:rowOff>4048125</xdr:rowOff>
    </xdr:to>
    <xdr:pic>
      <xdr:nvPicPr>
        <xdr:cNvPr id="31" name="Test 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Move="1" noResize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3905250" cy="4048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249945</xdr:colOff>
      <xdr:row>0</xdr:row>
      <xdr:rowOff>-6851</xdr:rowOff>
    </xdr:from>
    <xdr:to>
      <xdr:col>11</xdr:col>
      <xdr:colOff>266865</xdr:colOff>
      <xdr:row>0</xdr:row>
      <xdr:rowOff>22232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1088E57E-73B1-489F-87A9-0F066D9536EC}"/>
                </a:ext>
              </a:extLst>
            </xdr14:cNvPr>
            <xdr14:cNvContentPartPr/>
          </xdr14:nvContentPartPr>
          <xdr14:nvPr macro=""/>
          <xdr14:xfrm>
            <a:off x="8889120" y="-6851"/>
            <a:ext cx="16920" cy="29083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1088E57E-73B1-489F-87A9-0F066D9536E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880480" y="-18885"/>
              <a:ext cx="34560" cy="536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0</xdr:row>
      <xdr:rowOff>40680</xdr:rowOff>
    </xdr:from>
    <xdr:to>
      <xdr:col>12</xdr:col>
      <xdr:colOff>57600</xdr:colOff>
      <xdr:row>0</xdr:row>
      <xdr:rowOff>63000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125351F-9812-479A-B482-3B0F558990C0}"/>
                </a:ext>
              </a:extLst>
            </xdr14:cNvPr>
            <xdr14:cNvContentPartPr/>
          </xdr14:nvContentPartPr>
          <xdr14:nvPr macro=""/>
          <xdr14:xfrm>
            <a:off x="10744560" y="40680"/>
            <a:ext cx="57600" cy="2232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125351F-9812-479A-B482-3B0F558990C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0735560" y="32040"/>
              <a:ext cx="75240" cy="39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0-11T02:01:54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47 58 6448 0 0,'-3'-4'105'0'0,"1"1"0"0"0,-1-1 1 0 0,0 1-1 0 0,-7-5 0 0 0,7 5 4 0 0,0 1 0 0 0,0-1 0 0 0,0 0 0 0 0,0 0 0 0 0,-4-7 0 0 0,7 9-95 0 0,-1 0 1 0 0,1-1-1 0 0,-1 1 0 0 0,1 0 1 0 0,-1-1-1 0 0,1 1 1 0 0,0 0-1 0 0,0 0-7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0-11T02:02:03.7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159 1 12440 0 0,'-22'16'1104'0'0,"10"-12"-880"0"0,-7-1-224 0 0,4 1 0 0 0,-1-4 608 0 0,2 6 72 0 0,-1-6 24 0 0,0 7-1 0 0,4-3-1110 0 0,2 2-217 0 0,2-2-48 0 0,3 3-5304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topLeftCell="A25" workbookViewId="0">
      <selection activeCell="C4" sqref="C4:C33"/>
    </sheetView>
  </sheetViews>
  <sheetFormatPr defaultRowHeight="14.25" x14ac:dyDescent="0.45"/>
  <cols>
    <col min="1" max="1" width="8.73046875" customWidth="1"/>
    <col min="2" max="2" width="9.46484375" customWidth="1"/>
    <col min="3" max="3" width="18.59765625" customWidth="1"/>
    <col min="4" max="4" width="24.73046875" customWidth="1"/>
    <col min="5" max="5" width="25.59765625" customWidth="1"/>
    <col min="6" max="6" width="6.6640625" customWidth="1"/>
    <col min="7" max="7" width="5.86328125" customWidth="1"/>
    <col min="8" max="8" width="22.9296875" customWidth="1"/>
  </cols>
  <sheetData>
    <row r="1" spans="1:8" ht="31.5" x14ac:dyDescent="0.75">
      <c r="A1" s="42" t="s">
        <v>0</v>
      </c>
      <c r="B1" s="43"/>
      <c r="C1" s="43"/>
      <c r="D1" s="43"/>
      <c r="E1" s="43"/>
      <c r="F1" s="43"/>
      <c r="G1" s="43"/>
      <c r="H1" s="43"/>
    </row>
    <row r="2" spans="1:8" x14ac:dyDescent="0.45">
      <c r="A2" s="44" t="s">
        <v>1</v>
      </c>
      <c r="B2" s="43"/>
      <c r="C2" s="43"/>
      <c r="D2" s="43"/>
      <c r="E2" s="43"/>
      <c r="F2" s="43"/>
      <c r="G2" s="43"/>
      <c r="H2" s="43"/>
    </row>
    <row r="3" spans="1:8" x14ac:dyDescent="0.45">
      <c r="A3" s="2"/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</row>
    <row r="4" spans="1:8" ht="50" customHeight="1" x14ac:dyDescent="0.45">
      <c r="A4" s="1"/>
      <c r="B4" s="1">
        <v>20190339</v>
      </c>
      <c r="C4" s="1" t="s">
        <v>9</v>
      </c>
      <c r="D4" s="1" t="s">
        <v>10</v>
      </c>
      <c r="E4" s="1" t="s">
        <v>11</v>
      </c>
      <c r="F4" s="1" t="s">
        <v>12</v>
      </c>
      <c r="G4" s="1"/>
      <c r="H4" s="1" t="s">
        <v>13</v>
      </c>
    </row>
    <row r="5" spans="1:8" ht="50" customHeight="1" x14ac:dyDescent="0.45">
      <c r="A5" s="1"/>
      <c r="B5" s="1">
        <v>20200369</v>
      </c>
      <c r="C5" s="1" t="s">
        <v>14</v>
      </c>
      <c r="D5" s="1" t="s">
        <v>15</v>
      </c>
      <c r="E5" s="1" t="s">
        <v>16</v>
      </c>
      <c r="F5" s="1" t="s">
        <v>12</v>
      </c>
      <c r="G5" s="1"/>
      <c r="H5" s="1" t="s">
        <v>17</v>
      </c>
    </row>
    <row r="6" spans="1:8" ht="50" customHeight="1" x14ac:dyDescent="0.45">
      <c r="A6" s="1"/>
      <c r="B6" s="1">
        <v>20190181</v>
      </c>
      <c r="C6" s="1" t="s">
        <v>18</v>
      </c>
      <c r="D6" s="1" t="s">
        <v>19</v>
      </c>
      <c r="E6" s="1" t="s">
        <v>20</v>
      </c>
      <c r="F6" s="1" t="s">
        <v>12</v>
      </c>
      <c r="G6" s="1"/>
      <c r="H6" s="1" t="s">
        <v>17</v>
      </c>
    </row>
    <row r="7" spans="1:8" ht="50" customHeight="1" x14ac:dyDescent="0.45">
      <c r="A7" s="1"/>
      <c r="B7" s="1">
        <v>20200489</v>
      </c>
      <c r="C7" s="1" t="s">
        <v>21</v>
      </c>
      <c r="D7" s="1" t="s">
        <v>22</v>
      </c>
      <c r="E7" s="1" t="s">
        <v>23</v>
      </c>
      <c r="F7" s="1" t="s">
        <v>12</v>
      </c>
      <c r="G7" s="1"/>
      <c r="H7" s="1" t="s">
        <v>17</v>
      </c>
    </row>
    <row r="8" spans="1:8" ht="50" customHeight="1" x14ac:dyDescent="0.45">
      <c r="A8" s="1"/>
      <c r="B8" s="1">
        <v>20200108</v>
      </c>
      <c r="C8" s="1" t="s">
        <v>24</v>
      </c>
      <c r="D8" s="1" t="s">
        <v>25</v>
      </c>
      <c r="E8" s="1" t="s">
        <v>26</v>
      </c>
      <c r="F8" s="1" t="s">
        <v>12</v>
      </c>
      <c r="G8" s="1"/>
      <c r="H8" s="1" t="s">
        <v>27</v>
      </c>
    </row>
    <row r="9" spans="1:8" ht="50" customHeight="1" x14ac:dyDescent="0.45">
      <c r="A9" s="1"/>
      <c r="B9" s="1">
        <v>20190432</v>
      </c>
      <c r="C9" s="1" t="s">
        <v>28</v>
      </c>
      <c r="D9" s="1" t="s">
        <v>29</v>
      </c>
      <c r="E9" s="1" t="s">
        <v>30</v>
      </c>
      <c r="F9" s="1" t="s">
        <v>12</v>
      </c>
      <c r="G9" s="1"/>
      <c r="H9" s="1" t="s">
        <v>13</v>
      </c>
    </row>
    <row r="10" spans="1:8" ht="50" customHeight="1" x14ac:dyDescent="0.45">
      <c r="A10" s="1"/>
      <c r="B10" s="1">
        <v>20200074</v>
      </c>
      <c r="C10" s="1" t="s">
        <v>31</v>
      </c>
      <c r="D10" s="1" t="s">
        <v>32</v>
      </c>
      <c r="E10" s="1" t="s">
        <v>33</v>
      </c>
      <c r="F10" s="1" t="s">
        <v>12</v>
      </c>
      <c r="G10" s="1"/>
      <c r="H10" s="1" t="s">
        <v>34</v>
      </c>
    </row>
    <row r="11" spans="1:8" ht="50" customHeight="1" x14ac:dyDescent="0.45">
      <c r="A11" s="1"/>
      <c r="B11" s="1">
        <v>20190418</v>
      </c>
      <c r="C11" s="1" t="s">
        <v>35</v>
      </c>
      <c r="D11" s="1" t="s">
        <v>36</v>
      </c>
      <c r="E11" s="1" t="s">
        <v>37</v>
      </c>
      <c r="F11" s="1" t="s">
        <v>12</v>
      </c>
      <c r="G11" s="1"/>
      <c r="H11" s="1" t="s">
        <v>13</v>
      </c>
    </row>
    <row r="12" spans="1:8" ht="50" customHeight="1" x14ac:dyDescent="0.45">
      <c r="A12" s="1"/>
      <c r="B12" s="1">
        <v>20190323</v>
      </c>
      <c r="C12" s="1" t="s">
        <v>38</v>
      </c>
      <c r="D12" s="1" t="s">
        <v>39</v>
      </c>
      <c r="E12" s="1" t="s">
        <v>40</v>
      </c>
      <c r="F12" s="1" t="s">
        <v>12</v>
      </c>
      <c r="G12" s="1"/>
      <c r="H12" s="1" t="s">
        <v>27</v>
      </c>
    </row>
    <row r="13" spans="1:8" ht="50" customHeight="1" x14ac:dyDescent="0.45">
      <c r="A13" s="1"/>
      <c r="B13" s="1">
        <v>20200501</v>
      </c>
      <c r="C13" s="1" t="s">
        <v>41</v>
      </c>
      <c r="D13" s="1" t="s">
        <v>42</v>
      </c>
      <c r="E13" s="1" t="s">
        <v>43</v>
      </c>
      <c r="F13" s="1" t="s">
        <v>12</v>
      </c>
      <c r="G13" s="1"/>
      <c r="H13" s="1" t="s">
        <v>27</v>
      </c>
    </row>
    <row r="14" spans="1:8" ht="50" customHeight="1" x14ac:dyDescent="0.45">
      <c r="A14" s="1"/>
      <c r="B14" s="1">
        <v>20190014</v>
      </c>
      <c r="C14" s="1" t="s">
        <v>44</v>
      </c>
      <c r="D14" s="1" t="s">
        <v>45</v>
      </c>
      <c r="E14" s="1" t="s">
        <v>46</v>
      </c>
      <c r="F14" s="1" t="s">
        <v>12</v>
      </c>
      <c r="G14" s="1"/>
      <c r="H14" s="1" t="s">
        <v>13</v>
      </c>
    </row>
    <row r="15" spans="1:8" ht="50" customHeight="1" x14ac:dyDescent="0.45">
      <c r="A15" s="1"/>
      <c r="B15" s="1">
        <v>20190361</v>
      </c>
      <c r="C15" s="1" t="s">
        <v>47</v>
      </c>
      <c r="D15" s="1" t="s">
        <v>48</v>
      </c>
      <c r="E15" s="1" t="s">
        <v>49</v>
      </c>
      <c r="F15" s="1" t="s">
        <v>12</v>
      </c>
      <c r="G15" s="1"/>
      <c r="H15" s="1" t="s">
        <v>13</v>
      </c>
    </row>
    <row r="16" spans="1:8" ht="50" customHeight="1" x14ac:dyDescent="0.45">
      <c r="A16" s="1"/>
      <c r="B16" s="1">
        <v>20200106</v>
      </c>
      <c r="C16" s="1" t="s">
        <v>50</v>
      </c>
      <c r="D16" s="1" t="s">
        <v>51</v>
      </c>
      <c r="E16" s="1" t="s">
        <v>52</v>
      </c>
      <c r="F16" s="1" t="s">
        <v>12</v>
      </c>
      <c r="G16" s="1"/>
      <c r="H16" s="1" t="s">
        <v>17</v>
      </c>
    </row>
    <row r="17" spans="1:8" ht="50" customHeight="1" x14ac:dyDescent="0.45">
      <c r="A17" s="1"/>
      <c r="B17" s="1">
        <v>20200033</v>
      </c>
      <c r="C17" s="1" t="s">
        <v>53</v>
      </c>
      <c r="D17" s="1" t="s">
        <v>54</v>
      </c>
      <c r="E17" s="1" t="s">
        <v>55</v>
      </c>
      <c r="F17" s="1" t="s">
        <v>12</v>
      </c>
      <c r="G17" s="1"/>
      <c r="H17" s="1" t="s">
        <v>27</v>
      </c>
    </row>
    <row r="18" spans="1:8" ht="50" customHeight="1" x14ac:dyDescent="0.45">
      <c r="A18" s="1"/>
      <c r="B18" s="1">
        <v>20200036</v>
      </c>
      <c r="C18" s="1" t="s">
        <v>56</v>
      </c>
      <c r="D18" s="1" t="s">
        <v>57</v>
      </c>
      <c r="E18" s="1" t="s">
        <v>58</v>
      </c>
      <c r="F18" s="1" t="s">
        <v>12</v>
      </c>
      <c r="G18" s="1"/>
      <c r="H18" s="1" t="s">
        <v>27</v>
      </c>
    </row>
    <row r="19" spans="1:8" ht="50" customHeight="1" x14ac:dyDescent="0.45">
      <c r="A19" s="1"/>
      <c r="B19" s="1">
        <v>20200393</v>
      </c>
      <c r="C19" s="1" t="s">
        <v>59</v>
      </c>
      <c r="D19" s="1" t="s">
        <v>60</v>
      </c>
      <c r="E19" s="1" t="s">
        <v>61</v>
      </c>
      <c r="F19" s="1" t="s">
        <v>12</v>
      </c>
      <c r="G19" s="1"/>
      <c r="H19" s="1" t="s">
        <v>34</v>
      </c>
    </row>
    <row r="20" spans="1:8" ht="50" customHeight="1" x14ac:dyDescent="0.45">
      <c r="A20" s="1"/>
      <c r="B20" s="1">
        <v>20200467</v>
      </c>
      <c r="C20" s="1" t="s">
        <v>62</v>
      </c>
      <c r="D20" s="1" t="s">
        <v>63</v>
      </c>
      <c r="E20" s="1" t="s">
        <v>64</v>
      </c>
      <c r="F20" s="1" t="s">
        <v>12</v>
      </c>
      <c r="G20" s="1"/>
      <c r="H20" s="1" t="s">
        <v>65</v>
      </c>
    </row>
    <row r="21" spans="1:8" ht="50" customHeight="1" x14ac:dyDescent="0.45">
      <c r="A21" s="1"/>
      <c r="B21" s="1">
        <v>20200174</v>
      </c>
      <c r="C21" s="1" t="s">
        <v>66</v>
      </c>
      <c r="D21" s="1" t="s">
        <v>67</v>
      </c>
      <c r="E21" s="1" t="s">
        <v>68</v>
      </c>
      <c r="F21" s="1" t="s">
        <v>12</v>
      </c>
      <c r="G21" s="1"/>
      <c r="H21" s="1" t="s">
        <v>17</v>
      </c>
    </row>
    <row r="22" spans="1:8" ht="50" customHeight="1" x14ac:dyDescent="0.45">
      <c r="A22" s="1"/>
      <c r="B22" s="1">
        <v>20200456</v>
      </c>
      <c r="C22" s="1" t="s">
        <v>69</v>
      </c>
      <c r="D22" s="1" t="s">
        <v>70</v>
      </c>
      <c r="E22" s="1" t="s">
        <v>71</v>
      </c>
      <c r="F22" s="1" t="s">
        <v>12</v>
      </c>
      <c r="G22" s="1"/>
      <c r="H22" s="1" t="s">
        <v>34</v>
      </c>
    </row>
    <row r="23" spans="1:8" ht="50" customHeight="1" x14ac:dyDescent="0.45">
      <c r="A23" s="1"/>
      <c r="B23" s="1">
        <v>20200465</v>
      </c>
      <c r="C23" s="1" t="s">
        <v>72</v>
      </c>
      <c r="D23" s="1" t="s">
        <v>73</v>
      </c>
      <c r="E23" s="1" t="s">
        <v>74</v>
      </c>
      <c r="F23" s="1" t="s">
        <v>12</v>
      </c>
      <c r="G23" s="1"/>
      <c r="H23" s="1" t="s">
        <v>75</v>
      </c>
    </row>
    <row r="24" spans="1:8" ht="50" customHeight="1" x14ac:dyDescent="0.45">
      <c r="A24" s="1"/>
      <c r="B24" s="1">
        <v>20200202</v>
      </c>
      <c r="C24" s="1" t="s">
        <v>76</v>
      </c>
      <c r="D24" s="1" t="s">
        <v>77</v>
      </c>
      <c r="E24" s="1" t="s">
        <v>78</v>
      </c>
      <c r="F24" s="1" t="s">
        <v>12</v>
      </c>
      <c r="G24" s="1"/>
      <c r="H24" s="1" t="s">
        <v>79</v>
      </c>
    </row>
    <row r="25" spans="1:8" ht="50" customHeight="1" x14ac:dyDescent="0.45">
      <c r="A25" s="1"/>
      <c r="B25" s="1">
        <v>20190265</v>
      </c>
      <c r="C25" s="1" t="s">
        <v>80</v>
      </c>
      <c r="D25" s="1" t="s">
        <v>81</v>
      </c>
      <c r="E25" s="1" t="s">
        <v>82</v>
      </c>
      <c r="F25" s="1" t="s">
        <v>12</v>
      </c>
      <c r="G25" s="1"/>
      <c r="H25" s="1" t="s">
        <v>13</v>
      </c>
    </row>
    <row r="26" spans="1:8" ht="50" customHeight="1" x14ac:dyDescent="0.45">
      <c r="A26" s="1"/>
      <c r="B26" s="1">
        <v>20200208</v>
      </c>
      <c r="C26" s="1" t="s">
        <v>83</v>
      </c>
      <c r="D26" s="1" t="s">
        <v>84</v>
      </c>
      <c r="E26" s="1" t="s">
        <v>85</v>
      </c>
      <c r="F26" s="1" t="s">
        <v>12</v>
      </c>
      <c r="G26" s="1"/>
      <c r="H26" s="1" t="s">
        <v>17</v>
      </c>
    </row>
    <row r="27" spans="1:8" ht="50" customHeight="1" x14ac:dyDescent="0.45">
      <c r="A27" s="1"/>
      <c r="B27" s="1">
        <v>20200255</v>
      </c>
      <c r="C27" s="1" t="s">
        <v>86</v>
      </c>
      <c r="D27" s="1" t="s">
        <v>87</v>
      </c>
      <c r="E27" s="1" t="s">
        <v>88</v>
      </c>
      <c r="F27" s="1" t="s">
        <v>12</v>
      </c>
      <c r="G27" s="1"/>
      <c r="H27" s="1" t="s">
        <v>17</v>
      </c>
    </row>
    <row r="28" spans="1:8" ht="50" customHeight="1" x14ac:dyDescent="0.45">
      <c r="A28" s="1"/>
      <c r="B28" s="1">
        <v>20200247</v>
      </c>
      <c r="C28" s="1" t="s">
        <v>89</v>
      </c>
      <c r="D28" s="1" t="s">
        <v>90</v>
      </c>
      <c r="E28" s="1" t="s">
        <v>91</v>
      </c>
      <c r="F28" s="1" t="s">
        <v>12</v>
      </c>
      <c r="G28" s="1"/>
      <c r="H28" s="1" t="s">
        <v>65</v>
      </c>
    </row>
    <row r="29" spans="1:8" ht="50" customHeight="1" x14ac:dyDescent="0.45">
      <c r="A29" s="1"/>
      <c r="B29" s="1">
        <v>20200069</v>
      </c>
      <c r="C29" s="1" t="s">
        <v>92</v>
      </c>
      <c r="D29" s="1" t="s">
        <v>93</v>
      </c>
      <c r="E29" s="1" t="s">
        <v>94</v>
      </c>
      <c r="F29" s="1" t="s">
        <v>12</v>
      </c>
      <c r="G29" s="1"/>
      <c r="H29" s="1" t="s">
        <v>79</v>
      </c>
    </row>
    <row r="30" spans="1:8" ht="50" customHeight="1" x14ac:dyDescent="0.45">
      <c r="A30" s="1"/>
      <c r="B30" s="1">
        <v>20200121</v>
      </c>
      <c r="C30" s="1" t="s">
        <v>95</v>
      </c>
      <c r="D30" s="1" t="s">
        <v>32</v>
      </c>
      <c r="E30" s="1" t="s">
        <v>96</v>
      </c>
      <c r="F30" s="1" t="s">
        <v>12</v>
      </c>
      <c r="G30" s="1"/>
      <c r="H30" s="1" t="s">
        <v>17</v>
      </c>
    </row>
    <row r="31" spans="1:8" ht="50" customHeight="1" x14ac:dyDescent="0.45">
      <c r="A31" s="1"/>
      <c r="B31" s="1">
        <v>20200050</v>
      </c>
      <c r="C31" s="1" t="s">
        <v>97</v>
      </c>
      <c r="D31" s="1" t="s">
        <v>98</v>
      </c>
      <c r="E31" s="1" t="s">
        <v>99</v>
      </c>
      <c r="F31" s="1" t="s">
        <v>12</v>
      </c>
      <c r="G31" s="1"/>
      <c r="H31" s="1" t="s">
        <v>34</v>
      </c>
    </row>
    <row r="32" spans="1:8" ht="50" customHeight="1" x14ac:dyDescent="0.45">
      <c r="A32" s="1"/>
      <c r="B32" s="1">
        <v>20200395</v>
      </c>
      <c r="C32" s="1" t="s">
        <v>100</v>
      </c>
      <c r="D32" s="1" t="s">
        <v>101</v>
      </c>
      <c r="E32" s="1" t="s">
        <v>102</v>
      </c>
      <c r="F32" s="1" t="s">
        <v>12</v>
      </c>
      <c r="G32" s="1"/>
      <c r="H32" s="1" t="s">
        <v>17</v>
      </c>
    </row>
    <row r="33" spans="1:8" ht="50" customHeight="1" x14ac:dyDescent="0.45">
      <c r="A33" s="1"/>
      <c r="B33" s="1">
        <v>20200391</v>
      </c>
      <c r="C33" s="1" t="s">
        <v>103</v>
      </c>
      <c r="D33" s="1" t="s">
        <v>104</v>
      </c>
      <c r="E33" s="1" t="s">
        <v>105</v>
      </c>
      <c r="F33" s="1" t="s">
        <v>12</v>
      </c>
      <c r="G33" s="1"/>
      <c r="H33" s="1" t="s">
        <v>65</v>
      </c>
    </row>
  </sheetData>
  <autoFilter ref="B3:G31" xr:uid="{00000000-0009-0000-0000-000000000000}"/>
  <mergeCells count="2">
    <mergeCell ref="A1:H1"/>
    <mergeCell ref="A2:H2"/>
  </mergeCells>
  <conditionalFormatting sqref="A1:H33">
    <cfRule type="cellIs" dxfId="341" priority="1" operator="equal">
      <formula>"Amarillo"</formula>
    </cfRule>
    <cfRule type="cellIs" dxfId="340" priority="1" operator="equal">
      <formula>"Amarillo"</formula>
    </cfRule>
    <cfRule type="cellIs" dxfId="339" priority="1" operator="equal">
      <formula>"Azul"</formula>
    </cfRule>
    <cfRule type="cellIs" dxfId="338" priority="1" operator="equal">
      <formula>"Azul"</formula>
    </cfRule>
    <cfRule type="cellIs" dxfId="337" priority="1" operator="equal">
      <formula>"Verde"</formula>
    </cfRule>
    <cfRule type="cellIs" dxfId="336" priority="1" operator="equal">
      <formula>"Verde"</formula>
    </cfRule>
    <cfRule type="cellIs" dxfId="335" priority="1" operator="equal">
      <formula>"Rojo"</formula>
    </cfRule>
    <cfRule type="cellIs" dxfId="334" priority="1" operator="equal">
      <formula>"Rojo"</formula>
    </cfRule>
  </conditionalFormatting>
  <pageMargins left="0.75" right="0.75" top="0.75" bottom="0.5" header="0.5" footer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97FB-9B48-40D3-B2C4-413913F67721}">
  <dimension ref="B2:N34"/>
  <sheetViews>
    <sheetView showGridLines="0" tabSelected="1" workbookViewId="0">
      <selection activeCell="M18" sqref="M18"/>
    </sheetView>
  </sheetViews>
  <sheetFormatPr defaultRowHeight="14.25" x14ac:dyDescent="0.45"/>
  <cols>
    <col min="2" max="2" width="18.6640625" customWidth="1"/>
    <col min="3" max="3" width="16.796875" customWidth="1"/>
    <col min="4" max="4" width="10.265625" style="4" customWidth="1"/>
    <col min="5" max="5" width="9.06640625" customWidth="1"/>
    <col min="6" max="7" width="9.06640625" style="4" customWidth="1"/>
    <col min="8" max="11" width="9.06640625" style="4"/>
    <col min="12" max="12" width="9.06640625" style="4" customWidth="1"/>
    <col min="13" max="13" width="9.06640625" style="4"/>
  </cols>
  <sheetData>
    <row r="2" spans="2:14" ht="21.75" x14ac:dyDescent="0.45">
      <c r="C2" s="45" t="s">
        <v>116</v>
      </c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</row>
    <row r="3" spans="2:14" ht="14.65" thickBot="1" x14ac:dyDescent="0.5"/>
    <row r="4" spans="2:14" ht="22.9" thickBot="1" x14ac:dyDescent="0.5">
      <c r="B4" s="15" t="s">
        <v>106</v>
      </c>
      <c r="C4" s="15" t="s">
        <v>3</v>
      </c>
      <c r="D4" s="16" t="s">
        <v>107</v>
      </c>
      <c r="E4" s="16" t="s">
        <v>108</v>
      </c>
      <c r="F4" s="16" t="s">
        <v>109</v>
      </c>
      <c r="G4" s="16" t="s">
        <v>110</v>
      </c>
      <c r="H4" s="16" t="s">
        <v>148</v>
      </c>
      <c r="I4" s="16" t="s">
        <v>111</v>
      </c>
      <c r="J4" s="16" t="s">
        <v>112</v>
      </c>
      <c r="K4" s="16" t="s">
        <v>113</v>
      </c>
      <c r="L4" s="16" t="s">
        <v>114</v>
      </c>
      <c r="M4" s="17" t="s">
        <v>115</v>
      </c>
    </row>
    <row r="5" spans="2:14" x14ac:dyDescent="0.45">
      <c r="B5" s="18" t="s">
        <v>10</v>
      </c>
      <c r="C5" s="19" t="s">
        <v>9</v>
      </c>
      <c r="D5" s="10">
        <f>Parciales!L4</f>
        <v>17.987500000000001</v>
      </c>
      <c r="E5" s="11">
        <f>Trabajos!H3</f>
        <v>7.875</v>
      </c>
      <c r="F5" s="11">
        <f>Quizzes!N4</f>
        <v>7.4999999999999991</v>
      </c>
      <c r="G5" s="11">
        <f>DS!M4</f>
        <v>6.7032000000000007</v>
      </c>
      <c r="H5" s="11">
        <v>4</v>
      </c>
      <c r="I5" s="12">
        <f>'Presntaciones 3 min'!D3</f>
        <v>2.5499999999999998</v>
      </c>
      <c r="J5" s="13">
        <f>SUM(D5:I5)</f>
        <v>46.615699999999997</v>
      </c>
      <c r="K5" s="10"/>
      <c r="L5" s="12"/>
      <c r="M5" s="14">
        <f>(K5+L5)+J5</f>
        <v>46.615699999999997</v>
      </c>
    </row>
    <row r="6" spans="2:14" x14ac:dyDescent="0.45">
      <c r="B6" s="20" t="s">
        <v>15</v>
      </c>
      <c r="C6" s="21" t="s">
        <v>14</v>
      </c>
      <c r="D6" s="10">
        <f>Parciales!L5</f>
        <v>19.75</v>
      </c>
      <c r="E6" s="11">
        <f>Trabajos!H4</f>
        <v>8.0749999999999993</v>
      </c>
      <c r="F6" s="11">
        <f>Quizzes!N5</f>
        <v>7.5200000000000005</v>
      </c>
      <c r="G6" s="11">
        <f>DS!M5</f>
        <v>7.501199999999999</v>
      </c>
      <c r="H6" s="11">
        <v>4</v>
      </c>
      <c r="I6" s="12">
        <f>'Presntaciones 3 min'!D4</f>
        <v>2.7</v>
      </c>
      <c r="J6" s="6">
        <f t="shared" ref="J6:J34" si="0">SUM(D6:I6)</f>
        <v>49.546199999999999</v>
      </c>
      <c r="K6" s="5"/>
      <c r="L6" s="9"/>
      <c r="M6" s="7">
        <f t="shared" ref="M6:M34" si="1">(K6+L6)+J6</f>
        <v>49.546199999999999</v>
      </c>
    </row>
    <row r="7" spans="2:14" x14ac:dyDescent="0.45">
      <c r="B7" s="20" t="s">
        <v>19</v>
      </c>
      <c r="C7" s="21" t="s">
        <v>18</v>
      </c>
      <c r="D7" s="10">
        <f>Parciales!L6</f>
        <v>20.475000000000001</v>
      </c>
      <c r="E7" s="11">
        <f>Trabajos!H5</f>
        <v>8.0749999999999993</v>
      </c>
      <c r="F7" s="11">
        <f>Quizzes!N6</f>
        <v>7.7899999999999991</v>
      </c>
      <c r="G7" s="11">
        <f>DS!M6</f>
        <v>7.5809999999999995</v>
      </c>
      <c r="H7" s="11">
        <v>4</v>
      </c>
      <c r="I7" s="12">
        <f>'Presntaciones 3 min'!D5</f>
        <v>0</v>
      </c>
      <c r="J7" s="6">
        <f t="shared" si="0"/>
        <v>47.921000000000006</v>
      </c>
      <c r="K7" s="5"/>
      <c r="L7" s="9"/>
      <c r="M7" s="7">
        <f t="shared" si="1"/>
        <v>47.921000000000006</v>
      </c>
    </row>
    <row r="8" spans="2:14" x14ac:dyDescent="0.45">
      <c r="B8" s="20" t="s">
        <v>22</v>
      </c>
      <c r="C8" s="21" t="s">
        <v>21</v>
      </c>
      <c r="D8" s="10">
        <f>Parciales!L7</f>
        <v>22.5</v>
      </c>
      <c r="E8" s="11">
        <f>Trabajos!H6</f>
        <v>8.0749999999999993</v>
      </c>
      <c r="F8" s="11">
        <f>Quizzes!N7</f>
        <v>6.88</v>
      </c>
      <c r="G8" s="11">
        <f>DS!M7</f>
        <v>7.0223999999999993</v>
      </c>
      <c r="H8" s="11">
        <v>4</v>
      </c>
      <c r="I8" s="12">
        <f>'Presntaciones 3 min'!D6</f>
        <v>2.7</v>
      </c>
      <c r="J8" s="6">
        <f t="shared" si="0"/>
        <v>51.177399999999999</v>
      </c>
      <c r="K8" s="5"/>
      <c r="L8" s="9"/>
      <c r="M8" s="7">
        <f t="shared" si="1"/>
        <v>51.177399999999999</v>
      </c>
    </row>
    <row r="9" spans="2:14" x14ac:dyDescent="0.45">
      <c r="B9" s="20" t="s">
        <v>25</v>
      </c>
      <c r="C9" s="21" t="s">
        <v>24</v>
      </c>
      <c r="D9" s="10">
        <f>Parciales!L8</f>
        <v>21.537500000000001</v>
      </c>
      <c r="E9" s="11">
        <f>Trabajos!H7</f>
        <v>7.4749999999999996</v>
      </c>
      <c r="F9" s="11">
        <f>Quizzes!N8</f>
        <v>6.9700000000000006</v>
      </c>
      <c r="G9" s="11">
        <f>DS!M8</f>
        <v>6.7032000000000007</v>
      </c>
      <c r="H9" s="11">
        <v>4</v>
      </c>
      <c r="I9" s="12">
        <f>'Presntaciones 3 min'!D7</f>
        <v>2.4000000000000004</v>
      </c>
      <c r="J9" s="6">
        <f t="shared" si="0"/>
        <v>49.085700000000003</v>
      </c>
      <c r="K9" s="5"/>
      <c r="L9" s="9"/>
      <c r="M9" s="7">
        <f t="shared" si="1"/>
        <v>49.085700000000003</v>
      </c>
    </row>
    <row r="10" spans="2:14" x14ac:dyDescent="0.45">
      <c r="B10" s="20" t="s">
        <v>29</v>
      </c>
      <c r="C10" s="21" t="s">
        <v>28</v>
      </c>
      <c r="D10" s="10">
        <f>Parciales!L9</f>
        <v>21.362500000000001</v>
      </c>
      <c r="E10" s="11">
        <f>Trabajos!H8</f>
        <v>7.875</v>
      </c>
      <c r="F10" s="11">
        <f>Quizzes!N9</f>
        <v>7.76</v>
      </c>
      <c r="G10" s="11">
        <f>DS!M9</f>
        <v>7.1021999999999998</v>
      </c>
      <c r="H10" s="11">
        <v>4</v>
      </c>
      <c r="I10" s="12">
        <f>'Presntaciones 3 min'!D8</f>
        <v>2.7</v>
      </c>
      <c r="J10" s="6">
        <f t="shared" si="0"/>
        <v>50.799700000000001</v>
      </c>
      <c r="K10" s="5"/>
      <c r="L10" s="9"/>
      <c r="M10" s="7">
        <f t="shared" si="1"/>
        <v>50.799700000000001</v>
      </c>
    </row>
    <row r="11" spans="2:14" x14ac:dyDescent="0.45">
      <c r="B11" s="20" t="s">
        <v>32</v>
      </c>
      <c r="C11" s="21" t="s">
        <v>31</v>
      </c>
      <c r="D11" s="10">
        <f>Parciales!L10</f>
        <v>19.512499999999999</v>
      </c>
      <c r="E11" s="11">
        <f>Trabajos!H9</f>
        <v>8.6750000000000007</v>
      </c>
      <c r="F11" s="11">
        <f>Quizzes!N10</f>
        <v>6.4</v>
      </c>
      <c r="G11" s="11">
        <f>DS!M10</f>
        <v>5.3199999999999994</v>
      </c>
      <c r="H11" s="11">
        <v>4</v>
      </c>
      <c r="I11" s="12">
        <f>'Presntaciones 3 min'!D9</f>
        <v>0</v>
      </c>
      <c r="J11" s="6">
        <f t="shared" si="0"/>
        <v>43.907499999999999</v>
      </c>
      <c r="K11" s="5"/>
      <c r="L11" s="9"/>
      <c r="M11" s="7">
        <f t="shared" si="1"/>
        <v>43.907499999999999</v>
      </c>
    </row>
    <row r="12" spans="2:14" x14ac:dyDescent="0.45">
      <c r="B12" s="20" t="s">
        <v>118</v>
      </c>
      <c r="C12" s="21" t="s">
        <v>35</v>
      </c>
      <c r="D12" s="10">
        <f>Parciales!L11</f>
        <v>20.65</v>
      </c>
      <c r="E12" s="11">
        <f>Trabajos!H10</f>
        <v>7.875</v>
      </c>
      <c r="F12" s="11">
        <f>Quizzes!N11</f>
        <v>7.26</v>
      </c>
      <c r="G12" s="11">
        <f>DS!M11</f>
        <v>6.3839999999999995</v>
      </c>
      <c r="H12" s="11">
        <v>4</v>
      </c>
      <c r="I12" s="12">
        <f>'Presntaciones 3 min'!D10</f>
        <v>2.5499999999999998</v>
      </c>
      <c r="J12" s="6">
        <f t="shared" si="0"/>
        <v>48.718999999999994</v>
      </c>
      <c r="K12" s="5"/>
      <c r="L12" s="9"/>
      <c r="M12" s="7">
        <f t="shared" si="1"/>
        <v>48.718999999999994</v>
      </c>
    </row>
    <row r="13" spans="2:14" x14ac:dyDescent="0.45">
      <c r="B13" s="20" t="s">
        <v>39</v>
      </c>
      <c r="C13" s="21" t="s">
        <v>38</v>
      </c>
      <c r="D13" s="10">
        <f>Parciales!L12</f>
        <v>20.512499999999999</v>
      </c>
      <c r="E13" s="11">
        <f>Trabajos!H11</f>
        <v>8.75</v>
      </c>
      <c r="F13" s="11">
        <f>Quizzes!N12</f>
        <v>6.7700000000000005</v>
      </c>
      <c r="G13" s="11">
        <f>DS!M12</f>
        <v>6.3041999999999998</v>
      </c>
      <c r="H13" s="11">
        <v>4</v>
      </c>
      <c r="I13" s="12">
        <f>'Presntaciones 3 min'!D11</f>
        <v>0</v>
      </c>
      <c r="J13" s="6">
        <f t="shared" si="0"/>
        <v>46.3367</v>
      </c>
      <c r="K13" s="5"/>
      <c r="L13" s="9"/>
      <c r="M13" s="7">
        <f t="shared" si="1"/>
        <v>46.3367</v>
      </c>
    </row>
    <row r="14" spans="2:14" x14ac:dyDescent="0.45">
      <c r="B14" s="20" t="s">
        <v>42</v>
      </c>
      <c r="C14" s="21" t="s">
        <v>41</v>
      </c>
      <c r="D14" s="10">
        <f>Parciales!L13</f>
        <v>20.987500000000001</v>
      </c>
      <c r="E14" s="11">
        <f>Trabajos!H12</f>
        <v>8.75</v>
      </c>
      <c r="F14" s="11">
        <f>Quizzes!N13</f>
        <v>7.71</v>
      </c>
      <c r="G14" s="11">
        <f>DS!M13</f>
        <v>7.5011999999999999</v>
      </c>
      <c r="H14" s="11">
        <v>4</v>
      </c>
      <c r="I14" s="12">
        <f>'Presntaciones 3 min'!D12</f>
        <v>3</v>
      </c>
      <c r="J14" s="6">
        <f t="shared" si="0"/>
        <v>51.948699999999995</v>
      </c>
      <c r="K14" s="5"/>
      <c r="L14" s="9"/>
      <c r="M14" s="7">
        <f t="shared" si="1"/>
        <v>51.948699999999995</v>
      </c>
    </row>
    <row r="15" spans="2:14" x14ac:dyDescent="0.45">
      <c r="B15" s="20" t="s">
        <v>45</v>
      </c>
      <c r="C15" s="21" t="s">
        <v>44</v>
      </c>
      <c r="D15" s="10">
        <f>Parciales!L14</f>
        <v>23.287500000000001</v>
      </c>
      <c r="E15" s="11">
        <f>Trabajos!H13</f>
        <v>7.875</v>
      </c>
      <c r="F15" s="11">
        <f>Quizzes!N14</f>
        <v>8.43</v>
      </c>
      <c r="G15" s="11">
        <f>DS!M14</f>
        <v>7.2617999999999991</v>
      </c>
      <c r="H15" s="11">
        <v>4</v>
      </c>
      <c r="I15" s="12">
        <f>'Presntaciones 3 min'!D13</f>
        <v>3</v>
      </c>
      <c r="J15" s="6">
        <f t="shared" si="0"/>
        <v>53.854300000000002</v>
      </c>
      <c r="K15" s="5"/>
      <c r="L15" s="9"/>
      <c r="M15" s="7">
        <f t="shared" si="1"/>
        <v>53.854300000000002</v>
      </c>
    </row>
    <row r="16" spans="2:14" x14ac:dyDescent="0.45">
      <c r="B16" s="20" t="s">
        <v>48</v>
      </c>
      <c r="C16" s="21" t="s">
        <v>47</v>
      </c>
      <c r="D16" s="10">
        <f>Parciales!L15</f>
        <v>19.362499999999997</v>
      </c>
      <c r="E16" s="11">
        <f>Trabajos!H14</f>
        <v>7.875</v>
      </c>
      <c r="F16" s="11">
        <f>Quizzes!N15</f>
        <v>7.4399999999999995</v>
      </c>
      <c r="G16" s="11">
        <f>DS!M15</f>
        <v>6.5435999999999996</v>
      </c>
      <c r="H16" s="11">
        <v>4</v>
      </c>
      <c r="I16" s="12">
        <f>'Presntaciones 3 min'!D14</f>
        <v>2.4000000000000004</v>
      </c>
      <c r="J16" s="6">
        <f t="shared" si="0"/>
        <v>47.621099999999991</v>
      </c>
      <c r="K16" s="5"/>
      <c r="L16" s="9"/>
      <c r="M16" s="7">
        <f t="shared" si="1"/>
        <v>47.621099999999991</v>
      </c>
    </row>
    <row r="17" spans="2:13" x14ac:dyDescent="0.45">
      <c r="B17" s="20" t="s">
        <v>51</v>
      </c>
      <c r="C17" s="21" t="s">
        <v>50</v>
      </c>
      <c r="D17" s="10">
        <f>Parciales!L16</f>
        <v>19.975000000000001</v>
      </c>
      <c r="E17" s="11">
        <f>Trabajos!H15</f>
        <v>9.24</v>
      </c>
      <c r="F17" s="11">
        <f>Quizzes!N16</f>
        <v>6.7400000000000011</v>
      </c>
      <c r="G17" s="11">
        <f>DS!M16</f>
        <v>7.2618</v>
      </c>
      <c r="H17" s="11">
        <v>4</v>
      </c>
      <c r="I17" s="12">
        <f>'Presntaciones 3 min'!D15</f>
        <v>2.7</v>
      </c>
      <c r="J17" s="6">
        <f t="shared" si="0"/>
        <v>49.916800000000009</v>
      </c>
      <c r="K17" s="5"/>
      <c r="L17" s="9"/>
      <c r="M17" s="7">
        <f t="shared" si="1"/>
        <v>49.916800000000009</v>
      </c>
    </row>
    <row r="18" spans="2:13" x14ac:dyDescent="0.45">
      <c r="B18" s="20" t="s">
        <v>54</v>
      </c>
      <c r="C18" s="21" t="s">
        <v>53</v>
      </c>
      <c r="D18" s="10">
        <f>Parciales!L17</f>
        <v>20.074999999999999</v>
      </c>
      <c r="E18" s="11">
        <f>Trabajos!H16</f>
        <v>8.75</v>
      </c>
      <c r="F18" s="11">
        <f>Quizzes!N17</f>
        <v>5.86</v>
      </c>
      <c r="G18" s="11">
        <f>DS!M17</f>
        <v>6.6234000000000002</v>
      </c>
      <c r="H18" s="11">
        <v>4</v>
      </c>
      <c r="I18" s="12">
        <f>'Presntaciones 3 min'!D16</f>
        <v>0</v>
      </c>
      <c r="J18" s="6">
        <f t="shared" si="0"/>
        <v>45.308400000000006</v>
      </c>
      <c r="K18" s="5"/>
      <c r="L18" s="9"/>
      <c r="M18" s="7">
        <f t="shared" si="1"/>
        <v>45.308400000000006</v>
      </c>
    </row>
    <row r="19" spans="2:13" x14ac:dyDescent="0.45">
      <c r="B19" s="20" t="s">
        <v>117</v>
      </c>
      <c r="C19" s="21" t="s">
        <v>56</v>
      </c>
      <c r="D19" s="10">
        <f>Parciales!L18</f>
        <v>22.137499999999999</v>
      </c>
      <c r="E19" s="11">
        <f>Trabajos!H17</f>
        <v>8.75</v>
      </c>
      <c r="F19" s="11">
        <f>Quizzes!N18</f>
        <v>6.8900000000000006</v>
      </c>
      <c r="G19" s="11">
        <f>DS!M18</f>
        <v>6.9425999999999997</v>
      </c>
      <c r="H19" s="11">
        <v>4</v>
      </c>
      <c r="I19" s="12">
        <f>'Presntaciones 3 min'!D17</f>
        <v>2.7</v>
      </c>
      <c r="J19" s="6">
        <f t="shared" si="0"/>
        <v>51.420100000000005</v>
      </c>
      <c r="K19" s="5"/>
      <c r="L19" s="9"/>
      <c r="M19" s="7">
        <f t="shared" si="1"/>
        <v>51.420100000000005</v>
      </c>
    </row>
    <row r="20" spans="2:13" x14ac:dyDescent="0.45">
      <c r="B20" s="20" t="s">
        <v>60</v>
      </c>
      <c r="C20" s="21" t="s">
        <v>59</v>
      </c>
      <c r="D20" s="10">
        <f>Parciales!L19</f>
        <v>21.85</v>
      </c>
      <c r="E20" s="11">
        <f>Trabajos!H18</f>
        <v>8.625</v>
      </c>
      <c r="F20" s="11">
        <f>Quizzes!N19</f>
        <v>8.19</v>
      </c>
      <c r="G20" s="11">
        <f>DS!M19</f>
        <v>7.4214000000000002</v>
      </c>
      <c r="H20" s="11">
        <v>4</v>
      </c>
      <c r="I20" s="12">
        <f>'Presntaciones 3 min'!D18</f>
        <v>3</v>
      </c>
      <c r="J20" s="6">
        <f t="shared" si="0"/>
        <v>53.086399999999998</v>
      </c>
      <c r="K20" s="5"/>
      <c r="L20" s="9"/>
      <c r="M20" s="7">
        <f t="shared" si="1"/>
        <v>53.086399999999998</v>
      </c>
    </row>
    <row r="21" spans="2:13" x14ac:dyDescent="0.45">
      <c r="B21" s="20" t="s">
        <v>63</v>
      </c>
      <c r="C21" s="21" t="s">
        <v>62</v>
      </c>
      <c r="D21" s="10">
        <f>Parciales!L20</f>
        <v>21.412500000000001</v>
      </c>
      <c r="E21" s="11">
        <f>Trabajos!H19</f>
        <v>6.1749999999999998</v>
      </c>
      <c r="F21" s="11">
        <f>Quizzes!N20</f>
        <v>6.9400000000000013</v>
      </c>
      <c r="G21" s="11">
        <f>DS!M20</f>
        <v>7.501199999999999</v>
      </c>
      <c r="H21" s="11">
        <v>4</v>
      </c>
      <c r="I21" s="12">
        <f>'Presntaciones 3 min'!D19</f>
        <v>3</v>
      </c>
      <c r="J21" s="6">
        <f t="shared" si="0"/>
        <v>49.028700000000001</v>
      </c>
      <c r="K21" s="5"/>
      <c r="L21" s="9"/>
      <c r="M21" s="7">
        <f t="shared" si="1"/>
        <v>49.028700000000001</v>
      </c>
    </row>
    <row r="22" spans="2:13" x14ac:dyDescent="0.45">
      <c r="B22" s="20" t="s">
        <v>67</v>
      </c>
      <c r="C22" s="21" t="s">
        <v>66</v>
      </c>
      <c r="D22" s="10">
        <f>Parciales!L21</f>
        <v>16.962499999999999</v>
      </c>
      <c r="E22" s="11">
        <f>Trabajos!H20</f>
        <v>9.24</v>
      </c>
      <c r="F22" s="11">
        <f>Quizzes!N21</f>
        <v>5.66</v>
      </c>
      <c r="G22" s="11">
        <f>DS!M21</f>
        <v>7.1820000000000004</v>
      </c>
      <c r="H22" s="11">
        <v>4</v>
      </c>
      <c r="I22" s="12">
        <f>'Presntaciones 3 min'!D20</f>
        <v>0</v>
      </c>
      <c r="J22" s="6">
        <f t="shared" si="0"/>
        <v>43.044499999999999</v>
      </c>
      <c r="K22" s="5"/>
      <c r="L22" s="9"/>
      <c r="M22" s="7">
        <f t="shared" si="1"/>
        <v>43.044499999999999</v>
      </c>
    </row>
    <row r="23" spans="2:13" x14ac:dyDescent="0.45">
      <c r="B23" s="20" t="s">
        <v>70</v>
      </c>
      <c r="C23" s="21" t="s">
        <v>69</v>
      </c>
      <c r="D23" s="10">
        <f>Parciales!L22</f>
        <v>18.462499999999999</v>
      </c>
      <c r="E23" s="11">
        <f>Trabajos!H21</f>
        <v>8.75</v>
      </c>
      <c r="F23" s="11">
        <f>Quizzes!N22</f>
        <v>5.3000000000000007</v>
      </c>
      <c r="G23" s="11">
        <f>DS!M22</f>
        <v>4.5220000000000002</v>
      </c>
      <c r="H23" s="11">
        <v>4</v>
      </c>
      <c r="I23" s="12">
        <f>'Presntaciones 3 min'!D21</f>
        <v>0</v>
      </c>
      <c r="J23" s="6">
        <f t="shared" si="0"/>
        <v>41.034500000000001</v>
      </c>
      <c r="K23" s="5"/>
      <c r="L23" s="9"/>
      <c r="M23" s="7">
        <f t="shared" si="1"/>
        <v>41.034500000000001</v>
      </c>
    </row>
    <row r="24" spans="2:13" x14ac:dyDescent="0.45">
      <c r="B24" s="20" t="s">
        <v>73</v>
      </c>
      <c r="C24" s="21" t="s">
        <v>72</v>
      </c>
      <c r="D24" s="10">
        <f>Parciales!L23</f>
        <v>19.350000000000001</v>
      </c>
      <c r="E24" s="11">
        <f>Trabajos!H22</f>
        <v>8.75</v>
      </c>
      <c r="F24" s="11">
        <f>Quizzes!N23</f>
        <v>6.76</v>
      </c>
      <c r="G24" s="11">
        <f>DS!M23</f>
        <v>6.7829999999999995</v>
      </c>
      <c r="H24" s="11">
        <v>4</v>
      </c>
      <c r="I24" s="12">
        <f>'Presntaciones 3 min'!D22</f>
        <v>0</v>
      </c>
      <c r="J24" s="6">
        <f t="shared" si="0"/>
        <v>45.643000000000001</v>
      </c>
      <c r="K24" s="5"/>
      <c r="L24" s="9"/>
      <c r="M24" s="7">
        <f t="shared" si="1"/>
        <v>45.643000000000001</v>
      </c>
    </row>
    <row r="25" spans="2:13" x14ac:dyDescent="0.45">
      <c r="B25" s="20" t="s">
        <v>77</v>
      </c>
      <c r="C25" s="21" t="s">
        <v>76</v>
      </c>
      <c r="D25" s="10">
        <f>Parciales!L24</f>
        <v>20.962499999999999</v>
      </c>
      <c r="E25" s="11">
        <f>Trabajos!H23</f>
        <v>8.625</v>
      </c>
      <c r="F25" s="11">
        <f>Quizzes!N24</f>
        <v>5.120000000000001</v>
      </c>
      <c r="G25" s="11">
        <f>DS!M24</f>
        <v>4.5220000000000002</v>
      </c>
      <c r="H25" s="11">
        <v>4</v>
      </c>
      <c r="I25" s="12">
        <f>'Presntaciones 3 min'!D23</f>
        <v>2.4000000000000004</v>
      </c>
      <c r="J25" s="6">
        <f t="shared" si="0"/>
        <v>45.629499999999993</v>
      </c>
      <c r="K25" s="5"/>
      <c r="L25" s="9"/>
      <c r="M25" s="7">
        <f t="shared" si="1"/>
        <v>45.629499999999993</v>
      </c>
    </row>
    <row r="26" spans="2:13" x14ac:dyDescent="0.45">
      <c r="B26" s="20" t="s">
        <v>81</v>
      </c>
      <c r="C26" s="21" t="s">
        <v>80</v>
      </c>
      <c r="D26" s="10">
        <f>Parciales!L25</f>
        <v>21.012499999999999</v>
      </c>
      <c r="E26" s="11">
        <f>Trabajos!H24</f>
        <v>7.875</v>
      </c>
      <c r="F26" s="11">
        <f>Quizzes!N25</f>
        <v>7.15</v>
      </c>
      <c r="G26" s="11">
        <f>DS!M25</f>
        <v>6.7032000000000007</v>
      </c>
      <c r="H26" s="11">
        <v>4</v>
      </c>
      <c r="I26" s="12">
        <f>'Presntaciones 3 min'!D24</f>
        <v>0</v>
      </c>
      <c r="J26" s="6">
        <f t="shared" si="0"/>
        <v>46.740700000000004</v>
      </c>
      <c r="K26" s="5"/>
      <c r="L26" s="9"/>
      <c r="M26" s="7">
        <f t="shared" si="1"/>
        <v>46.740700000000004</v>
      </c>
    </row>
    <row r="27" spans="2:13" x14ac:dyDescent="0.45">
      <c r="B27" s="20" t="s">
        <v>84</v>
      </c>
      <c r="C27" s="21" t="s">
        <v>83</v>
      </c>
      <c r="D27" s="10">
        <f>Parciales!L26</f>
        <v>21.75</v>
      </c>
      <c r="E27" s="11">
        <f>Trabajos!H25</f>
        <v>8.0749999999999993</v>
      </c>
      <c r="F27" s="11">
        <f>Quizzes!N26</f>
        <v>7.84</v>
      </c>
      <c r="G27" s="11">
        <f>DS!M26</f>
        <v>7.8203999999999994</v>
      </c>
      <c r="H27" s="11">
        <v>4</v>
      </c>
      <c r="I27" s="12">
        <f>'Presntaciones 3 min'!D25</f>
        <v>3</v>
      </c>
      <c r="J27" s="6">
        <f t="shared" si="0"/>
        <v>52.485399999999998</v>
      </c>
      <c r="K27" s="5"/>
      <c r="L27" s="9"/>
      <c r="M27" s="7">
        <f t="shared" si="1"/>
        <v>52.485399999999998</v>
      </c>
    </row>
    <row r="28" spans="2:13" x14ac:dyDescent="0.45">
      <c r="B28" s="20" t="s">
        <v>87</v>
      </c>
      <c r="C28" s="21" t="s">
        <v>86</v>
      </c>
      <c r="D28" s="10">
        <f>Parciales!L27</f>
        <v>22.9</v>
      </c>
      <c r="E28" s="11">
        <f>Trabajos!H26</f>
        <v>8.0749999999999993</v>
      </c>
      <c r="F28" s="11">
        <f>Quizzes!N27</f>
        <v>7.13</v>
      </c>
      <c r="G28" s="11">
        <f>DS!M27</f>
        <v>7.8203999999999994</v>
      </c>
      <c r="H28" s="11">
        <v>4</v>
      </c>
      <c r="I28" s="12">
        <f>'Presntaciones 3 min'!D26</f>
        <v>0</v>
      </c>
      <c r="J28" s="6">
        <f t="shared" si="0"/>
        <v>49.925399999999996</v>
      </c>
      <c r="K28" s="5"/>
      <c r="L28" s="9"/>
      <c r="M28" s="7">
        <f t="shared" si="1"/>
        <v>49.925399999999996</v>
      </c>
    </row>
    <row r="29" spans="2:13" x14ac:dyDescent="0.45">
      <c r="B29" s="20" t="s">
        <v>90</v>
      </c>
      <c r="C29" s="21" t="s">
        <v>89</v>
      </c>
      <c r="D29" s="10">
        <f>Parciales!L28</f>
        <v>20.100000000000001</v>
      </c>
      <c r="E29" s="11">
        <f>Trabajos!H27</f>
        <v>7.4749999999999996</v>
      </c>
      <c r="F29" s="11">
        <f>Quizzes!N28</f>
        <v>6.07</v>
      </c>
      <c r="G29" s="11">
        <f>DS!M28</f>
        <v>7.2617999999999991</v>
      </c>
      <c r="H29" s="11">
        <v>4</v>
      </c>
      <c r="I29" s="12">
        <f>'Presntaciones 3 min'!D27</f>
        <v>2.4000000000000004</v>
      </c>
      <c r="J29" s="6">
        <f t="shared" si="0"/>
        <v>47.306800000000003</v>
      </c>
      <c r="K29" s="5"/>
      <c r="L29" s="9"/>
      <c r="M29" s="7">
        <f t="shared" si="1"/>
        <v>47.306800000000003</v>
      </c>
    </row>
    <row r="30" spans="2:13" x14ac:dyDescent="0.45">
      <c r="B30" s="20" t="s">
        <v>93</v>
      </c>
      <c r="C30" s="21" t="s">
        <v>92</v>
      </c>
      <c r="D30" s="10">
        <f>Parciales!L29</f>
        <v>21.9</v>
      </c>
      <c r="E30" s="11">
        <f>Trabajos!H28</f>
        <v>8.0749999999999993</v>
      </c>
      <c r="F30" s="11">
        <f>Quizzes!N29</f>
        <v>7.66</v>
      </c>
      <c r="G30" s="11">
        <f>DS!M29</f>
        <v>7.3415999999999997</v>
      </c>
      <c r="H30" s="11">
        <v>4</v>
      </c>
      <c r="I30" s="12">
        <f>'Presntaciones 3 min'!D28</f>
        <v>2.7</v>
      </c>
      <c r="J30" s="6">
        <f t="shared" si="0"/>
        <v>51.676600000000001</v>
      </c>
      <c r="K30" s="5"/>
      <c r="L30" s="9"/>
      <c r="M30" s="7">
        <f t="shared" si="1"/>
        <v>51.676600000000001</v>
      </c>
    </row>
    <row r="31" spans="2:13" x14ac:dyDescent="0.45">
      <c r="B31" s="20" t="s">
        <v>32</v>
      </c>
      <c r="C31" s="21" t="s">
        <v>95</v>
      </c>
      <c r="D31" s="10">
        <f>Parciales!L30</f>
        <v>18.862500000000001</v>
      </c>
      <c r="E31" s="11">
        <f>Trabajos!H29</f>
        <v>9.24</v>
      </c>
      <c r="F31" s="11">
        <f>Quizzes!N30</f>
        <v>6.77</v>
      </c>
      <c r="G31" s="11">
        <f>DS!M30</f>
        <v>7.3415999999999997</v>
      </c>
      <c r="H31" s="11">
        <v>4</v>
      </c>
      <c r="I31" s="12">
        <f>'Presntaciones 3 min'!D29</f>
        <v>0</v>
      </c>
      <c r="J31" s="6">
        <f t="shared" si="0"/>
        <v>46.214100000000002</v>
      </c>
      <c r="K31" s="5"/>
      <c r="L31" s="9"/>
      <c r="M31" s="7">
        <f t="shared" si="1"/>
        <v>46.214100000000002</v>
      </c>
    </row>
    <row r="32" spans="2:13" x14ac:dyDescent="0.45">
      <c r="B32" s="20" t="s">
        <v>98</v>
      </c>
      <c r="C32" s="21" t="s">
        <v>97</v>
      </c>
      <c r="D32" s="10">
        <f>Parciales!L31</f>
        <v>21.487500000000001</v>
      </c>
      <c r="E32" s="11">
        <f>Trabajos!H30</f>
        <v>8.6750000000000007</v>
      </c>
      <c r="F32" s="11">
        <f>Quizzes!N31</f>
        <v>7.95</v>
      </c>
      <c r="G32" s="11">
        <f>DS!M31</f>
        <v>7.4214000000000002</v>
      </c>
      <c r="H32" s="11">
        <v>4</v>
      </c>
      <c r="I32" s="12">
        <f>'Presntaciones 3 min'!D30</f>
        <v>0</v>
      </c>
      <c r="J32" s="6">
        <f t="shared" si="0"/>
        <v>49.533900000000003</v>
      </c>
      <c r="K32" s="5"/>
      <c r="L32" s="9"/>
      <c r="M32" s="7">
        <f t="shared" si="1"/>
        <v>49.533900000000003</v>
      </c>
    </row>
    <row r="33" spans="2:13" x14ac:dyDescent="0.45">
      <c r="B33" s="20" t="s">
        <v>101</v>
      </c>
      <c r="C33" s="21" t="s">
        <v>100</v>
      </c>
      <c r="D33" s="10">
        <f>Parciales!L32</f>
        <v>22.25</v>
      </c>
      <c r="E33" s="11">
        <f>Trabajos!H31</f>
        <v>8.625</v>
      </c>
      <c r="F33" s="11">
        <f>Quizzes!N32</f>
        <v>8.57</v>
      </c>
      <c r="G33" s="11">
        <f>DS!M32</f>
        <v>7.9799999999999986</v>
      </c>
      <c r="H33" s="11">
        <v>4</v>
      </c>
      <c r="I33" s="12">
        <f>'Presntaciones 3 min'!D31</f>
        <v>3</v>
      </c>
      <c r="J33" s="6">
        <f t="shared" si="0"/>
        <v>54.424999999999997</v>
      </c>
      <c r="K33" s="5"/>
      <c r="L33" s="9"/>
      <c r="M33" s="7">
        <f t="shared" si="1"/>
        <v>54.424999999999997</v>
      </c>
    </row>
    <row r="34" spans="2:13" ht="14.65" thickBot="1" x14ac:dyDescent="0.5">
      <c r="B34" s="22" t="s">
        <v>104</v>
      </c>
      <c r="C34" s="23" t="s">
        <v>103</v>
      </c>
      <c r="D34" s="10">
        <f>Parciales!L33</f>
        <v>22.787500000000001</v>
      </c>
      <c r="E34" s="11">
        <f>Trabajos!H32</f>
        <v>8.625</v>
      </c>
      <c r="F34" s="11">
        <f>Quizzes!N33</f>
        <v>8.5400000000000009</v>
      </c>
      <c r="G34" s="11">
        <f>DS!M33</f>
        <v>7.9799999999999986</v>
      </c>
      <c r="H34" s="11">
        <v>4</v>
      </c>
      <c r="I34" s="12">
        <f>'Presntaciones 3 min'!D32</f>
        <v>0</v>
      </c>
      <c r="J34" s="6">
        <f t="shared" si="0"/>
        <v>51.932499999999997</v>
      </c>
      <c r="K34" s="5"/>
      <c r="L34" s="9"/>
      <c r="M34" s="7">
        <f t="shared" si="1"/>
        <v>51.932499999999997</v>
      </c>
    </row>
  </sheetData>
  <mergeCells count="1">
    <mergeCell ref="C2:N2"/>
  </mergeCells>
  <conditionalFormatting sqref="B4">
    <cfRule type="cellIs" dxfId="333" priority="61" operator="equal">
      <formula>"Amarillo"</formula>
    </cfRule>
    <cfRule type="cellIs" dxfId="332" priority="62" operator="equal">
      <formula>"Azul"</formula>
    </cfRule>
    <cfRule type="cellIs" dxfId="331" priority="63" operator="equal">
      <formula>"Azul"</formula>
    </cfRule>
    <cfRule type="cellIs" dxfId="330" priority="64" operator="equal">
      <formula>"Verde"</formula>
    </cfRule>
    <cfRule type="cellIs" dxfId="329" priority="65" operator="equal">
      <formula>"Verde"</formula>
    </cfRule>
    <cfRule type="cellIs" dxfId="328" priority="66" operator="equal">
      <formula>"Rojo"</formula>
    </cfRule>
    <cfRule type="cellIs" dxfId="327" priority="67" operator="equal">
      <formula>"Rojo"</formula>
    </cfRule>
  </conditionalFormatting>
  <conditionalFormatting sqref="C4">
    <cfRule type="cellIs" dxfId="326" priority="53" operator="equal">
      <formula>"Amarillo"</formula>
    </cfRule>
    <cfRule type="cellIs" dxfId="325" priority="54" operator="equal">
      <formula>"Azul"</formula>
    </cfRule>
    <cfRule type="cellIs" dxfId="324" priority="55" operator="equal">
      <formula>"Azul"</formula>
    </cfRule>
    <cfRule type="cellIs" dxfId="323" priority="56" operator="equal">
      <formula>"Verde"</formula>
    </cfRule>
    <cfRule type="cellIs" dxfId="322" priority="57" operator="equal">
      <formula>"Verde"</formula>
    </cfRule>
    <cfRule type="cellIs" dxfId="321" priority="58" operator="equal">
      <formula>"Rojo"</formula>
    </cfRule>
    <cfRule type="cellIs" dxfId="320" priority="59" operator="equal">
      <formula>"Rojo"</formula>
    </cfRule>
  </conditionalFormatting>
  <conditionalFormatting sqref="D4">
    <cfRule type="cellIs" dxfId="319" priority="46" operator="equal">
      <formula>"Amarillo"</formula>
    </cfRule>
    <cfRule type="cellIs" dxfId="318" priority="47" operator="equal">
      <formula>"Azul"</formula>
    </cfRule>
    <cfRule type="cellIs" dxfId="317" priority="48" operator="equal">
      <formula>"Azul"</formula>
    </cfRule>
    <cfRule type="cellIs" dxfId="316" priority="49" operator="equal">
      <formula>"Verde"</formula>
    </cfRule>
    <cfRule type="cellIs" dxfId="315" priority="50" operator="equal">
      <formula>"Verde"</formula>
    </cfRule>
    <cfRule type="cellIs" dxfId="314" priority="51" operator="equal">
      <formula>"Rojo"</formula>
    </cfRule>
    <cfRule type="cellIs" dxfId="313" priority="52" operator="equal">
      <formula>"Rojo"</formula>
    </cfRule>
  </conditionalFormatting>
  <conditionalFormatting sqref="E4:M4">
    <cfRule type="cellIs" dxfId="312" priority="24" operator="equal">
      <formula>"Amarillo"</formula>
    </cfRule>
    <cfRule type="cellIs" dxfId="311" priority="24" operator="equal">
      <formula>"Amarillo"</formula>
    </cfRule>
    <cfRule type="cellIs" dxfId="310" priority="25" operator="equal">
      <formula>"Azul"</formula>
    </cfRule>
    <cfRule type="cellIs" dxfId="309" priority="26" operator="equal">
      <formula>"Azul"</formula>
    </cfRule>
    <cfRule type="cellIs" dxfId="308" priority="27" operator="equal">
      <formula>"Verde"</formula>
    </cfRule>
    <cfRule type="cellIs" dxfId="307" priority="28" operator="equal">
      <formula>"Verde"</formula>
    </cfRule>
    <cfRule type="cellIs" dxfId="306" priority="29" operator="equal">
      <formula>"Rojo"</formula>
    </cfRule>
    <cfRule type="cellIs" dxfId="305" priority="30" operator="equal">
      <formula>"Rojo"</formula>
    </cfRule>
  </conditionalFormatting>
  <conditionalFormatting sqref="B5:B34">
    <cfRule type="cellIs" dxfId="304" priority="16" operator="equal">
      <formula>"Amarillo"</formula>
    </cfRule>
  </conditionalFormatting>
  <conditionalFormatting sqref="C5:C34">
    <cfRule type="cellIs" dxfId="303" priority="8" operator="equal">
      <formula>"Amarillo"</formula>
    </cfRule>
  </conditionalFormatting>
  <conditionalFormatting sqref="C2">
    <cfRule type="cellIs" dxfId="302" priority="1" operator="equal">
      <formula>"Amarillo"</formula>
    </cfRule>
    <cfRule type="cellIs" dxfId="301" priority="2" operator="equal">
      <formula>"Azul"</formula>
    </cfRule>
    <cfRule type="cellIs" dxfId="300" priority="3" operator="equal">
      <formula>"Azul"</formula>
    </cfRule>
    <cfRule type="cellIs" dxfId="299" priority="4" operator="equal">
      <formula>"Verde"</formula>
    </cfRule>
    <cfRule type="cellIs" dxfId="298" priority="5" operator="equal">
      <formula>"Verde"</formula>
    </cfRule>
    <cfRule type="cellIs" dxfId="297" priority="6" operator="equal">
      <formula>"Rojo"</formula>
    </cfRule>
    <cfRule type="cellIs" dxfId="296" priority="7" operator="equal">
      <formula>"Rojo"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4F4-A9F1-485D-BDDF-FEB35F14473B}">
  <dimension ref="B1:D32"/>
  <sheetViews>
    <sheetView workbookViewId="0">
      <selection activeCell="D32" sqref="D32"/>
    </sheetView>
  </sheetViews>
  <sheetFormatPr defaultRowHeight="14.25" x14ac:dyDescent="0.45"/>
  <cols>
    <col min="2" max="2" width="17.86328125" customWidth="1"/>
    <col min="3" max="3" width="22.796875" customWidth="1"/>
    <col min="4" max="4" width="9.06640625" style="4"/>
  </cols>
  <sheetData>
    <row r="1" spans="2:4" ht="14.65" thickBot="1" x14ac:dyDescent="0.5"/>
    <row r="2" spans="2:4" ht="14.65" thickBot="1" x14ac:dyDescent="0.5">
      <c r="B2" s="15" t="s">
        <v>106</v>
      </c>
      <c r="C2" s="15" t="s">
        <v>3</v>
      </c>
      <c r="D2" s="53" t="s">
        <v>7</v>
      </c>
    </row>
    <row r="3" spans="2:4" x14ac:dyDescent="0.45">
      <c r="B3" s="18" t="s">
        <v>10</v>
      </c>
      <c r="C3" s="35" t="s">
        <v>9</v>
      </c>
      <c r="D3" s="24">
        <f>0.85*3</f>
        <v>2.5499999999999998</v>
      </c>
    </row>
    <row r="4" spans="2:4" x14ac:dyDescent="0.45">
      <c r="B4" s="20" t="s">
        <v>15</v>
      </c>
      <c r="C4" s="32" t="s">
        <v>14</v>
      </c>
      <c r="D4" s="24">
        <f>0.9*3</f>
        <v>2.7</v>
      </c>
    </row>
    <row r="5" spans="2:4" x14ac:dyDescent="0.45">
      <c r="B5" s="20" t="s">
        <v>19</v>
      </c>
      <c r="C5" s="32" t="s">
        <v>18</v>
      </c>
      <c r="D5" s="24"/>
    </row>
    <row r="6" spans="2:4" x14ac:dyDescent="0.45">
      <c r="B6" s="20" t="s">
        <v>22</v>
      </c>
      <c r="C6" s="32" t="s">
        <v>21</v>
      </c>
      <c r="D6" s="24">
        <f>0.9*3</f>
        <v>2.7</v>
      </c>
    </row>
    <row r="7" spans="2:4" x14ac:dyDescent="0.45">
      <c r="B7" s="20" t="s">
        <v>25</v>
      </c>
      <c r="C7" s="32" t="s">
        <v>24</v>
      </c>
      <c r="D7" s="24">
        <f>0.8*3</f>
        <v>2.4000000000000004</v>
      </c>
    </row>
    <row r="8" spans="2:4" x14ac:dyDescent="0.45">
      <c r="B8" s="20" t="s">
        <v>29</v>
      </c>
      <c r="C8" s="32" t="s">
        <v>28</v>
      </c>
      <c r="D8" s="24">
        <f>0.9*3</f>
        <v>2.7</v>
      </c>
    </row>
    <row r="9" spans="2:4" x14ac:dyDescent="0.45">
      <c r="B9" s="20" t="s">
        <v>32</v>
      </c>
      <c r="C9" s="32" t="s">
        <v>31</v>
      </c>
      <c r="D9" s="24"/>
    </row>
    <row r="10" spans="2:4" x14ac:dyDescent="0.45">
      <c r="B10" s="20" t="s">
        <v>118</v>
      </c>
      <c r="C10" s="32" t="s">
        <v>35</v>
      </c>
      <c r="D10" s="24">
        <f>0.85*3</f>
        <v>2.5499999999999998</v>
      </c>
    </row>
    <row r="11" spans="2:4" x14ac:dyDescent="0.45">
      <c r="B11" s="20" t="s">
        <v>39</v>
      </c>
      <c r="C11" s="32" t="s">
        <v>38</v>
      </c>
      <c r="D11" s="24"/>
    </row>
    <row r="12" spans="2:4" x14ac:dyDescent="0.45">
      <c r="B12" s="20" t="s">
        <v>42</v>
      </c>
      <c r="C12" s="32" t="s">
        <v>41</v>
      </c>
      <c r="D12" s="24">
        <v>3</v>
      </c>
    </row>
    <row r="13" spans="2:4" x14ac:dyDescent="0.45">
      <c r="B13" s="20" t="s">
        <v>45</v>
      </c>
      <c r="C13" s="32" t="s">
        <v>44</v>
      </c>
      <c r="D13" s="24">
        <v>3</v>
      </c>
    </row>
    <row r="14" spans="2:4" x14ac:dyDescent="0.45">
      <c r="B14" s="20" t="s">
        <v>48</v>
      </c>
      <c r="C14" s="32" t="s">
        <v>47</v>
      </c>
      <c r="D14" s="24">
        <f>0.8*3</f>
        <v>2.4000000000000004</v>
      </c>
    </row>
    <row r="15" spans="2:4" x14ac:dyDescent="0.45">
      <c r="B15" s="20" t="s">
        <v>51</v>
      </c>
      <c r="C15" s="32" t="s">
        <v>50</v>
      </c>
      <c r="D15" s="24">
        <f>0.9*3</f>
        <v>2.7</v>
      </c>
    </row>
    <row r="16" spans="2:4" x14ac:dyDescent="0.45">
      <c r="B16" s="20" t="s">
        <v>54</v>
      </c>
      <c r="C16" s="32" t="s">
        <v>53</v>
      </c>
      <c r="D16" s="24"/>
    </row>
    <row r="17" spans="2:4" x14ac:dyDescent="0.45">
      <c r="B17" s="20" t="s">
        <v>117</v>
      </c>
      <c r="C17" s="32" t="s">
        <v>56</v>
      </c>
      <c r="D17" s="24">
        <f>0.9*3</f>
        <v>2.7</v>
      </c>
    </row>
    <row r="18" spans="2:4" x14ac:dyDescent="0.45">
      <c r="B18" s="20" t="s">
        <v>60</v>
      </c>
      <c r="C18" s="32" t="s">
        <v>59</v>
      </c>
      <c r="D18" s="24">
        <v>3</v>
      </c>
    </row>
    <row r="19" spans="2:4" x14ac:dyDescent="0.45">
      <c r="B19" s="20" t="s">
        <v>63</v>
      </c>
      <c r="C19" s="32" t="s">
        <v>62</v>
      </c>
      <c r="D19" s="24">
        <v>3</v>
      </c>
    </row>
    <row r="20" spans="2:4" x14ac:dyDescent="0.45">
      <c r="B20" s="20" t="s">
        <v>67</v>
      </c>
      <c r="C20" s="32" t="s">
        <v>66</v>
      </c>
      <c r="D20" s="24"/>
    </row>
    <row r="21" spans="2:4" x14ac:dyDescent="0.45">
      <c r="B21" s="20" t="s">
        <v>70</v>
      </c>
      <c r="C21" s="32" t="s">
        <v>69</v>
      </c>
      <c r="D21" s="24"/>
    </row>
    <row r="22" spans="2:4" x14ac:dyDescent="0.45">
      <c r="B22" s="20" t="s">
        <v>73</v>
      </c>
      <c r="C22" s="32" t="s">
        <v>72</v>
      </c>
      <c r="D22" s="24"/>
    </row>
    <row r="23" spans="2:4" x14ac:dyDescent="0.45">
      <c r="B23" s="20" t="s">
        <v>77</v>
      </c>
      <c r="C23" s="32" t="s">
        <v>76</v>
      </c>
      <c r="D23" s="24">
        <f>0.8*3</f>
        <v>2.4000000000000004</v>
      </c>
    </row>
    <row r="24" spans="2:4" x14ac:dyDescent="0.45">
      <c r="B24" s="20" t="s">
        <v>81</v>
      </c>
      <c r="C24" s="32" t="s">
        <v>80</v>
      </c>
      <c r="D24" s="24"/>
    </row>
    <row r="25" spans="2:4" x14ac:dyDescent="0.45">
      <c r="B25" s="20" t="s">
        <v>84</v>
      </c>
      <c r="C25" s="32" t="s">
        <v>83</v>
      </c>
      <c r="D25" s="24">
        <v>3</v>
      </c>
    </row>
    <row r="26" spans="2:4" x14ac:dyDescent="0.45">
      <c r="B26" s="20" t="s">
        <v>87</v>
      </c>
      <c r="C26" s="32" t="s">
        <v>86</v>
      </c>
      <c r="D26" s="24"/>
    </row>
    <row r="27" spans="2:4" x14ac:dyDescent="0.45">
      <c r="B27" s="20" t="s">
        <v>90</v>
      </c>
      <c r="C27" s="32" t="s">
        <v>89</v>
      </c>
      <c r="D27" s="24">
        <f>0.8*3</f>
        <v>2.4000000000000004</v>
      </c>
    </row>
    <row r="28" spans="2:4" x14ac:dyDescent="0.45">
      <c r="B28" s="20" t="s">
        <v>93</v>
      </c>
      <c r="C28" s="32" t="s">
        <v>92</v>
      </c>
      <c r="D28" s="24">
        <f>0.9*3</f>
        <v>2.7</v>
      </c>
    </row>
    <row r="29" spans="2:4" x14ac:dyDescent="0.45">
      <c r="B29" s="20" t="s">
        <v>32</v>
      </c>
      <c r="C29" s="32" t="s">
        <v>95</v>
      </c>
      <c r="D29" s="24"/>
    </row>
    <row r="30" spans="2:4" x14ac:dyDescent="0.45">
      <c r="B30" s="20" t="s">
        <v>98</v>
      </c>
      <c r="C30" s="32" t="s">
        <v>97</v>
      </c>
      <c r="D30" s="24"/>
    </row>
    <row r="31" spans="2:4" x14ac:dyDescent="0.45">
      <c r="B31" s="20" t="s">
        <v>101</v>
      </c>
      <c r="C31" s="32" t="s">
        <v>100</v>
      </c>
      <c r="D31" s="24">
        <v>3</v>
      </c>
    </row>
    <row r="32" spans="2:4" ht="14.65" thickBot="1" x14ac:dyDescent="0.5">
      <c r="B32" s="22" t="s">
        <v>104</v>
      </c>
      <c r="C32" s="33" t="s">
        <v>103</v>
      </c>
      <c r="D32" s="24"/>
    </row>
  </sheetData>
  <conditionalFormatting sqref="B2">
    <cfRule type="cellIs" dxfId="22" priority="17" operator="equal">
      <formula>"Amarillo"</formula>
    </cfRule>
    <cfRule type="cellIs" dxfId="21" priority="18" operator="equal">
      <formula>"Azul"</formula>
    </cfRule>
    <cfRule type="cellIs" dxfId="20" priority="19" operator="equal">
      <formula>"Azul"</formula>
    </cfRule>
    <cfRule type="cellIs" dxfId="19" priority="20" operator="equal">
      <formula>"Verde"</formula>
    </cfRule>
    <cfRule type="cellIs" dxfId="18" priority="21" operator="equal">
      <formula>"Verde"</formula>
    </cfRule>
    <cfRule type="cellIs" dxfId="17" priority="22" operator="equal">
      <formula>"Rojo"</formula>
    </cfRule>
    <cfRule type="cellIs" dxfId="16" priority="23" operator="equal">
      <formula>"Rojo"</formula>
    </cfRule>
  </conditionalFormatting>
  <conditionalFormatting sqref="C2">
    <cfRule type="cellIs" dxfId="15" priority="10" operator="equal">
      <formula>"Amarillo"</formula>
    </cfRule>
    <cfRule type="cellIs" dxfId="14" priority="11" operator="equal">
      <formula>"Azul"</formula>
    </cfRule>
    <cfRule type="cellIs" dxfId="13" priority="12" operator="equal">
      <formula>"Azul"</formula>
    </cfRule>
    <cfRule type="cellIs" dxfId="12" priority="13" operator="equal">
      <formula>"Verde"</formula>
    </cfRule>
    <cfRule type="cellIs" dxfId="11" priority="14" operator="equal">
      <formula>"Verde"</formula>
    </cfRule>
    <cfRule type="cellIs" dxfId="10" priority="15" operator="equal">
      <formula>"Rojo"</formula>
    </cfRule>
    <cfRule type="cellIs" dxfId="9" priority="16" operator="equal">
      <formula>"Rojo"</formula>
    </cfRule>
  </conditionalFormatting>
  <conditionalFormatting sqref="B3:B32">
    <cfRule type="cellIs" dxfId="8" priority="9" operator="equal">
      <formula>"Amarillo"</formula>
    </cfRule>
  </conditionalFormatting>
  <conditionalFormatting sqref="C3:C32">
    <cfRule type="cellIs" dxfId="7" priority="8" operator="equal">
      <formula>"Amarillo"</formula>
    </cfRule>
  </conditionalFormatting>
  <conditionalFormatting sqref="D2">
    <cfRule type="cellIs" dxfId="6" priority="1" operator="equal">
      <formula>"Amarillo"</formula>
    </cfRule>
    <cfRule type="cellIs" dxfId="5" priority="2" operator="equal">
      <formula>"Azul"</formula>
    </cfRule>
    <cfRule type="cellIs" dxfId="4" priority="3" operator="equal">
      <formula>"Azul"</formula>
    </cfRule>
    <cfRule type="cellIs" dxfId="3" priority="4" operator="equal">
      <formula>"Verde"</formula>
    </cfRule>
    <cfRule type="cellIs" dxfId="2" priority="5" operator="equal">
      <formula>"Verde"</formula>
    </cfRule>
    <cfRule type="cellIs" dxfId="1" priority="6" operator="equal">
      <formula>"Rojo"</formula>
    </cfRule>
    <cfRule type="cellIs" dxfId="0" priority="7" operator="equal">
      <formula>"Rojo"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27061-92F9-4C57-82BD-7603EEE713F0}">
  <dimension ref="B2:N33"/>
  <sheetViews>
    <sheetView topLeftCell="A18" workbookViewId="0">
      <selection activeCell="L34" sqref="L34"/>
    </sheetView>
  </sheetViews>
  <sheetFormatPr defaultRowHeight="14.25" x14ac:dyDescent="0.45"/>
  <cols>
    <col min="2" max="2" width="18.265625" customWidth="1"/>
    <col min="3" max="3" width="21.06640625" customWidth="1"/>
    <col min="4" max="5" width="9.06640625" style="4"/>
    <col min="7" max="12" width="9.06640625" style="4"/>
    <col min="14" max="14" width="9.06640625" style="4"/>
  </cols>
  <sheetData>
    <row r="2" spans="2:14" ht="14.65" thickBot="1" x14ac:dyDescent="0.5"/>
    <row r="3" spans="2:14" ht="14.65" thickBot="1" x14ac:dyDescent="0.5">
      <c r="B3" s="15" t="s">
        <v>106</v>
      </c>
      <c r="C3" s="15" t="s">
        <v>3</v>
      </c>
      <c r="D3" s="25" t="s">
        <v>122</v>
      </c>
      <c r="E3" s="25" t="s">
        <v>123</v>
      </c>
      <c r="F3" s="25" t="s">
        <v>132</v>
      </c>
      <c r="G3" s="25" t="s">
        <v>124</v>
      </c>
      <c r="H3" s="25" t="s">
        <v>125</v>
      </c>
      <c r="I3" s="25" t="s">
        <v>126</v>
      </c>
      <c r="J3" s="25" t="s">
        <v>127</v>
      </c>
      <c r="K3" s="25" t="s">
        <v>128</v>
      </c>
      <c r="L3" s="25" t="s">
        <v>129</v>
      </c>
      <c r="M3" s="25" t="s">
        <v>130</v>
      </c>
      <c r="N3" s="25" t="s">
        <v>131</v>
      </c>
    </row>
    <row r="4" spans="2:14" x14ac:dyDescent="0.45">
      <c r="B4" s="18" t="s">
        <v>10</v>
      </c>
      <c r="C4" s="19" t="s">
        <v>9</v>
      </c>
      <c r="D4" s="5">
        <v>89</v>
      </c>
      <c r="E4" s="5">
        <v>100</v>
      </c>
      <c r="F4" s="5">
        <v>90</v>
      </c>
      <c r="G4" s="5">
        <v>92</v>
      </c>
      <c r="H4" s="5">
        <v>62</v>
      </c>
      <c r="I4" s="5">
        <v>88</v>
      </c>
      <c r="J4" s="5">
        <v>70</v>
      </c>
      <c r="K4" s="5">
        <v>71</v>
      </c>
      <c r="L4" s="5">
        <v>88</v>
      </c>
      <c r="M4" s="3"/>
      <c r="N4" s="5" cm="1">
        <f t="array" ref="N4">SUM((D4:M4)/10)*0.1</f>
        <v>7.4999999999999991</v>
      </c>
    </row>
    <row r="5" spans="2:14" x14ac:dyDescent="0.45">
      <c r="B5" s="20" t="s">
        <v>15</v>
      </c>
      <c r="C5" s="21" t="s">
        <v>14</v>
      </c>
      <c r="D5" s="27">
        <v>90</v>
      </c>
      <c r="E5" s="27">
        <v>73</v>
      </c>
      <c r="F5" s="27">
        <v>85</v>
      </c>
      <c r="G5" s="27">
        <v>64</v>
      </c>
      <c r="H5" s="27">
        <v>67</v>
      </c>
      <c r="I5" s="27">
        <v>88</v>
      </c>
      <c r="J5" s="27">
        <v>100</v>
      </c>
      <c r="K5" s="27">
        <v>85</v>
      </c>
      <c r="L5" s="27">
        <v>100</v>
      </c>
      <c r="M5" s="26"/>
      <c r="N5" s="5" cm="1">
        <f t="array" ref="N5">SUM((D5:M5)/10)*0.1</f>
        <v>7.5200000000000005</v>
      </c>
    </row>
    <row r="6" spans="2:14" x14ac:dyDescent="0.45">
      <c r="B6" s="20" t="s">
        <v>19</v>
      </c>
      <c r="C6" s="21" t="s">
        <v>18</v>
      </c>
      <c r="D6" s="27">
        <v>70</v>
      </c>
      <c r="E6" s="27">
        <v>91</v>
      </c>
      <c r="F6" s="27">
        <v>85</v>
      </c>
      <c r="G6" s="27">
        <v>92</v>
      </c>
      <c r="H6" s="27">
        <v>91</v>
      </c>
      <c r="I6" s="27">
        <v>100</v>
      </c>
      <c r="J6" s="27">
        <v>90</v>
      </c>
      <c r="K6" s="27">
        <v>72</v>
      </c>
      <c r="L6" s="27">
        <v>88</v>
      </c>
      <c r="M6" s="26"/>
      <c r="N6" s="5" cm="1">
        <f t="array" ref="N6">SUM((D6:M6)/10)*0.1</f>
        <v>7.7899999999999991</v>
      </c>
    </row>
    <row r="7" spans="2:14" x14ac:dyDescent="0.45">
      <c r="B7" s="20" t="s">
        <v>22</v>
      </c>
      <c r="C7" s="21" t="s">
        <v>21</v>
      </c>
      <c r="D7" s="27">
        <v>90</v>
      </c>
      <c r="E7" s="27">
        <v>64</v>
      </c>
      <c r="F7" s="27">
        <v>70</v>
      </c>
      <c r="G7" s="27">
        <v>84</v>
      </c>
      <c r="H7" s="27">
        <v>75</v>
      </c>
      <c r="I7" s="27">
        <v>100</v>
      </c>
      <c r="J7" s="27">
        <v>40</v>
      </c>
      <c r="K7" s="27">
        <v>90</v>
      </c>
      <c r="L7" s="27">
        <v>75</v>
      </c>
      <c r="M7" s="26"/>
      <c r="N7" s="5" cm="1">
        <f t="array" ref="N7">SUM((D7:M7)/10)*0.1</f>
        <v>6.88</v>
      </c>
    </row>
    <row r="8" spans="2:14" x14ac:dyDescent="0.45">
      <c r="B8" s="20" t="s">
        <v>25</v>
      </c>
      <c r="C8" s="21" t="s">
        <v>24</v>
      </c>
      <c r="D8" s="27">
        <v>90</v>
      </c>
      <c r="E8" s="27">
        <v>91</v>
      </c>
      <c r="F8" s="27">
        <v>80</v>
      </c>
      <c r="G8" s="27">
        <v>56</v>
      </c>
      <c r="H8" s="27">
        <v>67</v>
      </c>
      <c r="I8" s="27">
        <v>75</v>
      </c>
      <c r="J8" s="27">
        <v>80</v>
      </c>
      <c r="K8" s="27">
        <v>70</v>
      </c>
      <c r="L8" s="27">
        <v>88</v>
      </c>
      <c r="M8" s="26"/>
      <c r="N8" s="5" cm="1">
        <f t="array" ref="N8">SUM((D8:M8)/10)*0.1</f>
        <v>6.9700000000000006</v>
      </c>
    </row>
    <row r="9" spans="2:14" x14ac:dyDescent="0.45">
      <c r="B9" s="20" t="s">
        <v>29</v>
      </c>
      <c r="C9" s="21" t="s">
        <v>28</v>
      </c>
      <c r="D9" s="27">
        <v>98</v>
      </c>
      <c r="E9" s="27">
        <v>100</v>
      </c>
      <c r="F9" s="27">
        <v>90</v>
      </c>
      <c r="G9" s="27">
        <v>92</v>
      </c>
      <c r="H9" s="27">
        <v>42</v>
      </c>
      <c r="I9" s="27">
        <v>88</v>
      </c>
      <c r="J9" s="27">
        <v>100</v>
      </c>
      <c r="K9" s="27">
        <v>78</v>
      </c>
      <c r="L9" s="27">
        <v>88</v>
      </c>
      <c r="M9" s="26"/>
      <c r="N9" s="5" cm="1">
        <f t="array" ref="N9">SUM((D9:M9)/10)*0.1</f>
        <v>7.76</v>
      </c>
    </row>
    <row r="10" spans="2:14" x14ac:dyDescent="0.45">
      <c r="B10" s="20" t="s">
        <v>32</v>
      </c>
      <c r="C10" s="21" t="s">
        <v>31</v>
      </c>
      <c r="D10" s="27">
        <v>78</v>
      </c>
      <c r="E10" s="27">
        <v>45</v>
      </c>
      <c r="F10" s="27">
        <v>60</v>
      </c>
      <c r="G10" s="27">
        <v>92</v>
      </c>
      <c r="H10" s="27">
        <v>0</v>
      </c>
      <c r="I10" s="27">
        <v>100</v>
      </c>
      <c r="J10" s="27">
        <v>90</v>
      </c>
      <c r="K10" s="27">
        <v>100</v>
      </c>
      <c r="L10" s="27">
        <v>75</v>
      </c>
      <c r="M10" s="26"/>
      <c r="N10" s="5" cm="1">
        <f t="array" ref="N10">SUM((D10:M10)/10)*0.1</f>
        <v>6.4</v>
      </c>
    </row>
    <row r="11" spans="2:14" x14ac:dyDescent="0.45">
      <c r="B11" s="20" t="s">
        <v>118</v>
      </c>
      <c r="C11" s="21" t="s">
        <v>35</v>
      </c>
      <c r="D11" s="27">
        <v>75</v>
      </c>
      <c r="E11" s="27">
        <v>100</v>
      </c>
      <c r="F11" s="27">
        <v>85</v>
      </c>
      <c r="G11" s="27">
        <v>88</v>
      </c>
      <c r="H11" s="27">
        <v>83</v>
      </c>
      <c r="I11" s="27">
        <v>75</v>
      </c>
      <c r="J11" s="27">
        <v>60</v>
      </c>
      <c r="K11" s="27">
        <v>85</v>
      </c>
      <c r="L11" s="27">
        <v>75</v>
      </c>
      <c r="M11" s="26"/>
      <c r="N11" s="5" cm="1">
        <f t="array" ref="N11">SUM((D11:M11)/10)*0.1</f>
        <v>7.26</v>
      </c>
    </row>
    <row r="12" spans="2:14" x14ac:dyDescent="0.45">
      <c r="B12" s="20" t="s">
        <v>39</v>
      </c>
      <c r="C12" s="21" t="s">
        <v>38</v>
      </c>
      <c r="D12" s="27">
        <v>100</v>
      </c>
      <c r="E12" s="27">
        <v>91</v>
      </c>
      <c r="F12" s="27">
        <v>0</v>
      </c>
      <c r="G12" s="27">
        <v>100</v>
      </c>
      <c r="H12" s="27">
        <v>66</v>
      </c>
      <c r="I12" s="27">
        <v>87</v>
      </c>
      <c r="J12" s="27">
        <v>60</v>
      </c>
      <c r="K12" s="27">
        <v>85</v>
      </c>
      <c r="L12" s="27">
        <v>88</v>
      </c>
      <c r="M12" s="26"/>
      <c r="N12" s="5" cm="1">
        <f t="array" ref="N12">SUM((D12:M12)/10)*0.1</f>
        <v>6.7700000000000005</v>
      </c>
    </row>
    <row r="13" spans="2:14" x14ac:dyDescent="0.45">
      <c r="B13" s="20" t="s">
        <v>42</v>
      </c>
      <c r="C13" s="21" t="s">
        <v>41</v>
      </c>
      <c r="D13" s="27">
        <v>80</v>
      </c>
      <c r="E13" s="27">
        <v>100</v>
      </c>
      <c r="F13" s="27">
        <v>90</v>
      </c>
      <c r="G13" s="27">
        <v>100</v>
      </c>
      <c r="H13" s="27">
        <v>58</v>
      </c>
      <c r="I13" s="27">
        <v>75</v>
      </c>
      <c r="J13" s="27">
        <v>90</v>
      </c>
      <c r="K13" s="27">
        <v>93</v>
      </c>
      <c r="L13" s="27">
        <v>85</v>
      </c>
      <c r="M13" s="26"/>
      <c r="N13" s="5" cm="1">
        <f t="array" ref="N13">SUM((D13:M13)/10)*0.1</f>
        <v>7.71</v>
      </c>
    </row>
    <row r="14" spans="2:14" x14ac:dyDescent="0.45">
      <c r="B14" s="20" t="s">
        <v>45</v>
      </c>
      <c r="C14" s="21" t="s">
        <v>44</v>
      </c>
      <c r="D14" s="27">
        <v>90</v>
      </c>
      <c r="E14" s="27">
        <v>100</v>
      </c>
      <c r="F14" s="27">
        <v>90</v>
      </c>
      <c r="G14" s="27">
        <v>92</v>
      </c>
      <c r="H14" s="27">
        <v>83</v>
      </c>
      <c r="I14" s="27">
        <v>88</v>
      </c>
      <c r="J14" s="27">
        <v>100</v>
      </c>
      <c r="K14" s="27">
        <v>100</v>
      </c>
      <c r="L14" s="27">
        <v>100</v>
      </c>
      <c r="M14" s="26"/>
      <c r="N14" s="5" cm="1">
        <f t="array" ref="N14">SUM((D14:M14)/10)*0.1</f>
        <v>8.43</v>
      </c>
    </row>
    <row r="15" spans="2:14" x14ac:dyDescent="0.45">
      <c r="B15" s="20" t="s">
        <v>48</v>
      </c>
      <c r="C15" s="21" t="s">
        <v>47</v>
      </c>
      <c r="D15" s="27">
        <v>62</v>
      </c>
      <c r="E15" s="27">
        <v>55</v>
      </c>
      <c r="F15" s="27">
        <v>70</v>
      </c>
      <c r="G15" s="27">
        <v>96</v>
      </c>
      <c r="H15" s="27">
        <v>83</v>
      </c>
      <c r="I15" s="27">
        <v>88</v>
      </c>
      <c r="J15" s="27">
        <v>90</v>
      </c>
      <c r="K15" s="27">
        <v>100</v>
      </c>
      <c r="L15" s="27">
        <v>100</v>
      </c>
      <c r="M15" s="26"/>
      <c r="N15" s="5" cm="1">
        <f t="array" ref="N15">SUM((D15:M15)/10)*0.1</f>
        <v>7.4399999999999995</v>
      </c>
    </row>
    <row r="16" spans="2:14" x14ac:dyDescent="0.45">
      <c r="B16" s="20" t="s">
        <v>51</v>
      </c>
      <c r="C16" s="21" t="s">
        <v>50</v>
      </c>
      <c r="D16" s="27">
        <v>70</v>
      </c>
      <c r="E16" s="27">
        <v>91</v>
      </c>
      <c r="F16" s="27">
        <v>80</v>
      </c>
      <c r="G16" s="27">
        <v>71</v>
      </c>
      <c r="H16" s="27">
        <v>63</v>
      </c>
      <c r="I16" s="27">
        <v>69</v>
      </c>
      <c r="J16" s="27">
        <v>69</v>
      </c>
      <c r="K16" s="27">
        <v>86</v>
      </c>
      <c r="L16" s="27">
        <v>75</v>
      </c>
      <c r="M16" s="26"/>
      <c r="N16" s="5" cm="1">
        <f t="array" ref="N16">SUM((D16:M16)/10)*0.1</f>
        <v>6.7400000000000011</v>
      </c>
    </row>
    <row r="17" spans="2:14" x14ac:dyDescent="0.45">
      <c r="B17" s="20" t="s">
        <v>54</v>
      </c>
      <c r="C17" s="21" t="s">
        <v>53</v>
      </c>
      <c r="D17" s="27">
        <v>70</v>
      </c>
      <c r="E17" s="27">
        <v>82</v>
      </c>
      <c r="F17" s="27">
        <v>0</v>
      </c>
      <c r="G17" s="27">
        <v>79</v>
      </c>
      <c r="H17" s="27">
        <v>58</v>
      </c>
      <c r="I17" s="27">
        <v>63</v>
      </c>
      <c r="J17" s="27">
        <v>70</v>
      </c>
      <c r="K17" s="27">
        <v>100</v>
      </c>
      <c r="L17" s="27">
        <v>64</v>
      </c>
      <c r="M17" s="26"/>
      <c r="N17" s="5" cm="1">
        <f t="array" ref="N17">SUM((D17:M17)/10)*0.1</f>
        <v>5.86</v>
      </c>
    </row>
    <row r="18" spans="2:14" x14ac:dyDescent="0.45">
      <c r="B18" s="20" t="s">
        <v>117</v>
      </c>
      <c r="C18" s="21" t="s">
        <v>56</v>
      </c>
      <c r="D18" s="27">
        <v>98</v>
      </c>
      <c r="E18" s="27">
        <v>73</v>
      </c>
      <c r="F18" s="27">
        <v>90</v>
      </c>
      <c r="G18" s="27">
        <v>72</v>
      </c>
      <c r="H18" s="27">
        <v>66</v>
      </c>
      <c r="I18" s="27">
        <v>75</v>
      </c>
      <c r="J18" s="27">
        <v>80</v>
      </c>
      <c r="K18" s="27">
        <v>71</v>
      </c>
      <c r="L18" s="27">
        <v>64</v>
      </c>
      <c r="M18" s="26"/>
      <c r="N18" s="5" cm="1">
        <f t="array" ref="N18">SUM((D18:M18)/10)*0.1</f>
        <v>6.8900000000000006</v>
      </c>
    </row>
    <row r="19" spans="2:14" x14ac:dyDescent="0.45">
      <c r="B19" s="20" t="s">
        <v>60</v>
      </c>
      <c r="C19" s="21" t="s">
        <v>59</v>
      </c>
      <c r="D19" s="27">
        <v>90</v>
      </c>
      <c r="E19" s="27">
        <v>91</v>
      </c>
      <c r="F19" s="27">
        <v>100</v>
      </c>
      <c r="G19" s="27">
        <v>92</v>
      </c>
      <c r="H19" s="27">
        <v>70</v>
      </c>
      <c r="I19" s="27">
        <v>88</v>
      </c>
      <c r="J19" s="27">
        <v>100</v>
      </c>
      <c r="K19" s="27">
        <v>100</v>
      </c>
      <c r="L19" s="27">
        <v>88</v>
      </c>
      <c r="M19" s="26"/>
      <c r="N19" s="5" cm="1">
        <f t="array" ref="N19">SUM((D19:M19)/10)*0.1</f>
        <v>8.19</v>
      </c>
    </row>
    <row r="20" spans="2:14" x14ac:dyDescent="0.45">
      <c r="B20" s="20" t="s">
        <v>63</v>
      </c>
      <c r="C20" s="21" t="s">
        <v>62</v>
      </c>
      <c r="D20" s="27">
        <v>97</v>
      </c>
      <c r="E20" s="27">
        <v>100</v>
      </c>
      <c r="F20" s="27">
        <v>85</v>
      </c>
      <c r="G20" s="27">
        <v>76</v>
      </c>
      <c r="H20" s="27">
        <v>67</v>
      </c>
      <c r="I20" s="27">
        <v>88</v>
      </c>
      <c r="J20" s="27">
        <v>60</v>
      </c>
      <c r="K20" s="27">
        <v>57</v>
      </c>
      <c r="L20" s="27">
        <v>64</v>
      </c>
      <c r="M20" s="26"/>
      <c r="N20" s="5" cm="1">
        <f t="array" ref="N20">SUM((D20:M20)/10)*0.1</f>
        <v>6.9400000000000013</v>
      </c>
    </row>
    <row r="21" spans="2:14" x14ac:dyDescent="0.45">
      <c r="B21" s="20" t="s">
        <v>67</v>
      </c>
      <c r="C21" s="21" t="s">
        <v>66</v>
      </c>
      <c r="D21" s="27">
        <v>97</v>
      </c>
      <c r="E21" s="27">
        <v>55</v>
      </c>
      <c r="F21" s="27">
        <v>90</v>
      </c>
      <c r="G21" s="27">
        <v>72</v>
      </c>
      <c r="H21" s="27">
        <v>75</v>
      </c>
      <c r="I21" s="27">
        <v>63</v>
      </c>
      <c r="J21" s="27">
        <v>50</v>
      </c>
      <c r="K21" s="27">
        <v>0</v>
      </c>
      <c r="L21" s="27">
        <v>64</v>
      </c>
      <c r="M21" s="26"/>
      <c r="N21" s="5" cm="1">
        <f t="array" ref="N21">SUM((D21:M21)/10)*0.1</f>
        <v>5.66</v>
      </c>
    </row>
    <row r="22" spans="2:14" x14ac:dyDescent="0.45">
      <c r="B22" s="20" t="s">
        <v>70</v>
      </c>
      <c r="C22" s="21" t="s">
        <v>69</v>
      </c>
      <c r="D22" s="27">
        <v>62</v>
      </c>
      <c r="E22" s="27">
        <v>73</v>
      </c>
      <c r="F22" s="27">
        <v>90</v>
      </c>
      <c r="G22" s="27">
        <v>96</v>
      </c>
      <c r="H22" s="27">
        <v>58</v>
      </c>
      <c r="I22" s="27">
        <v>0</v>
      </c>
      <c r="J22" s="27">
        <v>80</v>
      </c>
      <c r="K22" s="27">
        <v>71</v>
      </c>
      <c r="L22" s="27">
        <v>0</v>
      </c>
      <c r="M22" s="26"/>
      <c r="N22" s="5" cm="1">
        <f t="array" ref="N22">SUM((D22:M22)/10)*0.1</f>
        <v>5.3000000000000007</v>
      </c>
    </row>
    <row r="23" spans="2:14" x14ac:dyDescent="0.45">
      <c r="B23" s="20" t="s">
        <v>73</v>
      </c>
      <c r="C23" s="21" t="s">
        <v>72</v>
      </c>
      <c r="D23" s="27">
        <v>86</v>
      </c>
      <c r="E23" s="27">
        <v>64</v>
      </c>
      <c r="F23" s="27">
        <v>70</v>
      </c>
      <c r="G23" s="27">
        <v>92</v>
      </c>
      <c r="H23" s="27">
        <v>33</v>
      </c>
      <c r="I23" s="27">
        <v>63</v>
      </c>
      <c r="J23" s="27">
        <v>80</v>
      </c>
      <c r="K23" s="27">
        <v>100</v>
      </c>
      <c r="L23" s="27">
        <v>88</v>
      </c>
      <c r="M23" s="26"/>
      <c r="N23" s="5" cm="1">
        <f t="array" ref="N23">SUM((D23:M23)/10)*0.1</f>
        <v>6.76</v>
      </c>
    </row>
    <row r="24" spans="2:14" x14ac:dyDescent="0.45">
      <c r="B24" s="20" t="s">
        <v>77</v>
      </c>
      <c r="C24" s="21" t="s">
        <v>76</v>
      </c>
      <c r="D24" s="27">
        <v>72</v>
      </c>
      <c r="E24" s="27">
        <v>54</v>
      </c>
      <c r="F24" s="27">
        <v>0</v>
      </c>
      <c r="G24" s="27">
        <v>76</v>
      </c>
      <c r="H24" s="27">
        <v>0</v>
      </c>
      <c r="I24" s="27">
        <v>75</v>
      </c>
      <c r="J24" s="27">
        <v>60</v>
      </c>
      <c r="K24" s="27">
        <v>100</v>
      </c>
      <c r="L24" s="27">
        <v>75</v>
      </c>
      <c r="M24" s="26"/>
      <c r="N24" s="5" cm="1">
        <f t="array" ref="N24">SUM((D24:M24)/10)*0.1</f>
        <v>5.120000000000001</v>
      </c>
    </row>
    <row r="25" spans="2:14" x14ac:dyDescent="0.45">
      <c r="B25" s="20" t="s">
        <v>81</v>
      </c>
      <c r="C25" s="21" t="s">
        <v>80</v>
      </c>
      <c r="D25" s="27">
        <v>100</v>
      </c>
      <c r="E25" s="27">
        <v>73</v>
      </c>
      <c r="F25" s="27">
        <v>90</v>
      </c>
      <c r="G25" s="27">
        <v>56</v>
      </c>
      <c r="H25" s="27">
        <v>92</v>
      </c>
      <c r="I25" s="27">
        <v>63</v>
      </c>
      <c r="J25" s="27">
        <v>80</v>
      </c>
      <c r="K25" s="27">
        <v>86</v>
      </c>
      <c r="L25" s="27">
        <v>75</v>
      </c>
      <c r="M25" s="26"/>
      <c r="N25" s="5" cm="1">
        <f t="array" ref="N25">SUM((D25:M25)/10)*0.1</f>
        <v>7.15</v>
      </c>
    </row>
    <row r="26" spans="2:14" x14ac:dyDescent="0.45">
      <c r="B26" s="20" t="s">
        <v>84</v>
      </c>
      <c r="C26" s="21" t="s">
        <v>83</v>
      </c>
      <c r="D26" s="27">
        <v>90</v>
      </c>
      <c r="E26" s="27">
        <v>100</v>
      </c>
      <c r="F26" s="27">
        <v>90</v>
      </c>
      <c r="G26" s="27">
        <v>78</v>
      </c>
      <c r="H26" s="27">
        <v>83</v>
      </c>
      <c r="I26" s="27">
        <v>75</v>
      </c>
      <c r="J26" s="27">
        <v>80</v>
      </c>
      <c r="K26" s="27">
        <v>100</v>
      </c>
      <c r="L26" s="27">
        <v>88</v>
      </c>
      <c r="M26" s="26"/>
      <c r="N26" s="5" cm="1">
        <f t="array" ref="N26">SUM((D26:M26)/10)*0.1</f>
        <v>7.84</v>
      </c>
    </row>
    <row r="27" spans="2:14" x14ac:dyDescent="0.45">
      <c r="B27" s="20" t="s">
        <v>87</v>
      </c>
      <c r="C27" s="21" t="s">
        <v>86</v>
      </c>
      <c r="D27" s="27">
        <v>82</v>
      </c>
      <c r="E27" s="27">
        <v>82</v>
      </c>
      <c r="F27" s="27">
        <v>80</v>
      </c>
      <c r="G27" s="27">
        <v>76</v>
      </c>
      <c r="H27" s="27">
        <v>75</v>
      </c>
      <c r="I27" s="27">
        <v>75</v>
      </c>
      <c r="J27" s="27">
        <v>70</v>
      </c>
      <c r="K27" s="27">
        <v>85</v>
      </c>
      <c r="L27" s="27">
        <v>88</v>
      </c>
      <c r="M27" s="26"/>
      <c r="N27" s="5" cm="1">
        <f t="array" ref="N27">SUM((D27:M27)/10)*0.1</f>
        <v>7.13</v>
      </c>
    </row>
    <row r="28" spans="2:14" x14ac:dyDescent="0.45">
      <c r="B28" s="20" t="s">
        <v>90</v>
      </c>
      <c r="C28" s="21" t="s">
        <v>89</v>
      </c>
      <c r="D28" s="27">
        <v>75</v>
      </c>
      <c r="E28" s="27">
        <v>64</v>
      </c>
      <c r="F28" s="27">
        <v>80</v>
      </c>
      <c r="G28" s="27">
        <v>74</v>
      </c>
      <c r="H28" s="27">
        <v>54</v>
      </c>
      <c r="I28" s="27">
        <v>75</v>
      </c>
      <c r="J28" s="27">
        <v>50</v>
      </c>
      <c r="K28" s="27">
        <v>85</v>
      </c>
      <c r="L28" s="27">
        <v>50</v>
      </c>
      <c r="M28" s="26"/>
      <c r="N28" s="5" cm="1">
        <f t="array" ref="N28">SUM((D28:M28)/10)*0.1</f>
        <v>6.07</v>
      </c>
    </row>
    <row r="29" spans="2:14" x14ac:dyDescent="0.45">
      <c r="B29" s="20" t="s">
        <v>93</v>
      </c>
      <c r="C29" s="21" t="s">
        <v>92</v>
      </c>
      <c r="D29" s="27">
        <v>80</v>
      </c>
      <c r="E29" s="27">
        <v>73</v>
      </c>
      <c r="F29" s="27">
        <v>70</v>
      </c>
      <c r="G29" s="27">
        <v>92</v>
      </c>
      <c r="H29" s="27">
        <v>75</v>
      </c>
      <c r="I29" s="27">
        <v>100</v>
      </c>
      <c r="J29" s="27">
        <v>90</v>
      </c>
      <c r="K29" s="27">
        <v>86</v>
      </c>
      <c r="L29" s="27">
        <v>100</v>
      </c>
      <c r="M29" s="26"/>
      <c r="N29" s="5" cm="1">
        <f t="array" ref="N29">SUM((D29:M29)/10)*0.1</f>
        <v>7.66</v>
      </c>
    </row>
    <row r="30" spans="2:14" x14ac:dyDescent="0.45">
      <c r="B30" s="20" t="s">
        <v>32</v>
      </c>
      <c r="C30" s="21" t="s">
        <v>95</v>
      </c>
      <c r="D30" s="27">
        <v>88</v>
      </c>
      <c r="E30" s="27">
        <v>91</v>
      </c>
      <c r="F30" s="27">
        <v>70</v>
      </c>
      <c r="G30" s="27">
        <v>66</v>
      </c>
      <c r="H30" s="27">
        <v>63</v>
      </c>
      <c r="I30" s="27">
        <v>63</v>
      </c>
      <c r="J30" s="27">
        <v>60</v>
      </c>
      <c r="K30" s="27">
        <v>100</v>
      </c>
      <c r="L30" s="27">
        <v>76</v>
      </c>
      <c r="M30" s="26"/>
      <c r="N30" s="5" cm="1">
        <f t="array" ref="N30">SUM((D30:M30)/10)*0.1</f>
        <v>6.77</v>
      </c>
    </row>
    <row r="31" spans="2:14" x14ac:dyDescent="0.45">
      <c r="B31" s="20" t="s">
        <v>98</v>
      </c>
      <c r="C31" s="21" t="s">
        <v>97</v>
      </c>
      <c r="D31" s="27">
        <v>90</v>
      </c>
      <c r="E31" s="27">
        <v>100</v>
      </c>
      <c r="F31" s="27">
        <v>100</v>
      </c>
      <c r="G31" s="27">
        <v>92</v>
      </c>
      <c r="H31" s="27">
        <v>100</v>
      </c>
      <c r="I31" s="27">
        <v>63</v>
      </c>
      <c r="J31" s="27">
        <v>100</v>
      </c>
      <c r="K31" s="27">
        <v>100</v>
      </c>
      <c r="L31" s="27">
        <v>50</v>
      </c>
      <c r="M31" s="26"/>
      <c r="N31" s="5" cm="1">
        <f t="array" ref="N31">SUM((D31:M31)/10)*0.1</f>
        <v>7.95</v>
      </c>
    </row>
    <row r="32" spans="2:14" x14ac:dyDescent="0.45">
      <c r="B32" s="20" t="s">
        <v>101</v>
      </c>
      <c r="C32" s="21" t="s">
        <v>100</v>
      </c>
      <c r="D32" s="27">
        <v>100</v>
      </c>
      <c r="E32" s="27">
        <v>100</v>
      </c>
      <c r="F32" s="27">
        <v>100</v>
      </c>
      <c r="G32" s="27">
        <v>100</v>
      </c>
      <c r="H32" s="27">
        <v>92</v>
      </c>
      <c r="I32" s="27">
        <v>100</v>
      </c>
      <c r="J32" s="27">
        <v>90</v>
      </c>
      <c r="K32" s="27">
        <v>100</v>
      </c>
      <c r="L32" s="27">
        <v>75</v>
      </c>
      <c r="M32" s="26"/>
      <c r="N32" s="5" cm="1">
        <f t="array" ref="N32">SUM((D32:M32)/10)*0.1</f>
        <v>8.57</v>
      </c>
    </row>
    <row r="33" spans="2:14" ht="14.65" thickBot="1" x14ac:dyDescent="0.5">
      <c r="B33" s="22" t="s">
        <v>104</v>
      </c>
      <c r="C33" s="23" t="s">
        <v>103</v>
      </c>
      <c r="D33" s="27">
        <v>100</v>
      </c>
      <c r="E33" s="27">
        <v>100</v>
      </c>
      <c r="F33" s="27">
        <v>100</v>
      </c>
      <c r="G33" s="27">
        <v>96</v>
      </c>
      <c r="H33" s="27">
        <v>58</v>
      </c>
      <c r="I33" s="27">
        <v>100</v>
      </c>
      <c r="J33" s="27">
        <v>100</v>
      </c>
      <c r="K33" s="27">
        <v>100</v>
      </c>
      <c r="L33" s="27">
        <v>100</v>
      </c>
      <c r="M33" s="26"/>
      <c r="N33" s="5" cm="1">
        <f t="array" ref="N33">SUM((D33:M33)/10)*0.1</f>
        <v>8.5400000000000009</v>
      </c>
    </row>
  </sheetData>
  <conditionalFormatting sqref="B3">
    <cfRule type="cellIs" dxfId="295" priority="25" operator="equal">
      <formula>"Amarillo"</formula>
    </cfRule>
    <cfRule type="cellIs" dxfId="294" priority="26" operator="equal">
      <formula>"Azul"</formula>
    </cfRule>
    <cfRule type="cellIs" dxfId="293" priority="27" operator="equal">
      <formula>"Azul"</formula>
    </cfRule>
    <cfRule type="cellIs" dxfId="292" priority="28" operator="equal">
      <formula>"Verde"</formula>
    </cfRule>
    <cfRule type="cellIs" dxfId="291" priority="29" operator="equal">
      <formula>"Verde"</formula>
    </cfRule>
    <cfRule type="cellIs" dxfId="290" priority="30" operator="equal">
      <formula>"Rojo"</formula>
    </cfRule>
    <cfRule type="cellIs" dxfId="289" priority="31" operator="equal">
      <formula>"Rojo"</formula>
    </cfRule>
    <cfRule type="cellIs" dxfId="288" priority="39" operator="equal">
      <formula>"Amarillo"</formula>
    </cfRule>
  </conditionalFormatting>
  <conditionalFormatting sqref="C3">
    <cfRule type="cellIs" dxfId="287" priority="18" operator="equal">
      <formula>"Amarillo"</formula>
    </cfRule>
    <cfRule type="cellIs" dxfId="286" priority="19" operator="equal">
      <formula>"Azul"</formula>
    </cfRule>
    <cfRule type="cellIs" dxfId="285" priority="20" operator="equal">
      <formula>"Azul"</formula>
    </cfRule>
    <cfRule type="cellIs" dxfId="284" priority="21" operator="equal">
      <formula>"Verde"</formula>
    </cfRule>
    <cfRule type="cellIs" dxfId="283" priority="22" operator="equal">
      <formula>"Verde"</formula>
    </cfRule>
    <cfRule type="cellIs" dxfId="282" priority="23" operator="equal">
      <formula>"Rojo"</formula>
    </cfRule>
    <cfRule type="cellIs" dxfId="281" priority="24" operator="equal">
      <formula>"Rojo"</formula>
    </cfRule>
  </conditionalFormatting>
  <conditionalFormatting sqref="B4:B33">
    <cfRule type="cellIs" dxfId="280" priority="17" operator="equal">
      <formula>"Amarillo"</formula>
    </cfRule>
    <cfRule type="cellIs" dxfId="279" priority="40" operator="equal">
      <formula>"Amarillo"</formula>
    </cfRule>
    <cfRule type="cellIs" dxfId="278" priority="40" operator="equal">
      <formula>"Azul"</formula>
    </cfRule>
    <cfRule type="cellIs" dxfId="277" priority="40" operator="equal">
      <formula>"Azul"</formula>
    </cfRule>
    <cfRule type="cellIs" dxfId="276" priority="40" operator="equal">
      <formula>"Verde"</formula>
    </cfRule>
    <cfRule type="cellIs" dxfId="275" priority="40" operator="equal">
      <formula>"Verde"</formula>
    </cfRule>
    <cfRule type="cellIs" dxfId="274" priority="40" operator="equal">
      <formula>"Rojo"</formula>
    </cfRule>
    <cfRule type="cellIs" dxfId="273" priority="40" operator="equal">
      <formula>"Rojo"</formula>
    </cfRule>
  </conditionalFormatting>
  <conditionalFormatting sqref="C4:C33">
    <cfRule type="cellIs" dxfId="272" priority="16" operator="equal">
      <formula>"Amarillo"</formula>
    </cfRule>
    <cfRule type="cellIs" dxfId="271" priority="16" operator="equal">
      <formula>"Amarillo"</formula>
    </cfRule>
    <cfRule type="cellIs" dxfId="270" priority="41" operator="equal">
      <formula>"Azul"</formula>
    </cfRule>
    <cfRule type="cellIs" dxfId="269" priority="41" operator="equal">
      <formula>"Azul"</formula>
    </cfRule>
    <cfRule type="cellIs" dxfId="268" priority="41" operator="equal">
      <formula>"Verde"</formula>
    </cfRule>
    <cfRule type="cellIs" dxfId="267" priority="41" operator="equal">
      <formula>"Verde"</formula>
    </cfRule>
    <cfRule type="cellIs" dxfId="266" priority="41" operator="equal">
      <formula>"Rojo"</formula>
    </cfRule>
    <cfRule type="cellIs" dxfId="265" priority="41" operator="equal">
      <formula>"Rojo"</formula>
    </cfRule>
  </conditionalFormatting>
  <conditionalFormatting sqref="D3">
    <cfRule type="cellIs" dxfId="264" priority="8" operator="equal">
      <formula>"Amarillo"</formula>
    </cfRule>
    <cfRule type="cellIs" dxfId="263" priority="9" operator="equal">
      <formula>"Azul"</formula>
    </cfRule>
    <cfRule type="cellIs" dxfId="262" priority="10" operator="equal">
      <formula>"Azul"</formula>
    </cfRule>
    <cfRule type="cellIs" dxfId="261" priority="11" operator="equal">
      <formula>"Verde"</formula>
    </cfRule>
    <cfRule type="cellIs" dxfId="260" priority="12" operator="equal">
      <formula>"Verde"</formula>
    </cfRule>
    <cfRule type="cellIs" dxfId="259" priority="13" operator="equal">
      <formula>"Rojo"</formula>
    </cfRule>
    <cfRule type="cellIs" dxfId="258" priority="14" operator="equal">
      <formula>"Rojo"</formula>
    </cfRule>
  </conditionalFormatting>
  <conditionalFormatting sqref="E3:N3">
    <cfRule type="cellIs" dxfId="257" priority="1" operator="equal">
      <formula>"Amarillo"</formula>
    </cfRule>
    <cfRule type="cellIs" dxfId="256" priority="2" operator="equal">
      <formula>"Azul"</formula>
    </cfRule>
    <cfRule type="cellIs" dxfId="255" priority="3" operator="equal">
      <formula>"Azul"</formula>
    </cfRule>
    <cfRule type="cellIs" dxfId="254" priority="4" operator="equal">
      <formula>"Verde"</formula>
    </cfRule>
    <cfRule type="cellIs" dxfId="253" priority="5" operator="equal">
      <formula>"Verde"</formula>
    </cfRule>
    <cfRule type="cellIs" dxfId="252" priority="6" operator="equal">
      <formula>"Rojo"</formula>
    </cfRule>
    <cfRule type="cellIs" dxfId="251" priority="7" operator="equal">
      <formula>"Rojo"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1086C-6848-41EF-9C55-8113070BE35A}">
  <dimension ref="B1:H32"/>
  <sheetViews>
    <sheetView workbookViewId="0">
      <selection activeCell="C29" sqref="C29"/>
    </sheetView>
  </sheetViews>
  <sheetFormatPr defaultRowHeight="14.25" x14ac:dyDescent="0.45"/>
  <cols>
    <col min="2" max="2" width="24.59765625" customWidth="1"/>
    <col min="3" max="3" width="27.46484375" customWidth="1"/>
    <col min="8" max="8" width="9.06640625" style="4"/>
  </cols>
  <sheetData>
    <row r="1" spans="2:8" ht="14.65" thickBot="1" x14ac:dyDescent="0.5"/>
    <row r="2" spans="2:8" ht="34.15" thickBot="1" x14ac:dyDescent="0.5">
      <c r="B2" s="15" t="s">
        <v>106</v>
      </c>
      <c r="C2" s="15" t="s">
        <v>3</v>
      </c>
      <c r="D2" s="51" t="s">
        <v>143</v>
      </c>
      <c r="E2" s="51" t="s">
        <v>144</v>
      </c>
      <c r="F2" s="51" t="s">
        <v>145</v>
      </c>
      <c r="G2" s="51" t="s">
        <v>146</v>
      </c>
      <c r="H2" s="51" t="s">
        <v>147</v>
      </c>
    </row>
    <row r="3" spans="2:8" x14ac:dyDescent="0.45">
      <c r="B3" s="18" t="s">
        <v>10</v>
      </c>
      <c r="C3" s="35" t="s">
        <v>9</v>
      </c>
      <c r="D3" s="52">
        <v>2.125</v>
      </c>
      <c r="E3" s="52">
        <v>1.925</v>
      </c>
      <c r="F3" s="52">
        <v>1.575</v>
      </c>
      <c r="G3" s="52">
        <v>2.25</v>
      </c>
      <c r="H3" s="52">
        <f>SUM(D3:G3)</f>
        <v>7.875</v>
      </c>
    </row>
    <row r="4" spans="2:8" x14ac:dyDescent="0.45">
      <c r="B4" s="20" t="s">
        <v>15</v>
      </c>
      <c r="C4" s="32" t="s">
        <v>14</v>
      </c>
      <c r="D4" s="52">
        <v>2.125</v>
      </c>
      <c r="E4" s="52">
        <v>1.95</v>
      </c>
      <c r="F4" s="52">
        <v>2.125</v>
      </c>
      <c r="G4" s="52">
        <v>1.875</v>
      </c>
      <c r="H4" s="52">
        <f t="shared" ref="H4:H32" si="0">SUM(D4:G4)</f>
        <v>8.0749999999999993</v>
      </c>
    </row>
    <row r="5" spans="2:8" x14ac:dyDescent="0.45">
      <c r="B5" s="20" t="s">
        <v>19</v>
      </c>
      <c r="C5" s="32" t="s">
        <v>18</v>
      </c>
      <c r="D5" s="52">
        <v>2.125</v>
      </c>
      <c r="E5" s="52">
        <v>1.95</v>
      </c>
      <c r="F5" s="52">
        <v>2.125</v>
      </c>
      <c r="G5" s="52">
        <v>1.875</v>
      </c>
      <c r="H5" s="52">
        <f t="shared" si="0"/>
        <v>8.0749999999999993</v>
      </c>
    </row>
    <row r="6" spans="2:8" x14ac:dyDescent="0.45">
      <c r="B6" s="20" t="s">
        <v>22</v>
      </c>
      <c r="C6" s="32" t="s">
        <v>21</v>
      </c>
      <c r="D6" s="52">
        <v>2.125</v>
      </c>
      <c r="E6" s="52">
        <v>1.95</v>
      </c>
      <c r="F6" s="52">
        <v>2.125</v>
      </c>
      <c r="G6" s="52">
        <v>1.875</v>
      </c>
      <c r="H6" s="52">
        <f t="shared" si="0"/>
        <v>8.0749999999999993</v>
      </c>
    </row>
    <row r="7" spans="2:8" x14ac:dyDescent="0.45">
      <c r="B7" s="20" t="s">
        <v>25</v>
      </c>
      <c r="C7" s="32" t="s">
        <v>24</v>
      </c>
      <c r="D7" s="52">
        <v>2</v>
      </c>
      <c r="E7" s="52">
        <v>1.75</v>
      </c>
      <c r="F7" s="52">
        <v>1.85</v>
      </c>
      <c r="G7" s="52">
        <v>1.875</v>
      </c>
      <c r="H7" s="52">
        <f t="shared" si="0"/>
        <v>7.4749999999999996</v>
      </c>
    </row>
    <row r="8" spans="2:8" x14ac:dyDescent="0.45">
      <c r="B8" s="20" t="s">
        <v>29</v>
      </c>
      <c r="C8" s="32" t="s">
        <v>28</v>
      </c>
      <c r="D8" s="52">
        <v>2.125</v>
      </c>
      <c r="E8" s="52">
        <v>1.925</v>
      </c>
      <c r="F8" s="52">
        <v>1.575</v>
      </c>
      <c r="G8" s="52">
        <v>2.25</v>
      </c>
      <c r="H8" s="52">
        <f t="shared" si="0"/>
        <v>7.875</v>
      </c>
    </row>
    <row r="9" spans="2:8" x14ac:dyDescent="0.45">
      <c r="B9" s="20" t="s">
        <v>32</v>
      </c>
      <c r="C9" s="32" t="s">
        <v>31</v>
      </c>
      <c r="D9" s="52">
        <v>2.5</v>
      </c>
      <c r="E9" s="52">
        <v>2</v>
      </c>
      <c r="F9" s="52">
        <v>2</v>
      </c>
      <c r="G9" s="52">
        <v>2.1749999999999998</v>
      </c>
      <c r="H9" s="52">
        <f t="shared" si="0"/>
        <v>8.6750000000000007</v>
      </c>
    </row>
    <row r="10" spans="2:8" x14ac:dyDescent="0.45">
      <c r="B10" s="20" t="s">
        <v>118</v>
      </c>
      <c r="C10" s="32" t="s">
        <v>35</v>
      </c>
      <c r="D10" s="52">
        <v>2.125</v>
      </c>
      <c r="E10" s="52">
        <v>1.925</v>
      </c>
      <c r="F10" s="52">
        <v>1.575</v>
      </c>
      <c r="G10" s="52">
        <v>2.25</v>
      </c>
      <c r="H10" s="52">
        <f t="shared" si="0"/>
        <v>7.875</v>
      </c>
    </row>
    <row r="11" spans="2:8" x14ac:dyDescent="0.45">
      <c r="B11" s="20" t="s">
        <v>39</v>
      </c>
      <c r="C11" s="32" t="s">
        <v>38</v>
      </c>
      <c r="D11" s="52">
        <v>2</v>
      </c>
      <c r="E11" s="52">
        <v>2.25</v>
      </c>
      <c r="F11" s="52">
        <v>2.2000000000000002</v>
      </c>
      <c r="G11" s="52">
        <v>2.2999999999999998</v>
      </c>
      <c r="H11" s="52">
        <f t="shared" si="0"/>
        <v>8.75</v>
      </c>
    </row>
    <row r="12" spans="2:8" x14ac:dyDescent="0.45">
      <c r="B12" s="20" t="s">
        <v>42</v>
      </c>
      <c r="C12" s="32" t="s">
        <v>41</v>
      </c>
      <c r="D12" s="52">
        <v>2</v>
      </c>
      <c r="E12" s="52">
        <v>2.25</v>
      </c>
      <c r="F12" s="52">
        <v>2.2000000000000002</v>
      </c>
      <c r="G12" s="52">
        <v>2.2999999999999998</v>
      </c>
      <c r="H12" s="52">
        <f t="shared" si="0"/>
        <v>8.75</v>
      </c>
    </row>
    <row r="13" spans="2:8" x14ac:dyDescent="0.45">
      <c r="B13" s="20" t="s">
        <v>45</v>
      </c>
      <c r="C13" s="32" t="s">
        <v>44</v>
      </c>
      <c r="D13" s="52">
        <v>2.125</v>
      </c>
      <c r="E13" s="52">
        <v>1.925</v>
      </c>
      <c r="F13" s="52">
        <v>1.575</v>
      </c>
      <c r="G13" s="52">
        <v>2.25</v>
      </c>
      <c r="H13" s="52">
        <f t="shared" si="0"/>
        <v>7.875</v>
      </c>
    </row>
    <row r="14" spans="2:8" x14ac:dyDescent="0.45">
      <c r="B14" s="20" t="s">
        <v>48</v>
      </c>
      <c r="C14" s="32" t="s">
        <v>47</v>
      </c>
      <c r="D14" s="52">
        <v>2.125</v>
      </c>
      <c r="E14" s="52">
        <v>1.925</v>
      </c>
      <c r="F14" s="52">
        <v>1.575</v>
      </c>
      <c r="G14" s="52">
        <v>2.25</v>
      </c>
      <c r="H14" s="52">
        <f t="shared" si="0"/>
        <v>7.875</v>
      </c>
    </row>
    <row r="15" spans="2:8" x14ac:dyDescent="0.45">
      <c r="B15" s="20" t="s">
        <v>51</v>
      </c>
      <c r="C15" s="32" t="s">
        <v>50</v>
      </c>
      <c r="D15" s="52">
        <v>1.9</v>
      </c>
      <c r="E15" s="52">
        <v>2.4</v>
      </c>
      <c r="F15" s="52">
        <v>2.44</v>
      </c>
      <c r="G15" s="52">
        <v>2.5</v>
      </c>
      <c r="H15" s="52">
        <f t="shared" si="0"/>
        <v>9.24</v>
      </c>
    </row>
    <row r="16" spans="2:8" x14ac:dyDescent="0.45">
      <c r="B16" s="20" t="s">
        <v>54</v>
      </c>
      <c r="C16" s="32" t="s">
        <v>53</v>
      </c>
      <c r="D16" s="52">
        <v>2</v>
      </c>
      <c r="E16" s="52">
        <v>2.25</v>
      </c>
      <c r="F16" s="52">
        <v>2.2000000000000002</v>
      </c>
      <c r="G16" s="52">
        <v>2.2999999999999998</v>
      </c>
      <c r="H16" s="52">
        <f t="shared" si="0"/>
        <v>8.75</v>
      </c>
    </row>
    <row r="17" spans="2:8" x14ac:dyDescent="0.45">
      <c r="B17" s="20" t="s">
        <v>117</v>
      </c>
      <c r="C17" s="32" t="s">
        <v>56</v>
      </c>
      <c r="D17" s="52">
        <v>2</v>
      </c>
      <c r="E17" s="52">
        <v>2.25</v>
      </c>
      <c r="F17" s="52">
        <v>2.2000000000000002</v>
      </c>
      <c r="G17" s="52">
        <v>2.2999999999999998</v>
      </c>
      <c r="H17" s="52">
        <f t="shared" si="0"/>
        <v>8.75</v>
      </c>
    </row>
    <row r="18" spans="2:8" x14ac:dyDescent="0.45">
      <c r="B18" s="20" t="s">
        <v>60</v>
      </c>
      <c r="C18" s="32" t="s">
        <v>59</v>
      </c>
      <c r="D18" s="52">
        <v>2.5</v>
      </c>
      <c r="E18" s="52">
        <v>2.125</v>
      </c>
      <c r="F18" s="52">
        <v>1.75</v>
      </c>
      <c r="G18" s="52">
        <v>2.25</v>
      </c>
      <c r="H18" s="52">
        <f t="shared" si="0"/>
        <v>8.625</v>
      </c>
    </row>
    <row r="19" spans="2:8" x14ac:dyDescent="0.45">
      <c r="B19" s="20" t="s">
        <v>63</v>
      </c>
      <c r="C19" s="32" t="s">
        <v>62</v>
      </c>
      <c r="D19" s="52">
        <v>2.25</v>
      </c>
      <c r="E19" s="52">
        <v>0</v>
      </c>
      <c r="F19" s="52">
        <v>2.4249999999999998</v>
      </c>
      <c r="G19" s="52">
        <v>1.5</v>
      </c>
      <c r="H19" s="52">
        <f t="shared" si="0"/>
        <v>6.1749999999999998</v>
      </c>
    </row>
    <row r="20" spans="2:8" x14ac:dyDescent="0.45">
      <c r="B20" s="20" t="s">
        <v>67</v>
      </c>
      <c r="C20" s="32" t="s">
        <v>66</v>
      </c>
      <c r="D20" s="52">
        <v>1.9</v>
      </c>
      <c r="E20" s="52">
        <v>2.4</v>
      </c>
      <c r="F20" s="52">
        <v>2.44</v>
      </c>
      <c r="G20" s="52">
        <v>2.5</v>
      </c>
      <c r="H20" s="52">
        <f t="shared" si="0"/>
        <v>9.24</v>
      </c>
    </row>
    <row r="21" spans="2:8" x14ac:dyDescent="0.45">
      <c r="B21" s="20" t="s">
        <v>70</v>
      </c>
      <c r="C21" s="32" t="s">
        <v>69</v>
      </c>
      <c r="D21" s="52">
        <v>2</v>
      </c>
      <c r="E21" s="52">
        <v>2.25</v>
      </c>
      <c r="F21" s="52">
        <v>2.2000000000000002</v>
      </c>
      <c r="G21" s="52">
        <v>2.2999999999999998</v>
      </c>
      <c r="H21" s="52">
        <f t="shared" si="0"/>
        <v>8.75</v>
      </c>
    </row>
    <row r="22" spans="2:8" x14ac:dyDescent="0.45">
      <c r="B22" s="20" t="s">
        <v>73</v>
      </c>
      <c r="C22" s="32" t="s">
        <v>72</v>
      </c>
      <c r="D22" s="52">
        <v>2.5</v>
      </c>
      <c r="E22" s="52">
        <v>2.125</v>
      </c>
      <c r="F22" s="52">
        <v>2.125</v>
      </c>
      <c r="G22" s="52">
        <v>2</v>
      </c>
      <c r="H22" s="52">
        <f t="shared" si="0"/>
        <v>8.75</v>
      </c>
    </row>
    <row r="23" spans="2:8" x14ac:dyDescent="0.45">
      <c r="B23" s="20" t="s">
        <v>77</v>
      </c>
      <c r="C23" s="32" t="s">
        <v>76</v>
      </c>
      <c r="D23" s="52">
        <v>2.5</v>
      </c>
      <c r="E23" s="52">
        <v>2.125</v>
      </c>
      <c r="F23" s="52">
        <v>1.75</v>
      </c>
      <c r="G23" s="52">
        <v>2.25</v>
      </c>
      <c r="H23" s="52">
        <f t="shared" si="0"/>
        <v>8.625</v>
      </c>
    </row>
    <row r="24" spans="2:8" x14ac:dyDescent="0.45">
      <c r="B24" s="20" t="s">
        <v>81</v>
      </c>
      <c r="C24" s="32" t="s">
        <v>80</v>
      </c>
      <c r="D24" s="52">
        <v>2.125</v>
      </c>
      <c r="E24" s="52">
        <v>1.925</v>
      </c>
      <c r="F24" s="52">
        <v>1.575</v>
      </c>
      <c r="G24" s="52">
        <v>2.25</v>
      </c>
      <c r="H24" s="52">
        <f t="shared" si="0"/>
        <v>7.875</v>
      </c>
    </row>
    <row r="25" spans="2:8" x14ac:dyDescent="0.45">
      <c r="B25" s="20" t="s">
        <v>84</v>
      </c>
      <c r="C25" s="32" t="s">
        <v>83</v>
      </c>
      <c r="D25" s="52">
        <v>2.125</v>
      </c>
      <c r="E25" s="52">
        <v>1.95</v>
      </c>
      <c r="F25" s="52">
        <v>2.125</v>
      </c>
      <c r="G25" s="52">
        <v>1.875</v>
      </c>
      <c r="H25" s="52">
        <f t="shared" si="0"/>
        <v>8.0749999999999993</v>
      </c>
    </row>
    <row r="26" spans="2:8" x14ac:dyDescent="0.45">
      <c r="B26" s="20" t="s">
        <v>87</v>
      </c>
      <c r="C26" s="32" t="s">
        <v>86</v>
      </c>
      <c r="D26" s="52">
        <v>2.125</v>
      </c>
      <c r="E26" s="52">
        <v>1.95</v>
      </c>
      <c r="F26" s="52">
        <v>2.125</v>
      </c>
      <c r="G26" s="52">
        <v>1.875</v>
      </c>
      <c r="H26" s="52">
        <f t="shared" si="0"/>
        <v>8.0749999999999993</v>
      </c>
    </row>
    <row r="27" spans="2:8" x14ac:dyDescent="0.45">
      <c r="B27" s="20" t="s">
        <v>90</v>
      </c>
      <c r="C27" s="32" t="s">
        <v>89</v>
      </c>
      <c r="D27" s="52">
        <v>2</v>
      </c>
      <c r="E27" s="52">
        <v>1.75</v>
      </c>
      <c r="F27" s="52">
        <v>1.85</v>
      </c>
      <c r="G27" s="52">
        <v>1.875</v>
      </c>
      <c r="H27" s="52">
        <f t="shared" si="0"/>
        <v>7.4749999999999996</v>
      </c>
    </row>
    <row r="28" spans="2:8" x14ac:dyDescent="0.45">
      <c r="B28" s="20" t="s">
        <v>93</v>
      </c>
      <c r="C28" s="32" t="s">
        <v>92</v>
      </c>
      <c r="D28" s="52">
        <v>2.125</v>
      </c>
      <c r="E28" s="52">
        <v>1.95</v>
      </c>
      <c r="F28" s="52">
        <v>2.125</v>
      </c>
      <c r="G28" s="52">
        <v>1.875</v>
      </c>
      <c r="H28" s="52">
        <f t="shared" si="0"/>
        <v>8.0749999999999993</v>
      </c>
    </row>
    <row r="29" spans="2:8" x14ac:dyDescent="0.45">
      <c r="B29" s="20" t="s">
        <v>32</v>
      </c>
      <c r="C29" s="32" t="s">
        <v>95</v>
      </c>
      <c r="D29" s="52">
        <v>1.9</v>
      </c>
      <c r="E29" s="52">
        <v>2.4</v>
      </c>
      <c r="F29" s="52">
        <v>2.44</v>
      </c>
      <c r="G29" s="52">
        <v>2.5</v>
      </c>
      <c r="H29" s="52">
        <f t="shared" si="0"/>
        <v>9.24</v>
      </c>
    </row>
    <row r="30" spans="2:8" x14ac:dyDescent="0.45">
      <c r="B30" s="20" t="s">
        <v>98</v>
      </c>
      <c r="C30" s="32" t="s">
        <v>97</v>
      </c>
      <c r="D30" s="52">
        <v>2.5</v>
      </c>
      <c r="E30" s="52">
        <v>2</v>
      </c>
      <c r="F30" s="52">
        <v>2</v>
      </c>
      <c r="G30" s="52">
        <v>2.1749999999999998</v>
      </c>
      <c r="H30" s="52">
        <f t="shared" si="0"/>
        <v>8.6750000000000007</v>
      </c>
    </row>
    <row r="31" spans="2:8" x14ac:dyDescent="0.45">
      <c r="B31" s="20" t="s">
        <v>101</v>
      </c>
      <c r="C31" s="32" t="s">
        <v>100</v>
      </c>
      <c r="D31" s="52">
        <v>2.5</v>
      </c>
      <c r="E31" s="52">
        <v>2.125</v>
      </c>
      <c r="F31" s="52">
        <v>1.75</v>
      </c>
      <c r="G31" s="52">
        <v>2.25</v>
      </c>
      <c r="H31" s="52">
        <f t="shared" si="0"/>
        <v>8.625</v>
      </c>
    </row>
    <row r="32" spans="2:8" ht="14.65" thickBot="1" x14ac:dyDescent="0.5">
      <c r="B32" s="22" t="s">
        <v>104</v>
      </c>
      <c r="C32" s="33" t="s">
        <v>103</v>
      </c>
      <c r="D32" s="52">
        <v>2.5</v>
      </c>
      <c r="E32" s="52">
        <v>2.125</v>
      </c>
      <c r="F32" s="52">
        <v>1.75</v>
      </c>
      <c r="G32" s="52">
        <v>2.25</v>
      </c>
      <c r="H32" s="52">
        <f t="shared" si="0"/>
        <v>8.625</v>
      </c>
    </row>
  </sheetData>
  <conditionalFormatting sqref="B2">
    <cfRule type="cellIs" dxfId="250" priority="38" operator="equal">
      <formula>"Amarillo"</formula>
    </cfRule>
    <cfRule type="cellIs" dxfId="249" priority="39" operator="equal">
      <formula>"Azul"</formula>
    </cfRule>
    <cfRule type="cellIs" dxfId="248" priority="40" operator="equal">
      <formula>"Azul"</formula>
    </cfRule>
    <cfRule type="cellIs" dxfId="247" priority="41" operator="equal">
      <formula>"Verde"</formula>
    </cfRule>
    <cfRule type="cellIs" dxfId="246" priority="42" operator="equal">
      <formula>"Verde"</formula>
    </cfRule>
    <cfRule type="cellIs" dxfId="245" priority="43" operator="equal">
      <formula>"Rojo"</formula>
    </cfRule>
    <cfRule type="cellIs" dxfId="244" priority="44" operator="equal">
      <formula>"Rojo"</formula>
    </cfRule>
    <cfRule type="cellIs" dxfId="243" priority="45" operator="equal">
      <formula>"Amarillo"</formula>
    </cfRule>
  </conditionalFormatting>
  <conditionalFormatting sqref="C2">
    <cfRule type="cellIs" dxfId="242" priority="31" operator="equal">
      <formula>"Amarillo"</formula>
    </cfRule>
    <cfRule type="cellIs" dxfId="241" priority="32" operator="equal">
      <formula>"Azul"</formula>
    </cfRule>
    <cfRule type="cellIs" dxfId="240" priority="33" operator="equal">
      <formula>"Azul"</formula>
    </cfRule>
    <cfRule type="cellIs" dxfId="239" priority="34" operator="equal">
      <formula>"Verde"</formula>
    </cfRule>
    <cfRule type="cellIs" dxfId="238" priority="35" operator="equal">
      <formula>"Verde"</formula>
    </cfRule>
    <cfRule type="cellIs" dxfId="237" priority="36" operator="equal">
      <formula>"Rojo"</formula>
    </cfRule>
    <cfRule type="cellIs" dxfId="236" priority="37" operator="equal">
      <formula>"Rojo"</formula>
    </cfRule>
  </conditionalFormatting>
  <conditionalFormatting sqref="B3:B32">
    <cfRule type="cellIs" dxfId="235" priority="-1" operator="equal">
      <formula>"Azul"</formula>
    </cfRule>
    <cfRule type="cellIs" dxfId="234" priority="-1" operator="equal">
      <formula>"Azul"</formula>
    </cfRule>
    <cfRule type="cellIs" dxfId="233" priority="-1" operator="equal">
      <formula>"Verde"</formula>
    </cfRule>
    <cfRule type="cellIs" dxfId="232" priority="-1" operator="equal">
      <formula>"Verde"</formula>
    </cfRule>
    <cfRule type="cellIs" dxfId="231" priority="-1" operator="equal">
      <formula>"Rojo"</formula>
    </cfRule>
    <cfRule type="cellIs" dxfId="230" priority="-1" operator="equal">
      <formula>"Rojo"</formula>
    </cfRule>
    <cfRule type="cellIs" dxfId="229" priority="30" operator="equal">
      <formula>"Amarillo"</formula>
    </cfRule>
    <cfRule type="cellIs" dxfId="228" priority="46" operator="equal">
      <formula>"Amarillo"</formula>
    </cfRule>
  </conditionalFormatting>
  <conditionalFormatting sqref="C3:C32">
    <cfRule type="cellIs" dxfId="227" priority="-1" operator="equal">
      <formula>"Amarillo"</formula>
    </cfRule>
    <cfRule type="cellIs" dxfId="226" priority="-1" operator="equal">
      <formula>"Azul"</formula>
    </cfRule>
    <cfRule type="cellIs" dxfId="225" priority="-1" operator="equal">
      <formula>"Verde"</formula>
    </cfRule>
    <cfRule type="cellIs" dxfId="224" priority="-1" operator="equal">
      <formula>"Verde"</formula>
    </cfRule>
    <cfRule type="cellIs" dxfId="223" priority="-1" operator="equal">
      <formula>"Rojo"</formula>
    </cfRule>
    <cfRule type="cellIs" dxfId="222" priority="-1" operator="equal">
      <formula>"Rojo"</formula>
    </cfRule>
    <cfRule type="cellIs" dxfId="221" priority="29" operator="equal">
      <formula>"Amarillo"</formula>
    </cfRule>
    <cfRule type="cellIs" dxfId="220" priority="47" operator="equal">
      <formula>"Azul"</formula>
    </cfRule>
  </conditionalFormatting>
  <conditionalFormatting sqref="D2">
    <cfRule type="cellIs" dxfId="219" priority="22" operator="equal">
      <formula>"Amarillo"</formula>
    </cfRule>
    <cfRule type="cellIs" dxfId="218" priority="23" operator="equal">
      <formula>"Azul"</formula>
    </cfRule>
    <cfRule type="cellIs" dxfId="217" priority="24" operator="equal">
      <formula>"Azul"</formula>
    </cfRule>
    <cfRule type="cellIs" dxfId="216" priority="25" operator="equal">
      <formula>"Verde"</formula>
    </cfRule>
    <cfRule type="cellIs" dxfId="215" priority="26" operator="equal">
      <formula>"Verde"</formula>
    </cfRule>
    <cfRule type="cellIs" dxfId="214" priority="27" operator="equal">
      <formula>"Rojo"</formula>
    </cfRule>
    <cfRule type="cellIs" dxfId="213" priority="28" operator="equal">
      <formula>"Rojo"</formula>
    </cfRule>
  </conditionalFormatting>
  <conditionalFormatting sqref="E2:F2">
    <cfRule type="cellIs" dxfId="212" priority="15" operator="equal">
      <formula>"Amarillo"</formula>
    </cfRule>
    <cfRule type="cellIs" dxfId="211" priority="16" operator="equal">
      <formula>"Azul"</formula>
    </cfRule>
    <cfRule type="cellIs" dxfId="210" priority="17" operator="equal">
      <formula>"Azul"</formula>
    </cfRule>
    <cfRule type="cellIs" dxfId="209" priority="18" operator="equal">
      <formula>"Verde"</formula>
    </cfRule>
    <cfRule type="cellIs" dxfId="208" priority="19" operator="equal">
      <formula>"Verde"</formula>
    </cfRule>
    <cfRule type="cellIs" dxfId="207" priority="20" operator="equal">
      <formula>"Rojo"</formula>
    </cfRule>
    <cfRule type="cellIs" dxfId="206" priority="21" operator="equal">
      <formula>"Rojo"</formula>
    </cfRule>
  </conditionalFormatting>
  <conditionalFormatting sqref="G2">
    <cfRule type="cellIs" dxfId="205" priority="8" operator="equal">
      <formula>"Amarillo"</formula>
    </cfRule>
    <cfRule type="cellIs" dxfId="204" priority="9" operator="equal">
      <formula>"Azul"</formula>
    </cfRule>
    <cfRule type="cellIs" dxfId="203" priority="10" operator="equal">
      <formula>"Azul"</formula>
    </cfRule>
    <cfRule type="cellIs" dxfId="202" priority="11" operator="equal">
      <formula>"Verde"</formula>
    </cfRule>
    <cfRule type="cellIs" dxfId="201" priority="12" operator="equal">
      <formula>"Verde"</formula>
    </cfRule>
    <cfRule type="cellIs" dxfId="200" priority="13" operator="equal">
      <formula>"Rojo"</formula>
    </cfRule>
    <cfRule type="cellIs" dxfId="199" priority="14" operator="equal">
      <formula>"Rojo"</formula>
    </cfRule>
  </conditionalFormatting>
  <conditionalFormatting sqref="H2">
    <cfRule type="cellIs" dxfId="198" priority="1" operator="equal">
      <formula>"Amarillo"</formula>
    </cfRule>
    <cfRule type="cellIs" dxfId="197" priority="2" operator="equal">
      <formula>"Azul"</formula>
    </cfRule>
    <cfRule type="cellIs" dxfId="196" priority="3" operator="equal">
      <formula>"Azul"</formula>
    </cfRule>
    <cfRule type="cellIs" dxfId="195" priority="4" operator="equal">
      <formula>"Verde"</formula>
    </cfRule>
    <cfRule type="cellIs" dxfId="194" priority="5" operator="equal">
      <formula>"Verde"</formula>
    </cfRule>
    <cfRule type="cellIs" dxfId="193" priority="6" operator="equal">
      <formula>"Rojo"</formula>
    </cfRule>
    <cfRule type="cellIs" dxfId="192" priority="7" operator="equal">
      <formula>"Rojo"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F17C-DBF7-4EC8-9EA3-3206BA74C934}">
  <dimension ref="C2:L33"/>
  <sheetViews>
    <sheetView workbookViewId="0">
      <selection activeCell="I1" sqref="I1"/>
    </sheetView>
  </sheetViews>
  <sheetFormatPr defaultRowHeight="14.25" x14ac:dyDescent="0.45"/>
  <cols>
    <col min="3" max="3" width="32.53125" customWidth="1"/>
    <col min="4" max="4" width="19.53125" customWidth="1"/>
    <col min="5" max="6" width="7.53125" customWidth="1"/>
    <col min="10" max="10" width="13.9296875" customWidth="1"/>
  </cols>
  <sheetData>
    <row r="2" spans="3:12" ht="14.65" thickBot="1" x14ac:dyDescent="0.5"/>
    <row r="3" spans="3:12" ht="22.9" thickBot="1" x14ac:dyDescent="0.5">
      <c r="C3" s="15" t="s">
        <v>106</v>
      </c>
      <c r="D3" s="15" t="s">
        <v>3</v>
      </c>
      <c r="E3" s="16" t="s">
        <v>119</v>
      </c>
      <c r="F3" s="16" t="s">
        <v>138</v>
      </c>
      <c r="G3" s="37" t="s">
        <v>142</v>
      </c>
      <c r="H3" s="16" t="s">
        <v>120</v>
      </c>
      <c r="I3" s="16" t="s">
        <v>140</v>
      </c>
      <c r="J3" s="16" t="s">
        <v>139</v>
      </c>
      <c r="K3" s="16" t="s">
        <v>141</v>
      </c>
      <c r="L3" s="16" t="s">
        <v>121</v>
      </c>
    </row>
    <row r="4" spans="3:12" x14ac:dyDescent="0.45">
      <c r="C4" s="18" t="s">
        <v>10</v>
      </c>
      <c r="D4" s="19" t="s">
        <v>9</v>
      </c>
      <c r="E4" s="10">
        <v>80</v>
      </c>
      <c r="F4" s="10">
        <f>8+10+9</f>
        <v>27</v>
      </c>
      <c r="G4" s="38">
        <f>((E4*0.4)+(F4))</f>
        <v>59</v>
      </c>
      <c r="H4" s="10">
        <v>70</v>
      </c>
      <c r="I4" s="10">
        <v>90</v>
      </c>
      <c r="J4" s="10">
        <v>99</v>
      </c>
      <c r="K4" s="10">
        <f>(H4*0.3)+(I4*0.6)+(J4*0.1)</f>
        <v>84.9</v>
      </c>
      <c r="L4" s="24">
        <f>((G4*0.125)+(K4*0.125))</f>
        <v>17.987500000000001</v>
      </c>
    </row>
    <row r="5" spans="3:12" x14ac:dyDescent="0.45">
      <c r="C5" s="20" t="s">
        <v>15</v>
      </c>
      <c r="D5" s="21" t="s">
        <v>14</v>
      </c>
      <c r="E5" s="5">
        <v>65</v>
      </c>
      <c r="F5" s="5">
        <f>22+23+10</f>
        <v>55</v>
      </c>
      <c r="G5" s="38">
        <f t="shared" ref="G5:G33" si="0">(E5*0.4)+(F5)</f>
        <v>81</v>
      </c>
      <c r="H5" s="5">
        <v>80</v>
      </c>
      <c r="I5" s="5">
        <v>75</v>
      </c>
      <c r="J5" s="5">
        <v>80</v>
      </c>
      <c r="K5" s="10">
        <f t="shared" ref="K5:K33" si="1">(H5*0.3)+(I5*0.6)+(J5*0.1)</f>
        <v>77</v>
      </c>
      <c r="L5" s="24">
        <f t="shared" ref="L5:L33" si="2">((G5*0.125)+(K5*0.125))</f>
        <v>19.75</v>
      </c>
    </row>
    <row r="6" spans="3:12" x14ac:dyDescent="0.45">
      <c r="C6" s="20" t="s">
        <v>19</v>
      </c>
      <c r="D6" s="21" t="s">
        <v>18</v>
      </c>
      <c r="E6" s="5">
        <v>75</v>
      </c>
      <c r="F6" s="5">
        <f>10+21+20</f>
        <v>51</v>
      </c>
      <c r="G6" s="38">
        <f t="shared" si="0"/>
        <v>81</v>
      </c>
      <c r="H6" s="5">
        <v>65</v>
      </c>
      <c r="I6" s="5">
        <v>90</v>
      </c>
      <c r="J6" s="5">
        <v>93</v>
      </c>
      <c r="K6" s="10">
        <f t="shared" si="1"/>
        <v>82.8</v>
      </c>
      <c r="L6" s="24">
        <f t="shared" si="2"/>
        <v>20.475000000000001</v>
      </c>
    </row>
    <row r="7" spans="3:12" x14ac:dyDescent="0.45">
      <c r="C7" s="20" t="s">
        <v>22</v>
      </c>
      <c r="D7" s="21" t="s">
        <v>21</v>
      </c>
      <c r="E7" s="5">
        <v>90</v>
      </c>
      <c r="F7" s="5">
        <f>9+22+22</f>
        <v>53</v>
      </c>
      <c r="G7" s="38">
        <f t="shared" si="0"/>
        <v>89</v>
      </c>
      <c r="H7" s="5">
        <v>90</v>
      </c>
      <c r="I7" s="5">
        <v>90</v>
      </c>
      <c r="J7" s="5">
        <v>100</v>
      </c>
      <c r="K7" s="10">
        <f t="shared" si="1"/>
        <v>91</v>
      </c>
      <c r="L7" s="24">
        <f t="shared" si="2"/>
        <v>22.5</v>
      </c>
    </row>
    <row r="8" spans="3:12" x14ac:dyDescent="0.45">
      <c r="C8" s="20" t="s">
        <v>25</v>
      </c>
      <c r="D8" s="21" t="s">
        <v>24</v>
      </c>
      <c r="E8" s="5">
        <v>95</v>
      </c>
      <c r="F8" s="5">
        <f>10+20+12.5</f>
        <v>42.5</v>
      </c>
      <c r="G8" s="38">
        <f t="shared" si="0"/>
        <v>80.5</v>
      </c>
      <c r="H8" s="5">
        <v>100</v>
      </c>
      <c r="I8" s="5">
        <v>88</v>
      </c>
      <c r="J8" s="5">
        <v>90</v>
      </c>
      <c r="K8" s="10">
        <f t="shared" si="1"/>
        <v>91.8</v>
      </c>
      <c r="L8" s="24">
        <f t="shared" si="2"/>
        <v>21.537500000000001</v>
      </c>
    </row>
    <row r="9" spans="3:12" x14ac:dyDescent="0.45">
      <c r="C9" s="20" t="s">
        <v>29</v>
      </c>
      <c r="D9" s="21" t="s">
        <v>28</v>
      </c>
      <c r="E9" s="5">
        <v>75</v>
      </c>
      <c r="F9" s="5">
        <v>50</v>
      </c>
      <c r="G9" s="38">
        <f t="shared" si="0"/>
        <v>80</v>
      </c>
      <c r="H9" s="5">
        <v>90</v>
      </c>
      <c r="I9" s="5">
        <v>90</v>
      </c>
      <c r="J9" s="5">
        <v>99</v>
      </c>
      <c r="K9" s="10">
        <f t="shared" si="1"/>
        <v>90.9</v>
      </c>
      <c r="L9" s="24">
        <f t="shared" si="2"/>
        <v>21.362500000000001</v>
      </c>
    </row>
    <row r="10" spans="3:12" x14ac:dyDescent="0.45">
      <c r="C10" s="20" t="s">
        <v>32</v>
      </c>
      <c r="D10" s="21" t="s">
        <v>31</v>
      </c>
      <c r="E10" s="5">
        <v>70</v>
      </c>
      <c r="F10" s="5">
        <f>8+8+20</f>
        <v>36</v>
      </c>
      <c r="G10" s="38">
        <f t="shared" si="0"/>
        <v>64</v>
      </c>
      <c r="H10" s="5">
        <v>100</v>
      </c>
      <c r="I10" s="5">
        <v>88</v>
      </c>
      <c r="J10" s="5">
        <v>93</v>
      </c>
      <c r="K10" s="10">
        <f t="shared" si="1"/>
        <v>92.1</v>
      </c>
      <c r="L10" s="24">
        <f t="shared" si="2"/>
        <v>19.512499999999999</v>
      </c>
    </row>
    <row r="11" spans="3:12" x14ac:dyDescent="0.45">
      <c r="C11" s="20" t="s">
        <v>118</v>
      </c>
      <c r="D11" s="21" t="s">
        <v>35</v>
      </c>
      <c r="E11" s="5">
        <v>85</v>
      </c>
      <c r="F11" s="5">
        <f>9.5+16+18</f>
        <v>43.5</v>
      </c>
      <c r="G11" s="38">
        <f t="shared" si="0"/>
        <v>77.5</v>
      </c>
      <c r="H11" s="5">
        <v>80</v>
      </c>
      <c r="I11" s="5">
        <v>90</v>
      </c>
      <c r="J11" s="5">
        <v>97</v>
      </c>
      <c r="K11" s="10">
        <f t="shared" si="1"/>
        <v>87.7</v>
      </c>
      <c r="L11" s="24">
        <f t="shared" si="2"/>
        <v>20.65</v>
      </c>
    </row>
    <row r="12" spans="3:12" x14ac:dyDescent="0.45">
      <c r="C12" s="20" t="s">
        <v>39</v>
      </c>
      <c r="D12" s="21" t="s">
        <v>38</v>
      </c>
      <c r="E12" s="5">
        <v>85</v>
      </c>
      <c r="F12" s="5">
        <f>9+19+24</f>
        <v>52</v>
      </c>
      <c r="G12" s="38">
        <f t="shared" si="0"/>
        <v>86</v>
      </c>
      <c r="H12" s="5">
        <v>80</v>
      </c>
      <c r="I12" s="5">
        <v>75</v>
      </c>
      <c r="J12" s="5">
        <v>91</v>
      </c>
      <c r="K12" s="10">
        <f t="shared" si="1"/>
        <v>78.099999999999994</v>
      </c>
      <c r="L12" s="24">
        <f t="shared" si="2"/>
        <v>20.512499999999999</v>
      </c>
    </row>
    <row r="13" spans="3:12" x14ac:dyDescent="0.45">
      <c r="C13" s="20" t="s">
        <v>42</v>
      </c>
      <c r="D13" s="21" t="s">
        <v>41</v>
      </c>
      <c r="E13" s="5">
        <v>90</v>
      </c>
      <c r="F13" s="5">
        <f>18+15+8</f>
        <v>41</v>
      </c>
      <c r="G13" s="38">
        <f t="shared" si="0"/>
        <v>77</v>
      </c>
      <c r="H13" s="5">
        <v>95</v>
      </c>
      <c r="I13" s="5">
        <v>88</v>
      </c>
      <c r="J13" s="5">
        <v>96</v>
      </c>
      <c r="K13" s="10">
        <f t="shared" si="1"/>
        <v>90.9</v>
      </c>
      <c r="L13" s="24">
        <f t="shared" si="2"/>
        <v>20.987500000000001</v>
      </c>
    </row>
    <row r="14" spans="3:12" x14ac:dyDescent="0.45">
      <c r="C14" s="20" t="s">
        <v>45</v>
      </c>
      <c r="D14" s="21" t="s">
        <v>44</v>
      </c>
      <c r="E14" s="5">
        <v>90</v>
      </c>
      <c r="F14" s="5">
        <v>58</v>
      </c>
      <c r="G14" s="38">
        <f t="shared" si="0"/>
        <v>94</v>
      </c>
      <c r="H14" s="5">
        <v>100</v>
      </c>
      <c r="I14" s="5">
        <v>88</v>
      </c>
      <c r="J14" s="5">
        <v>95</v>
      </c>
      <c r="K14" s="10">
        <f t="shared" si="1"/>
        <v>92.3</v>
      </c>
      <c r="L14" s="24">
        <f t="shared" si="2"/>
        <v>23.287500000000001</v>
      </c>
    </row>
    <row r="15" spans="3:12" x14ac:dyDescent="0.45">
      <c r="C15" s="20" t="s">
        <v>48</v>
      </c>
      <c r="D15" s="21" t="s">
        <v>47</v>
      </c>
      <c r="E15" s="5">
        <v>65</v>
      </c>
      <c r="F15" s="5">
        <f>10+18+12.5</f>
        <v>40.5</v>
      </c>
      <c r="G15" s="38">
        <f t="shared" si="0"/>
        <v>66.5</v>
      </c>
      <c r="H15" s="5">
        <v>90</v>
      </c>
      <c r="I15" s="5">
        <v>86</v>
      </c>
      <c r="J15" s="5">
        <v>98</v>
      </c>
      <c r="K15" s="10">
        <f t="shared" si="1"/>
        <v>88.399999999999991</v>
      </c>
      <c r="L15" s="24">
        <f t="shared" si="2"/>
        <v>19.362499999999997</v>
      </c>
    </row>
    <row r="16" spans="3:12" x14ac:dyDescent="0.45">
      <c r="C16" s="20" t="s">
        <v>51</v>
      </c>
      <c r="D16" s="21" t="s">
        <v>50</v>
      </c>
      <c r="E16" s="5">
        <v>70</v>
      </c>
      <c r="F16" s="5">
        <f>10+20+18</f>
        <v>48</v>
      </c>
      <c r="G16" s="38">
        <f t="shared" si="0"/>
        <v>76</v>
      </c>
      <c r="H16" s="5">
        <v>70</v>
      </c>
      <c r="I16" s="5">
        <v>90</v>
      </c>
      <c r="J16" s="5">
        <v>88</v>
      </c>
      <c r="K16" s="10">
        <f t="shared" si="1"/>
        <v>83.8</v>
      </c>
      <c r="L16" s="24">
        <f t="shared" si="2"/>
        <v>19.975000000000001</v>
      </c>
    </row>
    <row r="17" spans="3:12" x14ac:dyDescent="0.45">
      <c r="C17" s="20" t="s">
        <v>54</v>
      </c>
      <c r="D17" s="21" t="s">
        <v>53</v>
      </c>
      <c r="E17" s="5">
        <v>80</v>
      </c>
      <c r="F17" s="5">
        <f>20+18+9</f>
        <v>47</v>
      </c>
      <c r="G17" s="38">
        <f t="shared" si="0"/>
        <v>79</v>
      </c>
      <c r="H17" s="5">
        <v>90</v>
      </c>
      <c r="I17" s="5">
        <v>75</v>
      </c>
      <c r="J17" s="5">
        <v>96</v>
      </c>
      <c r="K17" s="10">
        <f t="shared" si="1"/>
        <v>81.599999999999994</v>
      </c>
      <c r="L17" s="24">
        <f t="shared" si="2"/>
        <v>20.074999999999999</v>
      </c>
    </row>
    <row r="18" spans="3:12" x14ac:dyDescent="0.45">
      <c r="C18" s="20" t="s">
        <v>117</v>
      </c>
      <c r="D18" s="21" t="s">
        <v>56</v>
      </c>
      <c r="E18" s="5">
        <v>85</v>
      </c>
      <c r="F18" s="5">
        <v>53</v>
      </c>
      <c r="G18" s="38">
        <f t="shared" si="0"/>
        <v>87</v>
      </c>
      <c r="H18" s="5">
        <v>85</v>
      </c>
      <c r="I18" s="5">
        <v>92</v>
      </c>
      <c r="J18" s="5">
        <v>94</v>
      </c>
      <c r="K18" s="10">
        <f t="shared" si="1"/>
        <v>90.1</v>
      </c>
      <c r="L18" s="24">
        <f t="shared" si="2"/>
        <v>22.137499999999999</v>
      </c>
    </row>
    <row r="19" spans="3:12" x14ac:dyDescent="0.45">
      <c r="C19" s="20" t="s">
        <v>60</v>
      </c>
      <c r="D19" s="21" t="s">
        <v>59</v>
      </c>
      <c r="E19" s="5">
        <v>80</v>
      </c>
      <c r="F19" s="5">
        <v>59</v>
      </c>
      <c r="G19" s="38">
        <f t="shared" si="0"/>
        <v>91</v>
      </c>
      <c r="H19" s="5">
        <v>70</v>
      </c>
      <c r="I19" s="5">
        <v>88</v>
      </c>
      <c r="J19" s="5">
        <v>100</v>
      </c>
      <c r="K19" s="10">
        <f t="shared" si="1"/>
        <v>83.8</v>
      </c>
      <c r="L19" s="24">
        <f t="shared" si="2"/>
        <v>21.85</v>
      </c>
    </row>
    <row r="20" spans="3:12" x14ac:dyDescent="0.45">
      <c r="C20" s="20" t="s">
        <v>63</v>
      </c>
      <c r="D20" s="21" t="s">
        <v>62</v>
      </c>
      <c r="E20" s="5">
        <v>70</v>
      </c>
      <c r="F20" s="5">
        <f>10+20+20</f>
        <v>50</v>
      </c>
      <c r="G20" s="38">
        <f t="shared" si="0"/>
        <v>78</v>
      </c>
      <c r="H20" s="5">
        <v>100</v>
      </c>
      <c r="I20" s="5">
        <v>90</v>
      </c>
      <c r="J20" s="5">
        <v>93</v>
      </c>
      <c r="K20" s="10">
        <f t="shared" si="1"/>
        <v>93.3</v>
      </c>
      <c r="L20" s="24">
        <f t="shared" si="2"/>
        <v>21.412500000000001</v>
      </c>
    </row>
    <row r="21" spans="3:12" x14ac:dyDescent="0.45">
      <c r="C21" s="20" t="s">
        <v>67</v>
      </c>
      <c r="D21" s="21" t="s">
        <v>66</v>
      </c>
      <c r="E21" s="5">
        <v>85</v>
      </c>
      <c r="F21" s="5">
        <v>30</v>
      </c>
      <c r="G21" s="38">
        <f t="shared" si="0"/>
        <v>64</v>
      </c>
      <c r="H21" s="5">
        <v>60</v>
      </c>
      <c r="I21" s="5">
        <v>75</v>
      </c>
      <c r="J21" s="5">
        <v>87</v>
      </c>
      <c r="K21" s="10">
        <f t="shared" si="1"/>
        <v>71.7</v>
      </c>
      <c r="L21" s="24">
        <f t="shared" si="2"/>
        <v>16.962499999999999</v>
      </c>
    </row>
    <row r="22" spans="3:12" x14ac:dyDescent="0.45">
      <c r="C22" s="20" t="s">
        <v>70</v>
      </c>
      <c r="D22" s="21" t="s">
        <v>69</v>
      </c>
      <c r="E22" s="5">
        <v>65</v>
      </c>
      <c r="F22" s="5">
        <v>34</v>
      </c>
      <c r="G22" s="38">
        <f t="shared" si="0"/>
        <v>60</v>
      </c>
      <c r="H22" s="5">
        <v>85</v>
      </c>
      <c r="I22" s="5">
        <v>90</v>
      </c>
      <c r="J22" s="5">
        <v>82</v>
      </c>
      <c r="K22" s="10">
        <f t="shared" si="1"/>
        <v>87.7</v>
      </c>
      <c r="L22" s="24">
        <f t="shared" si="2"/>
        <v>18.462499999999999</v>
      </c>
    </row>
    <row r="23" spans="3:12" x14ac:dyDescent="0.45">
      <c r="C23" s="20" t="s">
        <v>73</v>
      </c>
      <c r="D23" s="21" t="s">
        <v>72</v>
      </c>
      <c r="E23" s="5">
        <v>85</v>
      </c>
      <c r="F23" s="5">
        <v>32</v>
      </c>
      <c r="G23" s="38">
        <f t="shared" si="0"/>
        <v>66</v>
      </c>
      <c r="H23" s="5">
        <v>95</v>
      </c>
      <c r="I23" s="5">
        <v>88</v>
      </c>
      <c r="J23" s="5">
        <v>75</v>
      </c>
      <c r="K23" s="10">
        <f t="shared" si="1"/>
        <v>88.8</v>
      </c>
      <c r="L23" s="24">
        <f t="shared" si="2"/>
        <v>19.350000000000001</v>
      </c>
    </row>
    <row r="24" spans="3:12" x14ac:dyDescent="0.45">
      <c r="C24" s="20" t="s">
        <v>77</v>
      </c>
      <c r="D24" s="21" t="s">
        <v>76</v>
      </c>
      <c r="E24" s="5">
        <v>75</v>
      </c>
      <c r="F24" s="5">
        <v>50</v>
      </c>
      <c r="G24" s="38">
        <f t="shared" si="0"/>
        <v>80</v>
      </c>
      <c r="H24" s="5">
        <v>75</v>
      </c>
      <c r="I24" s="5">
        <v>92</v>
      </c>
      <c r="J24" s="5">
        <v>100</v>
      </c>
      <c r="K24" s="10">
        <f t="shared" si="1"/>
        <v>87.699999999999989</v>
      </c>
      <c r="L24" s="24">
        <f t="shared" si="2"/>
        <v>20.962499999999999</v>
      </c>
    </row>
    <row r="25" spans="3:12" x14ac:dyDescent="0.45">
      <c r="C25" s="20" t="s">
        <v>81</v>
      </c>
      <c r="D25" s="21" t="s">
        <v>80</v>
      </c>
      <c r="E25" s="5">
        <v>85</v>
      </c>
      <c r="F25" s="5">
        <v>39</v>
      </c>
      <c r="G25" s="38">
        <f t="shared" si="0"/>
        <v>73</v>
      </c>
      <c r="H25" s="5">
        <v>100</v>
      </c>
      <c r="I25" s="5">
        <v>92</v>
      </c>
      <c r="J25" s="5">
        <v>99</v>
      </c>
      <c r="K25" s="10">
        <f t="shared" si="1"/>
        <v>95.1</v>
      </c>
      <c r="L25" s="24">
        <f t="shared" si="2"/>
        <v>21.012499999999999</v>
      </c>
    </row>
    <row r="26" spans="3:12" x14ac:dyDescent="0.45">
      <c r="C26" s="20" t="s">
        <v>84</v>
      </c>
      <c r="D26" s="21" t="s">
        <v>83</v>
      </c>
      <c r="E26" s="5">
        <v>80</v>
      </c>
      <c r="F26" s="5">
        <v>80</v>
      </c>
      <c r="G26" s="38">
        <v>80</v>
      </c>
      <c r="H26" s="5">
        <v>100</v>
      </c>
      <c r="I26" s="5">
        <v>90</v>
      </c>
      <c r="J26" s="5">
        <v>100</v>
      </c>
      <c r="K26" s="10">
        <f t="shared" si="1"/>
        <v>94</v>
      </c>
      <c r="L26" s="24">
        <f t="shared" si="2"/>
        <v>21.75</v>
      </c>
    </row>
    <row r="27" spans="3:12" x14ac:dyDescent="0.45">
      <c r="C27" s="20" t="s">
        <v>87</v>
      </c>
      <c r="D27" s="21" t="s">
        <v>86</v>
      </c>
      <c r="E27" s="5">
        <v>85</v>
      </c>
      <c r="F27" s="5">
        <v>57</v>
      </c>
      <c r="G27" s="38">
        <f t="shared" si="0"/>
        <v>91</v>
      </c>
      <c r="H27" s="5">
        <v>90</v>
      </c>
      <c r="I27" s="5">
        <v>92</v>
      </c>
      <c r="J27" s="5">
        <v>100</v>
      </c>
      <c r="K27" s="10">
        <f t="shared" si="1"/>
        <v>92.199999999999989</v>
      </c>
      <c r="L27" s="24">
        <f t="shared" si="2"/>
        <v>22.9</v>
      </c>
    </row>
    <row r="28" spans="3:12" x14ac:dyDescent="0.45">
      <c r="C28" s="20" t="s">
        <v>90</v>
      </c>
      <c r="D28" s="21" t="s">
        <v>89</v>
      </c>
      <c r="E28" s="5">
        <v>75</v>
      </c>
      <c r="F28" s="5">
        <v>55</v>
      </c>
      <c r="G28" s="38">
        <f t="shared" si="0"/>
        <v>85</v>
      </c>
      <c r="H28" s="5">
        <v>70</v>
      </c>
      <c r="I28" s="5">
        <v>75</v>
      </c>
      <c r="J28" s="5">
        <v>98</v>
      </c>
      <c r="K28" s="10">
        <f t="shared" si="1"/>
        <v>75.8</v>
      </c>
      <c r="L28" s="24">
        <f t="shared" si="2"/>
        <v>20.100000000000001</v>
      </c>
    </row>
    <row r="29" spans="3:12" x14ac:dyDescent="0.45">
      <c r="C29" s="20" t="s">
        <v>93</v>
      </c>
      <c r="D29" s="21" t="s">
        <v>92</v>
      </c>
      <c r="E29" s="5">
        <v>75</v>
      </c>
      <c r="F29" s="5">
        <v>53</v>
      </c>
      <c r="G29" s="38">
        <f t="shared" si="0"/>
        <v>83</v>
      </c>
      <c r="H29" s="5">
        <v>90</v>
      </c>
      <c r="I29" s="5">
        <v>92</v>
      </c>
      <c r="J29" s="5">
        <v>100</v>
      </c>
      <c r="K29" s="10">
        <f t="shared" si="1"/>
        <v>92.199999999999989</v>
      </c>
      <c r="L29" s="24">
        <f t="shared" si="2"/>
        <v>21.9</v>
      </c>
    </row>
    <row r="30" spans="3:12" x14ac:dyDescent="0.45">
      <c r="C30" s="20" t="s">
        <v>32</v>
      </c>
      <c r="D30" s="21" t="s">
        <v>95</v>
      </c>
      <c r="E30" s="5">
        <v>75</v>
      </c>
      <c r="F30" s="5">
        <v>40</v>
      </c>
      <c r="G30" s="38">
        <f t="shared" si="0"/>
        <v>70</v>
      </c>
      <c r="H30" s="5">
        <v>60</v>
      </c>
      <c r="I30" s="5">
        <v>90</v>
      </c>
      <c r="J30" s="5">
        <v>89</v>
      </c>
      <c r="K30" s="10">
        <f t="shared" si="1"/>
        <v>80.900000000000006</v>
      </c>
      <c r="L30" s="24">
        <f t="shared" si="2"/>
        <v>18.862500000000001</v>
      </c>
    </row>
    <row r="31" spans="3:12" x14ac:dyDescent="0.45">
      <c r="C31" s="20" t="s">
        <v>98</v>
      </c>
      <c r="D31" s="21" t="s">
        <v>97</v>
      </c>
      <c r="E31" s="5">
        <v>95</v>
      </c>
      <c r="F31" s="5">
        <v>43</v>
      </c>
      <c r="G31" s="38">
        <f t="shared" si="0"/>
        <v>81</v>
      </c>
      <c r="H31" s="5">
        <v>90</v>
      </c>
      <c r="I31" s="5">
        <v>90</v>
      </c>
      <c r="J31" s="5">
        <v>99</v>
      </c>
      <c r="K31" s="10">
        <f t="shared" si="1"/>
        <v>90.9</v>
      </c>
      <c r="L31" s="24">
        <f t="shared" si="2"/>
        <v>21.487500000000001</v>
      </c>
    </row>
    <row r="32" spans="3:12" x14ac:dyDescent="0.45">
      <c r="C32" s="20" t="s">
        <v>101</v>
      </c>
      <c r="D32" s="21" t="s">
        <v>100</v>
      </c>
      <c r="E32" s="5">
        <v>90</v>
      </c>
      <c r="F32" s="5">
        <f>10+24+14</f>
        <v>48</v>
      </c>
      <c r="G32" s="38">
        <f t="shared" si="0"/>
        <v>84</v>
      </c>
      <c r="H32" s="5">
        <v>100</v>
      </c>
      <c r="I32" s="5">
        <v>90</v>
      </c>
      <c r="J32" s="5">
        <v>100</v>
      </c>
      <c r="K32" s="10">
        <f t="shared" si="1"/>
        <v>94</v>
      </c>
      <c r="L32" s="24">
        <f t="shared" si="2"/>
        <v>22.25</v>
      </c>
    </row>
    <row r="33" spans="3:12" ht="14.65" thickBot="1" x14ac:dyDescent="0.5">
      <c r="C33" s="22" t="s">
        <v>104</v>
      </c>
      <c r="D33" s="23" t="s">
        <v>103</v>
      </c>
      <c r="E33" s="5">
        <v>85</v>
      </c>
      <c r="F33" s="5">
        <f>10+23+25</f>
        <v>58</v>
      </c>
      <c r="G33" s="38">
        <f t="shared" si="0"/>
        <v>92</v>
      </c>
      <c r="H33" s="5">
        <v>88</v>
      </c>
      <c r="I33" s="5">
        <v>90</v>
      </c>
      <c r="J33" s="5">
        <v>99</v>
      </c>
      <c r="K33" s="10">
        <f t="shared" si="1"/>
        <v>90.300000000000011</v>
      </c>
      <c r="L33" s="24">
        <f t="shared" si="2"/>
        <v>22.787500000000001</v>
      </c>
    </row>
  </sheetData>
  <conditionalFormatting sqref="C3">
    <cfRule type="cellIs" dxfId="191" priority="41" operator="equal">
      <formula>"Amarillo"</formula>
    </cfRule>
    <cfRule type="cellIs" dxfId="190" priority="42" operator="equal">
      <formula>"Azul"</formula>
    </cfRule>
    <cfRule type="cellIs" dxfId="189" priority="43" operator="equal">
      <formula>"Azul"</formula>
    </cfRule>
    <cfRule type="cellIs" dxfId="188" priority="44" operator="equal">
      <formula>"Verde"</formula>
    </cfRule>
    <cfRule type="cellIs" dxfId="187" priority="45" operator="equal">
      <formula>"Verde"</formula>
    </cfRule>
    <cfRule type="cellIs" dxfId="186" priority="46" operator="equal">
      <formula>"Rojo"</formula>
    </cfRule>
    <cfRule type="cellIs" dxfId="185" priority="47" operator="equal">
      <formula>"Rojo"</formula>
    </cfRule>
    <cfRule type="cellIs" dxfId="184" priority="56" operator="equal">
      <formula>"Amarillo"</formula>
    </cfRule>
  </conditionalFormatting>
  <conditionalFormatting sqref="D3">
    <cfRule type="cellIs" dxfId="183" priority="34" operator="equal">
      <formula>"Amarillo"</formula>
    </cfRule>
    <cfRule type="cellIs" dxfId="182" priority="35" operator="equal">
      <formula>"Azul"</formula>
    </cfRule>
    <cfRule type="cellIs" dxfId="181" priority="36" operator="equal">
      <formula>"Azul"</formula>
    </cfRule>
    <cfRule type="cellIs" dxfId="180" priority="37" operator="equal">
      <formula>"Verde"</formula>
    </cfRule>
    <cfRule type="cellIs" dxfId="179" priority="38" operator="equal">
      <formula>"Verde"</formula>
    </cfRule>
    <cfRule type="cellIs" dxfId="178" priority="39" operator="equal">
      <formula>"Rojo"</formula>
    </cfRule>
    <cfRule type="cellIs" dxfId="177" priority="40" operator="equal">
      <formula>"Rojo"</formula>
    </cfRule>
  </conditionalFormatting>
  <conditionalFormatting sqref="E3:F3">
    <cfRule type="cellIs" dxfId="176" priority="27" operator="equal">
      <formula>"Amarillo"</formula>
    </cfRule>
    <cfRule type="cellIs" dxfId="175" priority="28" operator="equal">
      <formula>"Azul"</formula>
    </cfRule>
    <cfRule type="cellIs" dxfId="174" priority="29" operator="equal">
      <formula>"Azul"</formula>
    </cfRule>
    <cfRule type="cellIs" dxfId="173" priority="30" operator="equal">
      <formula>"Verde"</formula>
    </cfRule>
    <cfRule type="cellIs" dxfId="172" priority="31" operator="equal">
      <formula>"Verde"</formula>
    </cfRule>
    <cfRule type="cellIs" dxfId="171" priority="32" operator="equal">
      <formula>"Rojo"</formula>
    </cfRule>
    <cfRule type="cellIs" dxfId="170" priority="33" operator="equal">
      <formula>"Rojo"</formula>
    </cfRule>
    <cfRule type="cellIs" dxfId="169" priority="57" operator="equal">
      <formula>"Amarillo"</formula>
    </cfRule>
  </conditionalFormatting>
  <conditionalFormatting sqref="C4:C33">
    <cfRule type="cellIs" dxfId="168" priority="26" operator="equal">
      <formula>"Amarillo"</formula>
    </cfRule>
    <cfRule type="cellIs" dxfId="167" priority="58" operator="equal">
      <formula>"Amarillo"</formula>
    </cfRule>
    <cfRule type="cellIs" dxfId="166" priority="58" operator="equal">
      <formula>"Azul"</formula>
    </cfRule>
    <cfRule type="cellIs" dxfId="165" priority="58" operator="equal">
      <formula>"Azul"</formula>
    </cfRule>
    <cfRule type="cellIs" dxfId="164" priority="58" operator="equal">
      <formula>"Verde"</formula>
    </cfRule>
    <cfRule type="cellIs" dxfId="163" priority="58" operator="equal">
      <formula>"Verde"</formula>
    </cfRule>
    <cfRule type="cellIs" dxfId="162" priority="58" operator="equal">
      <formula>"Rojo"</formula>
    </cfRule>
    <cfRule type="cellIs" dxfId="161" priority="58" operator="equal">
      <formula>"Rojo"</formula>
    </cfRule>
  </conditionalFormatting>
  <conditionalFormatting sqref="D4:D33">
    <cfRule type="cellIs" dxfId="160" priority="25" operator="equal">
      <formula>"Amarillo"</formula>
    </cfRule>
    <cfRule type="cellIs" dxfId="159" priority="25" operator="equal">
      <formula>"Amarillo"</formula>
    </cfRule>
    <cfRule type="cellIs" dxfId="158" priority="59" operator="equal">
      <formula>"Azul"</formula>
    </cfRule>
    <cfRule type="cellIs" dxfId="157" priority="59" operator="equal">
      <formula>"Azul"</formula>
    </cfRule>
    <cfRule type="cellIs" dxfId="156" priority="59" operator="equal">
      <formula>"Verde"</formula>
    </cfRule>
    <cfRule type="cellIs" dxfId="155" priority="59" operator="equal">
      <formula>"Verde"</formula>
    </cfRule>
    <cfRule type="cellIs" dxfId="154" priority="59" operator="equal">
      <formula>"Rojo"</formula>
    </cfRule>
    <cfRule type="cellIs" dxfId="153" priority="59" operator="equal">
      <formula>"Rojo"</formula>
    </cfRule>
  </conditionalFormatting>
  <conditionalFormatting sqref="H3:K3">
    <cfRule type="cellIs" dxfId="152" priority="17" operator="equal">
      <formula>"Amarillo"</formula>
    </cfRule>
    <cfRule type="cellIs" dxfId="151" priority="18" operator="equal">
      <formula>"Azul"</formula>
    </cfRule>
    <cfRule type="cellIs" dxfId="150" priority="19" operator="equal">
      <formula>"Azul"</formula>
    </cfRule>
    <cfRule type="cellIs" dxfId="149" priority="20" operator="equal">
      <formula>"Verde"</formula>
    </cfRule>
    <cfRule type="cellIs" dxfId="148" priority="21" operator="equal">
      <formula>"Verde"</formula>
    </cfRule>
    <cfRule type="cellIs" dxfId="147" priority="22" operator="equal">
      <formula>"Rojo"</formula>
    </cfRule>
    <cfRule type="cellIs" dxfId="146" priority="23" operator="equal">
      <formula>"Rojo"</formula>
    </cfRule>
    <cfRule type="cellIs" dxfId="145" priority="24" operator="equal">
      <formula>"Amarillo"</formula>
    </cfRule>
  </conditionalFormatting>
  <conditionalFormatting sqref="L3">
    <cfRule type="cellIs" dxfId="144" priority="9" operator="equal">
      <formula>"Amarillo"</formula>
    </cfRule>
    <cfRule type="cellIs" dxfId="143" priority="10" operator="equal">
      <formula>"Azul"</formula>
    </cfRule>
    <cfRule type="cellIs" dxfId="142" priority="11" operator="equal">
      <formula>"Azul"</formula>
    </cfRule>
    <cfRule type="cellIs" dxfId="141" priority="12" operator="equal">
      <formula>"Verde"</formula>
    </cfRule>
    <cfRule type="cellIs" dxfId="140" priority="13" operator="equal">
      <formula>"Verde"</formula>
    </cfRule>
    <cfRule type="cellIs" dxfId="139" priority="14" operator="equal">
      <formula>"Rojo"</formula>
    </cfRule>
    <cfRule type="cellIs" dxfId="138" priority="15" operator="equal">
      <formula>"Rojo"</formula>
    </cfRule>
    <cfRule type="cellIs" dxfId="137" priority="16" operator="equal">
      <formula>"Amarillo"</formula>
    </cfRule>
  </conditionalFormatting>
  <conditionalFormatting sqref="G3">
    <cfRule type="cellIs" dxfId="136" priority="1" operator="equal">
      <formula>"Azul"</formula>
    </cfRule>
    <cfRule type="cellIs" dxfId="135" priority="2" operator="equal">
      <formula>"Amarillo"</formula>
    </cfRule>
    <cfRule type="cellIs" dxfId="134" priority="3" operator="equal">
      <formula>"Azul"</formula>
    </cfRule>
    <cfRule type="cellIs" dxfId="133" priority="4" operator="equal">
      <formula>"Verde"</formula>
    </cfRule>
    <cfRule type="cellIs" dxfId="132" priority="5" operator="equal">
      <formula>"Verde"</formula>
    </cfRule>
    <cfRule type="cellIs" dxfId="131" priority="6" operator="equal">
      <formula>"Rojo"</formula>
    </cfRule>
    <cfRule type="cellIs" dxfId="130" priority="7" operator="equal">
      <formula>"Rojo"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C063-9935-4359-A411-2C5F66B2279B}">
  <dimension ref="B1:M33"/>
  <sheetViews>
    <sheetView workbookViewId="0">
      <selection activeCell="N13" sqref="N13"/>
    </sheetView>
  </sheetViews>
  <sheetFormatPr defaultRowHeight="14.25" x14ac:dyDescent="0.45"/>
  <cols>
    <col min="2" max="3" width="28.265625" customWidth="1"/>
    <col min="4" max="4" width="9.06640625" style="4"/>
    <col min="7" max="8" width="9.06640625" style="4"/>
    <col min="10" max="13" width="9.06640625" style="4"/>
  </cols>
  <sheetData>
    <row r="1" spans="2:13" ht="14.65" thickBot="1" x14ac:dyDescent="0.5"/>
    <row r="2" spans="2:13" ht="14.65" thickBot="1" x14ac:dyDescent="0.5">
      <c r="D2" s="46" t="s">
        <v>133</v>
      </c>
      <c r="E2" s="47"/>
      <c r="F2" s="48"/>
      <c r="G2" s="46" t="s">
        <v>134</v>
      </c>
      <c r="H2" s="47"/>
      <c r="I2" s="48"/>
      <c r="J2" s="46" t="s">
        <v>135</v>
      </c>
      <c r="K2" s="47"/>
      <c r="L2" s="48"/>
      <c r="M2" s="49" t="s">
        <v>121</v>
      </c>
    </row>
    <row r="3" spans="2:13" ht="14.65" thickBot="1" x14ac:dyDescent="0.5">
      <c r="B3" s="15" t="s">
        <v>106</v>
      </c>
      <c r="C3" s="15" t="s">
        <v>3</v>
      </c>
      <c r="D3" s="28" t="s">
        <v>136</v>
      </c>
      <c r="E3" s="29" t="s">
        <v>137</v>
      </c>
      <c r="F3" s="30" t="s">
        <v>121</v>
      </c>
      <c r="G3" s="28" t="s">
        <v>136</v>
      </c>
      <c r="H3" s="29" t="s">
        <v>137</v>
      </c>
      <c r="I3" s="30" t="s">
        <v>121</v>
      </c>
      <c r="J3" s="28" t="s">
        <v>136</v>
      </c>
      <c r="K3" s="29" t="s">
        <v>137</v>
      </c>
      <c r="L3" s="30" t="s">
        <v>121</v>
      </c>
      <c r="M3" s="50"/>
    </row>
    <row r="4" spans="2:13" x14ac:dyDescent="0.45">
      <c r="B4" s="18" t="s">
        <v>10</v>
      </c>
      <c r="C4" s="35" t="s">
        <v>9</v>
      </c>
      <c r="D4" s="24">
        <v>80</v>
      </c>
      <c r="E4" s="24">
        <v>100</v>
      </c>
      <c r="F4" s="36">
        <f>((D4*0.6)+(E4*0.4))*0.0266</f>
        <v>2.3407999999999998</v>
      </c>
      <c r="G4" s="24">
        <v>70</v>
      </c>
      <c r="H4" s="24">
        <v>100</v>
      </c>
      <c r="I4" s="34">
        <f>((G4*0.6)+(H4*0.4))*0.0266</f>
        <v>2.1812</v>
      </c>
      <c r="J4" s="8">
        <v>70</v>
      </c>
      <c r="K4" s="9">
        <v>100</v>
      </c>
      <c r="L4" s="31">
        <f>((J4*0.6)+(K4*0.4))*0.0266</f>
        <v>2.1812</v>
      </c>
      <c r="M4" s="7">
        <f>(F4+I4+L4)</f>
        <v>6.7032000000000007</v>
      </c>
    </row>
    <row r="5" spans="2:13" x14ac:dyDescent="0.45">
      <c r="B5" s="20" t="s">
        <v>15</v>
      </c>
      <c r="C5" s="32" t="s">
        <v>14</v>
      </c>
      <c r="D5" s="24">
        <v>100</v>
      </c>
      <c r="E5" s="24">
        <v>100</v>
      </c>
      <c r="F5" s="36">
        <f t="shared" ref="F5:F33" si="0">((D5*0.6)+(E5*0.4))*0.0266</f>
        <v>2.6599999999999997</v>
      </c>
      <c r="G5" s="24">
        <v>85</v>
      </c>
      <c r="H5" s="24">
        <v>100</v>
      </c>
      <c r="I5" s="34">
        <f t="shared" ref="I5:I33" si="1">((G5*0.6)+(H5*0.4))*0.0266</f>
        <v>2.4205999999999999</v>
      </c>
      <c r="J5" s="8">
        <v>85</v>
      </c>
      <c r="K5" s="9">
        <v>100</v>
      </c>
      <c r="L5" s="31">
        <f t="shared" ref="L5:L33" si="2">((J5*0.6)+(K5*0.4))*0.0266</f>
        <v>2.4205999999999999</v>
      </c>
      <c r="M5" s="7">
        <f t="shared" ref="M5:M33" si="3">(F5+I5+L5)</f>
        <v>7.501199999999999</v>
      </c>
    </row>
    <row r="6" spans="2:13" x14ac:dyDescent="0.45">
      <c r="B6" s="20" t="s">
        <v>19</v>
      </c>
      <c r="C6" s="32" t="s">
        <v>18</v>
      </c>
      <c r="D6" s="24">
        <v>100</v>
      </c>
      <c r="E6" s="24">
        <v>100</v>
      </c>
      <c r="F6" s="36">
        <f t="shared" si="0"/>
        <v>2.6599999999999997</v>
      </c>
      <c r="G6" s="24">
        <v>90</v>
      </c>
      <c r="H6" s="24">
        <v>100</v>
      </c>
      <c r="I6" s="34">
        <f t="shared" si="1"/>
        <v>2.5004</v>
      </c>
      <c r="J6" s="8">
        <v>85</v>
      </c>
      <c r="K6" s="9">
        <v>100</v>
      </c>
      <c r="L6" s="31">
        <f t="shared" si="2"/>
        <v>2.4205999999999999</v>
      </c>
      <c r="M6" s="7">
        <f t="shared" si="3"/>
        <v>7.5809999999999995</v>
      </c>
    </row>
    <row r="7" spans="2:13" x14ac:dyDescent="0.45">
      <c r="B7" s="20" t="s">
        <v>22</v>
      </c>
      <c r="C7" s="32" t="s">
        <v>21</v>
      </c>
      <c r="D7" s="24">
        <v>100</v>
      </c>
      <c r="E7" s="24">
        <v>100</v>
      </c>
      <c r="F7" s="36">
        <f t="shared" si="0"/>
        <v>2.6599999999999997</v>
      </c>
      <c r="G7" s="24">
        <v>60</v>
      </c>
      <c r="H7" s="24">
        <v>100</v>
      </c>
      <c r="I7" s="34">
        <f t="shared" si="1"/>
        <v>2.0215999999999998</v>
      </c>
      <c r="J7" s="8">
        <v>80</v>
      </c>
      <c r="K7" s="9">
        <v>100</v>
      </c>
      <c r="L7" s="31">
        <f t="shared" si="2"/>
        <v>2.3407999999999998</v>
      </c>
      <c r="M7" s="7">
        <f t="shared" si="3"/>
        <v>7.0223999999999993</v>
      </c>
    </row>
    <row r="8" spans="2:13" x14ac:dyDescent="0.45">
      <c r="B8" s="20" t="s">
        <v>25</v>
      </c>
      <c r="C8" s="32" t="s">
        <v>24</v>
      </c>
      <c r="D8" s="24">
        <v>80</v>
      </c>
      <c r="E8" s="24">
        <v>100</v>
      </c>
      <c r="F8" s="36">
        <f t="shared" si="0"/>
        <v>2.3407999999999998</v>
      </c>
      <c r="G8" s="24">
        <v>70</v>
      </c>
      <c r="H8" s="24">
        <v>100</v>
      </c>
      <c r="I8" s="34">
        <f t="shared" si="1"/>
        <v>2.1812</v>
      </c>
      <c r="J8" s="8">
        <v>70</v>
      </c>
      <c r="K8" s="9">
        <v>100</v>
      </c>
      <c r="L8" s="31">
        <f t="shared" si="2"/>
        <v>2.1812</v>
      </c>
      <c r="M8" s="7">
        <f t="shared" si="3"/>
        <v>6.7032000000000007</v>
      </c>
    </row>
    <row r="9" spans="2:13" x14ac:dyDescent="0.45">
      <c r="B9" s="20" t="s">
        <v>29</v>
      </c>
      <c r="C9" s="32" t="s">
        <v>28</v>
      </c>
      <c r="D9" s="24">
        <v>85</v>
      </c>
      <c r="E9" s="24">
        <v>100</v>
      </c>
      <c r="F9" s="36">
        <f t="shared" si="0"/>
        <v>2.4205999999999999</v>
      </c>
      <c r="G9" s="24">
        <v>90</v>
      </c>
      <c r="H9" s="24">
        <v>100</v>
      </c>
      <c r="I9" s="34">
        <f t="shared" si="1"/>
        <v>2.5004</v>
      </c>
      <c r="J9" s="8">
        <v>70</v>
      </c>
      <c r="K9" s="9">
        <v>100</v>
      </c>
      <c r="L9" s="31">
        <f t="shared" si="2"/>
        <v>2.1812</v>
      </c>
      <c r="M9" s="7">
        <f t="shared" si="3"/>
        <v>7.1021999999999998</v>
      </c>
    </row>
    <row r="10" spans="2:13" x14ac:dyDescent="0.45">
      <c r="B10" s="20" t="s">
        <v>32</v>
      </c>
      <c r="C10" s="32" t="s">
        <v>31</v>
      </c>
      <c r="D10" s="24">
        <v>100</v>
      </c>
      <c r="E10" s="24">
        <v>100</v>
      </c>
      <c r="F10" s="36">
        <f t="shared" si="0"/>
        <v>2.6599999999999997</v>
      </c>
      <c r="G10" s="39">
        <v>0</v>
      </c>
      <c r="H10" s="39">
        <v>0</v>
      </c>
      <c r="I10" s="34">
        <f t="shared" si="1"/>
        <v>0</v>
      </c>
      <c r="J10" s="8">
        <v>100</v>
      </c>
      <c r="K10" s="9">
        <v>100</v>
      </c>
      <c r="L10" s="31">
        <f t="shared" si="2"/>
        <v>2.6599999999999997</v>
      </c>
      <c r="M10" s="7">
        <f t="shared" si="3"/>
        <v>5.3199999999999994</v>
      </c>
    </row>
    <row r="11" spans="2:13" x14ac:dyDescent="0.45">
      <c r="B11" s="20" t="s">
        <v>118</v>
      </c>
      <c r="C11" s="32" t="s">
        <v>35</v>
      </c>
      <c r="D11" s="24">
        <v>100</v>
      </c>
      <c r="E11" s="24">
        <v>100</v>
      </c>
      <c r="F11" s="36">
        <f t="shared" si="0"/>
        <v>2.6599999999999997</v>
      </c>
      <c r="G11" s="24">
        <v>50</v>
      </c>
      <c r="H11" s="24">
        <v>100</v>
      </c>
      <c r="I11" s="34">
        <f t="shared" si="1"/>
        <v>1.8619999999999999</v>
      </c>
      <c r="J11" s="8">
        <v>50</v>
      </c>
      <c r="K11" s="9">
        <v>100</v>
      </c>
      <c r="L11" s="31">
        <f t="shared" si="2"/>
        <v>1.8619999999999999</v>
      </c>
      <c r="M11" s="7">
        <f t="shared" si="3"/>
        <v>6.3839999999999995</v>
      </c>
    </row>
    <row r="12" spans="2:13" x14ac:dyDescent="0.45">
      <c r="B12" s="20" t="s">
        <v>39</v>
      </c>
      <c r="C12" s="32" t="s">
        <v>38</v>
      </c>
      <c r="D12" s="24">
        <v>75</v>
      </c>
      <c r="E12" s="24">
        <v>100</v>
      </c>
      <c r="F12" s="36">
        <f t="shared" si="0"/>
        <v>2.2609999999999997</v>
      </c>
      <c r="G12" s="24">
        <v>50</v>
      </c>
      <c r="H12" s="24">
        <v>100</v>
      </c>
      <c r="I12" s="34">
        <f t="shared" si="1"/>
        <v>1.8619999999999999</v>
      </c>
      <c r="J12" s="8">
        <v>70</v>
      </c>
      <c r="K12" s="9">
        <v>100</v>
      </c>
      <c r="L12" s="31">
        <f t="shared" si="2"/>
        <v>2.1812</v>
      </c>
      <c r="M12" s="7">
        <f t="shared" si="3"/>
        <v>6.3041999999999998</v>
      </c>
    </row>
    <row r="13" spans="2:13" x14ac:dyDescent="0.45">
      <c r="B13" s="20" t="s">
        <v>42</v>
      </c>
      <c r="C13" s="32" t="s">
        <v>41</v>
      </c>
      <c r="D13" s="24">
        <v>90</v>
      </c>
      <c r="E13" s="24">
        <v>100</v>
      </c>
      <c r="F13" s="36">
        <f t="shared" si="0"/>
        <v>2.5004</v>
      </c>
      <c r="G13" s="24">
        <v>90</v>
      </c>
      <c r="H13" s="24">
        <v>100</v>
      </c>
      <c r="I13" s="34">
        <f t="shared" si="1"/>
        <v>2.5004</v>
      </c>
      <c r="J13" s="8">
        <v>90</v>
      </c>
      <c r="K13" s="9">
        <v>100</v>
      </c>
      <c r="L13" s="31">
        <f t="shared" si="2"/>
        <v>2.5004</v>
      </c>
      <c r="M13" s="7">
        <f t="shared" si="3"/>
        <v>7.5011999999999999</v>
      </c>
    </row>
    <row r="14" spans="2:13" x14ac:dyDescent="0.45">
      <c r="B14" s="20" t="s">
        <v>45</v>
      </c>
      <c r="C14" s="32" t="s">
        <v>44</v>
      </c>
      <c r="D14" s="24">
        <v>85</v>
      </c>
      <c r="E14" s="24">
        <v>100</v>
      </c>
      <c r="F14" s="36">
        <f t="shared" si="0"/>
        <v>2.4205999999999999</v>
      </c>
      <c r="G14" s="24">
        <v>90</v>
      </c>
      <c r="H14" s="24">
        <v>100</v>
      </c>
      <c r="I14" s="34">
        <f t="shared" si="1"/>
        <v>2.5004</v>
      </c>
      <c r="J14" s="8">
        <v>80</v>
      </c>
      <c r="K14" s="9">
        <v>100</v>
      </c>
      <c r="L14" s="31">
        <f t="shared" si="2"/>
        <v>2.3407999999999998</v>
      </c>
      <c r="M14" s="7">
        <f t="shared" si="3"/>
        <v>7.2617999999999991</v>
      </c>
    </row>
    <row r="15" spans="2:13" x14ac:dyDescent="0.45">
      <c r="B15" s="20" t="s">
        <v>48</v>
      </c>
      <c r="C15" s="32" t="s">
        <v>47</v>
      </c>
      <c r="D15" s="24">
        <v>80</v>
      </c>
      <c r="E15" s="24">
        <v>100</v>
      </c>
      <c r="F15" s="36">
        <f t="shared" si="0"/>
        <v>2.3407999999999998</v>
      </c>
      <c r="G15" s="24">
        <v>60</v>
      </c>
      <c r="H15" s="24">
        <v>100</v>
      </c>
      <c r="I15" s="34">
        <f t="shared" si="1"/>
        <v>2.0215999999999998</v>
      </c>
      <c r="J15" s="8">
        <v>70</v>
      </c>
      <c r="K15" s="9">
        <v>100</v>
      </c>
      <c r="L15" s="31">
        <f t="shared" si="2"/>
        <v>2.1812</v>
      </c>
      <c r="M15" s="7">
        <f t="shared" si="3"/>
        <v>6.5435999999999996</v>
      </c>
    </row>
    <row r="16" spans="2:13" x14ac:dyDescent="0.45">
      <c r="B16" s="20" t="s">
        <v>51</v>
      </c>
      <c r="C16" s="32" t="s">
        <v>50</v>
      </c>
      <c r="D16" s="24">
        <v>85</v>
      </c>
      <c r="E16" s="24">
        <v>100</v>
      </c>
      <c r="F16" s="36">
        <f t="shared" si="0"/>
        <v>2.4205999999999999</v>
      </c>
      <c r="G16" s="24">
        <v>80</v>
      </c>
      <c r="H16" s="24">
        <v>100</v>
      </c>
      <c r="I16" s="34">
        <f t="shared" si="1"/>
        <v>2.3407999999999998</v>
      </c>
      <c r="J16" s="8">
        <v>90</v>
      </c>
      <c r="K16" s="9">
        <v>100</v>
      </c>
      <c r="L16" s="31">
        <f t="shared" si="2"/>
        <v>2.5004</v>
      </c>
      <c r="M16" s="7">
        <f t="shared" si="3"/>
        <v>7.2618</v>
      </c>
    </row>
    <row r="17" spans="2:13" x14ac:dyDescent="0.45">
      <c r="B17" s="20" t="s">
        <v>54</v>
      </c>
      <c r="C17" s="32" t="s">
        <v>53</v>
      </c>
      <c r="D17" s="24">
        <v>85</v>
      </c>
      <c r="E17" s="24">
        <v>100</v>
      </c>
      <c r="F17" s="36">
        <f t="shared" si="0"/>
        <v>2.4205999999999999</v>
      </c>
      <c r="G17" s="24">
        <v>80</v>
      </c>
      <c r="H17" s="24">
        <v>100</v>
      </c>
      <c r="I17" s="34">
        <f t="shared" si="1"/>
        <v>2.3407999999999998</v>
      </c>
      <c r="J17" s="8">
        <v>50</v>
      </c>
      <c r="K17" s="9">
        <v>100</v>
      </c>
      <c r="L17" s="31">
        <f t="shared" si="2"/>
        <v>1.8619999999999999</v>
      </c>
      <c r="M17" s="7">
        <f t="shared" si="3"/>
        <v>6.6234000000000002</v>
      </c>
    </row>
    <row r="18" spans="2:13" x14ac:dyDescent="0.45">
      <c r="B18" s="20" t="s">
        <v>117</v>
      </c>
      <c r="C18" s="32" t="s">
        <v>56</v>
      </c>
      <c r="D18" s="24">
        <v>85</v>
      </c>
      <c r="E18" s="24">
        <v>100</v>
      </c>
      <c r="F18" s="36">
        <f t="shared" si="0"/>
        <v>2.4205999999999999</v>
      </c>
      <c r="G18" s="24">
        <v>70</v>
      </c>
      <c r="H18" s="24">
        <v>100</v>
      </c>
      <c r="I18" s="34">
        <f t="shared" si="1"/>
        <v>2.1812</v>
      </c>
      <c r="J18" s="8">
        <v>80</v>
      </c>
      <c r="K18" s="9">
        <v>100</v>
      </c>
      <c r="L18" s="31">
        <f t="shared" si="2"/>
        <v>2.3407999999999998</v>
      </c>
      <c r="M18" s="7">
        <f t="shared" si="3"/>
        <v>6.9425999999999997</v>
      </c>
    </row>
    <row r="19" spans="2:13" x14ac:dyDescent="0.45">
      <c r="B19" s="20" t="s">
        <v>60</v>
      </c>
      <c r="C19" s="32" t="s">
        <v>59</v>
      </c>
      <c r="D19" s="24">
        <v>90</v>
      </c>
      <c r="E19" s="24">
        <v>100</v>
      </c>
      <c r="F19" s="36">
        <f t="shared" si="0"/>
        <v>2.5004</v>
      </c>
      <c r="G19" s="24">
        <v>90</v>
      </c>
      <c r="H19" s="24">
        <v>100</v>
      </c>
      <c r="I19" s="34">
        <f t="shared" si="1"/>
        <v>2.5004</v>
      </c>
      <c r="J19" s="8">
        <v>85</v>
      </c>
      <c r="K19" s="9">
        <v>100</v>
      </c>
      <c r="L19" s="31">
        <f t="shared" si="2"/>
        <v>2.4205999999999999</v>
      </c>
      <c r="M19" s="7">
        <f t="shared" si="3"/>
        <v>7.4214000000000002</v>
      </c>
    </row>
    <row r="20" spans="2:13" x14ac:dyDescent="0.45">
      <c r="B20" s="20" t="s">
        <v>63</v>
      </c>
      <c r="C20" s="32" t="s">
        <v>62</v>
      </c>
      <c r="D20" s="24">
        <v>100</v>
      </c>
      <c r="E20" s="24">
        <v>100</v>
      </c>
      <c r="F20" s="36">
        <f t="shared" si="0"/>
        <v>2.6599999999999997</v>
      </c>
      <c r="G20" s="24">
        <v>90</v>
      </c>
      <c r="H20" s="24">
        <v>100</v>
      </c>
      <c r="I20" s="34">
        <f t="shared" si="1"/>
        <v>2.5004</v>
      </c>
      <c r="J20" s="8">
        <v>80</v>
      </c>
      <c r="K20" s="9">
        <v>100</v>
      </c>
      <c r="L20" s="31">
        <f t="shared" si="2"/>
        <v>2.3407999999999998</v>
      </c>
      <c r="M20" s="7">
        <f t="shared" si="3"/>
        <v>7.501199999999999</v>
      </c>
    </row>
    <row r="21" spans="2:13" x14ac:dyDescent="0.45">
      <c r="B21" s="20" t="s">
        <v>67</v>
      </c>
      <c r="C21" s="32" t="s">
        <v>66</v>
      </c>
      <c r="D21" s="24">
        <v>90</v>
      </c>
      <c r="E21" s="24">
        <v>100</v>
      </c>
      <c r="F21" s="36">
        <f t="shared" si="0"/>
        <v>2.5004</v>
      </c>
      <c r="G21" s="24">
        <v>90</v>
      </c>
      <c r="H21" s="24">
        <v>100</v>
      </c>
      <c r="I21" s="34">
        <f t="shared" si="1"/>
        <v>2.5004</v>
      </c>
      <c r="J21" s="8">
        <v>70</v>
      </c>
      <c r="K21" s="9">
        <v>100</v>
      </c>
      <c r="L21" s="31">
        <f t="shared" si="2"/>
        <v>2.1812</v>
      </c>
      <c r="M21" s="7">
        <f t="shared" si="3"/>
        <v>7.1820000000000004</v>
      </c>
    </row>
    <row r="22" spans="2:13" x14ac:dyDescent="0.45">
      <c r="B22" s="20" t="s">
        <v>70</v>
      </c>
      <c r="C22" s="32" t="s">
        <v>69</v>
      </c>
      <c r="D22" s="24">
        <v>80</v>
      </c>
      <c r="E22" s="24">
        <v>100</v>
      </c>
      <c r="F22" s="36">
        <f t="shared" si="0"/>
        <v>2.3407999999999998</v>
      </c>
      <c r="G22" s="39">
        <v>0</v>
      </c>
      <c r="H22" s="39">
        <v>0</v>
      </c>
      <c r="I22" s="34">
        <f t="shared" si="1"/>
        <v>0</v>
      </c>
      <c r="J22" s="8">
        <v>70</v>
      </c>
      <c r="K22" s="9">
        <v>100</v>
      </c>
      <c r="L22" s="31">
        <f t="shared" si="2"/>
        <v>2.1812</v>
      </c>
      <c r="M22" s="7">
        <f t="shared" si="3"/>
        <v>4.5220000000000002</v>
      </c>
    </row>
    <row r="23" spans="2:13" x14ac:dyDescent="0.45">
      <c r="B23" s="20" t="s">
        <v>73</v>
      </c>
      <c r="C23" s="32" t="s">
        <v>72</v>
      </c>
      <c r="D23" s="24">
        <v>85</v>
      </c>
      <c r="E23" s="24">
        <v>100</v>
      </c>
      <c r="F23" s="36">
        <f t="shared" si="0"/>
        <v>2.4205999999999999</v>
      </c>
      <c r="G23" s="24">
        <v>70</v>
      </c>
      <c r="H23" s="24">
        <v>100</v>
      </c>
      <c r="I23" s="34">
        <f t="shared" si="1"/>
        <v>2.1812</v>
      </c>
      <c r="J23" s="8">
        <v>70</v>
      </c>
      <c r="K23" s="9">
        <v>100</v>
      </c>
      <c r="L23" s="31">
        <f t="shared" si="2"/>
        <v>2.1812</v>
      </c>
      <c r="M23" s="7">
        <f t="shared" si="3"/>
        <v>6.7829999999999995</v>
      </c>
    </row>
    <row r="24" spans="2:13" x14ac:dyDescent="0.45">
      <c r="B24" s="20" t="s">
        <v>77</v>
      </c>
      <c r="C24" s="32" t="s">
        <v>76</v>
      </c>
      <c r="D24" s="24">
        <v>80</v>
      </c>
      <c r="E24" s="24">
        <v>100</v>
      </c>
      <c r="F24" s="36">
        <f t="shared" si="0"/>
        <v>2.3407999999999998</v>
      </c>
      <c r="G24" s="24">
        <v>70</v>
      </c>
      <c r="H24" s="24">
        <v>100</v>
      </c>
      <c r="I24" s="34">
        <f t="shared" si="1"/>
        <v>2.1812</v>
      </c>
      <c r="J24" s="40">
        <v>0</v>
      </c>
      <c r="K24" s="41">
        <v>0</v>
      </c>
      <c r="L24" s="31">
        <f t="shared" si="2"/>
        <v>0</v>
      </c>
      <c r="M24" s="7">
        <f t="shared" si="3"/>
        <v>4.5220000000000002</v>
      </c>
    </row>
    <row r="25" spans="2:13" x14ac:dyDescent="0.45">
      <c r="B25" s="20" t="s">
        <v>81</v>
      </c>
      <c r="C25" s="32" t="s">
        <v>80</v>
      </c>
      <c r="D25" s="24">
        <v>80</v>
      </c>
      <c r="E25" s="24">
        <v>100</v>
      </c>
      <c r="F25" s="36">
        <f t="shared" si="0"/>
        <v>2.3407999999999998</v>
      </c>
      <c r="G25" s="24">
        <v>70</v>
      </c>
      <c r="H25" s="24">
        <v>100</v>
      </c>
      <c r="I25" s="34">
        <f t="shared" si="1"/>
        <v>2.1812</v>
      </c>
      <c r="J25" s="8">
        <v>70</v>
      </c>
      <c r="K25" s="9">
        <v>100</v>
      </c>
      <c r="L25" s="31">
        <f t="shared" si="2"/>
        <v>2.1812</v>
      </c>
      <c r="M25" s="7">
        <f t="shared" si="3"/>
        <v>6.7032000000000007</v>
      </c>
    </row>
    <row r="26" spans="2:13" x14ac:dyDescent="0.45">
      <c r="B26" s="20" t="s">
        <v>84</v>
      </c>
      <c r="C26" s="32" t="s">
        <v>83</v>
      </c>
      <c r="D26" s="24">
        <v>100</v>
      </c>
      <c r="E26" s="24">
        <v>100</v>
      </c>
      <c r="F26" s="36">
        <f t="shared" si="0"/>
        <v>2.6599999999999997</v>
      </c>
      <c r="G26" s="24">
        <v>100</v>
      </c>
      <c r="H26" s="24">
        <v>100</v>
      </c>
      <c r="I26" s="34">
        <f t="shared" si="1"/>
        <v>2.6599999999999997</v>
      </c>
      <c r="J26" s="8">
        <v>90</v>
      </c>
      <c r="K26" s="9">
        <v>100</v>
      </c>
      <c r="L26" s="31">
        <f t="shared" si="2"/>
        <v>2.5004</v>
      </c>
      <c r="M26" s="7">
        <f t="shared" si="3"/>
        <v>7.8203999999999994</v>
      </c>
    </row>
    <row r="27" spans="2:13" x14ac:dyDescent="0.45">
      <c r="B27" s="20" t="s">
        <v>87</v>
      </c>
      <c r="C27" s="32" t="s">
        <v>86</v>
      </c>
      <c r="D27" s="24">
        <v>100</v>
      </c>
      <c r="E27" s="24">
        <v>100</v>
      </c>
      <c r="F27" s="36">
        <f t="shared" si="0"/>
        <v>2.6599999999999997</v>
      </c>
      <c r="G27" s="24">
        <v>100</v>
      </c>
      <c r="H27" s="24">
        <v>100</v>
      </c>
      <c r="I27" s="34">
        <f t="shared" si="1"/>
        <v>2.6599999999999997</v>
      </c>
      <c r="J27" s="8">
        <v>90</v>
      </c>
      <c r="K27" s="9">
        <v>100</v>
      </c>
      <c r="L27" s="31">
        <f t="shared" si="2"/>
        <v>2.5004</v>
      </c>
      <c r="M27" s="7">
        <f t="shared" si="3"/>
        <v>7.8203999999999994</v>
      </c>
    </row>
    <row r="28" spans="2:13" x14ac:dyDescent="0.45">
      <c r="B28" s="20" t="s">
        <v>90</v>
      </c>
      <c r="C28" s="32" t="s">
        <v>89</v>
      </c>
      <c r="D28" s="24">
        <v>85</v>
      </c>
      <c r="E28" s="24">
        <v>100</v>
      </c>
      <c r="F28" s="36">
        <f t="shared" si="0"/>
        <v>2.4205999999999999</v>
      </c>
      <c r="G28" s="24">
        <v>85</v>
      </c>
      <c r="H28" s="24">
        <v>100</v>
      </c>
      <c r="I28" s="34">
        <f t="shared" si="1"/>
        <v>2.4205999999999999</v>
      </c>
      <c r="J28" s="8">
        <v>85</v>
      </c>
      <c r="K28" s="9">
        <v>100</v>
      </c>
      <c r="L28" s="31">
        <f t="shared" si="2"/>
        <v>2.4205999999999999</v>
      </c>
      <c r="M28" s="7">
        <f t="shared" si="3"/>
        <v>7.2617999999999991</v>
      </c>
    </row>
    <row r="29" spans="2:13" x14ac:dyDescent="0.45">
      <c r="B29" s="20" t="s">
        <v>93</v>
      </c>
      <c r="C29" s="32" t="s">
        <v>92</v>
      </c>
      <c r="D29" s="24">
        <v>100</v>
      </c>
      <c r="E29" s="24">
        <v>100</v>
      </c>
      <c r="F29" s="36">
        <f t="shared" si="0"/>
        <v>2.6599999999999997</v>
      </c>
      <c r="G29" s="24">
        <v>90</v>
      </c>
      <c r="H29" s="24">
        <v>100</v>
      </c>
      <c r="I29" s="34">
        <f t="shared" si="1"/>
        <v>2.5004</v>
      </c>
      <c r="J29" s="8">
        <v>70</v>
      </c>
      <c r="K29" s="9">
        <v>100</v>
      </c>
      <c r="L29" s="31">
        <f t="shared" si="2"/>
        <v>2.1812</v>
      </c>
      <c r="M29" s="7">
        <f t="shared" si="3"/>
        <v>7.3415999999999997</v>
      </c>
    </row>
    <row r="30" spans="2:13" x14ac:dyDescent="0.45">
      <c r="B30" s="20" t="s">
        <v>32</v>
      </c>
      <c r="C30" s="32" t="s">
        <v>95</v>
      </c>
      <c r="D30" s="24">
        <v>90</v>
      </c>
      <c r="E30" s="24">
        <v>100</v>
      </c>
      <c r="F30" s="36">
        <f t="shared" si="0"/>
        <v>2.5004</v>
      </c>
      <c r="G30" s="24">
        <v>85</v>
      </c>
      <c r="H30" s="24">
        <v>100</v>
      </c>
      <c r="I30" s="34">
        <f t="shared" si="1"/>
        <v>2.4205999999999999</v>
      </c>
      <c r="J30" s="8">
        <v>85</v>
      </c>
      <c r="K30" s="9">
        <v>100</v>
      </c>
      <c r="L30" s="31">
        <f t="shared" si="2"/>
        <v>2.4205999999999999</v>
      </c>
      <c r="M30" s="7">
        <f t="shared" si="3"/>
        <v>7.3415999999999997</v>
      </c>
    </row>
    <row r="31" spans="2:13" x14ac:dyDescent="0.45">
      <c r="B31" s="20" t="s">
        <v>98</v>
      </c>
      <c r="C31" s="32" t="s">
        <v>97</v>
      </c>
      <c r="D31" s="24">
        <v>100</v>
      </c>
      <c r="E31" s="24">
        <v>100</v>
      </c>
      <c r="F31" s="36">
        <f t="shared" si="0"/>
        <v>2.6599999999999997</v>
      </c>
      <c r="G31" s="24">
        <v>80</v>
      </c>
      <c r="H31" s="24">
        <v>100</v>
      </c>
      <c r="I31" s="34">
        <f t="shared" si="1"/>
        <v>2.3407999999999998</v>
      </c>
      <c r="J31" s="8">
        <v>85</v>
      </c>
      <c r="K31" s="9">
        <v>100</v>
      </c>
      <c r="L31" s="31">
        <f t="shared" si="2"/>
        <v>2.4205999999999999</v>
      </c>
      <c r="M31" s="7">
        <f t="shared" si="3"/>
        <v>7.4214000000000002</v>
      </c>
    </row>
    <row r="32" spans="2:13" x14ac:dyDescent="0.45">
      <c r="B32" s="20" t="s">
        <v>101</v>
      </c>
      <c r="C32" s="32" t="s">
        <v>100</v>
      </c>
      <c r="D32" s="24">
        <v>100</v>
      </c>
      <c r="E32" s="24">
        <v>100</v>
      </c>
      <c r="F32" s="36">
        <f t="shared" si="0"/>
        <v>2.6599999999999997</v>
      </c>
      <c r="G32" s="24">
        <v>100</v>
      </c>
      <c r="H32" s="24">
        <v>100</v>
      </c>
      <c r="I32" s="34">
        <f t="shared" si="1"/>
        <v>2.6599999999999997</v>
      </c>
      <c r="J32" s="8">
        <v>100</v>
      </c>
      <c r="K32" s="9">
        <v>100</v>
      </c>
      <c r="L32" s="31">
        <f t="shared" si="2"/>
        <v>2.6599999999999997</v>
      </c>
      <c r="M32" s="7">
        <f t="shared" si="3"/>
        <v>7.9799999999999986</v>
      </c>
    </row>
    <row r="33" spans="2:13" ht="14.65" thickBot="1" x14ac:dyDescent="0.5">
      <c r="B33" s="22" t="s">
        <v>104</v>
      </c>
      <c r="C33" s="33" t="s">
        <v>103</v>
      </c>
      <c r="D33" s="24">
        <v>100</v>
      </c>
      <c r="E33" s="24">
        <v>100</v>
      </c>
      <c r="F33" s="36">
        <f t="shared" si="0"/>
        <v>2.6599999999999997</v>
      </c>
      <c r="G33" s="24">
        <v>100</v>
      </c>
      <c r="H33" s="24">
        <v>100</v>
      </c>
      <c r="I33" s="34">
        <f t="shared" si="1"/>
        <v>2.6599999999999997</v>
      </c>
      <c r="J33" s="8">
        <v>100</v>
      </c>
      <c r="K33" s="9">
        <v>100</v>
      </c>
      <c r="L33" s="31">
        <f t="shared" si="2"/>
        <v>2.6599999999999997</v>
      </c>
      <c r="M33" s="7">
        <f t="shared" si="3"/>
        <v>7.9799999999999986</v>
      </c>
    </row>
  </sheetData>
  <mergeCells count="4">
    <mergeCell ref="D2:F2"/>
    <mergeCell ref="G2:I2"/>
    <mergeCell ref="J2:L2"/>
    <mergeCell ref="M2:M3"/>
  </mergeCells>
  <conditionalFormatting sqref="B3">
    <cfRule type="cellIs" dxfId="129" priority="109" operator="equal">
      <formula>"Amarillo"</formula>
    </cfRule>
    <cfRule type="cellIs" dxfId="128" priority="110" operator="equal">
      <formula>"Azul"</formula>
    </cfRule>
    <cfRule type="cellIs" dxfId="127" priority="111" operator="equal">
      <formula>"Azul"</formula>
    </cfRule>
    <cfRule type="cellIs" dxfId="126" priority="112" operator="equal">
      <formula>"Verde"</formula>
    </cfRule>
    <cfRule type="cellIs" dxfId="125" priority="113" operator="equal">
      <formula>"Verde"</formula>
    </cfRule>
    <cfRule type="cellIs" dxfId="124" priority="114" operator="equal">
      <formula>"Rojo"</formula>
    </cfRule>
    <cfRule type="cellIs" dxfId="123" priority="115" operator="equal">
      <formula>"Rojo"</formula>
    </cfRule>
  </conditionalFormatting>
  <conditionalFormatting sqref="C3">
    <cfRule type="cellIs" dxfId="122" priority="102" operator="equal">
      <formula>"Amarillo"</formula>
    </cfRule>
    <cfRule type="cellIs" dxfId="121" priority="103" operator="equal">
      <formula>"Azul"</formula>
    </cfRule>
    <cfRule type="cellIs" dxfId="120" priority="104" operator="equal">
      <formula>"Azul"</formula>
    </cfRule>
    <cfRule type="cellIs" dxfId="119" priority="105" operator="equal">
      <formula>"Verde"</formula>
    </cfRule>
    <cfRule type="cellIs" dxfId="118" priority="106" operator="equal">
      <formula>"Verde"</formula>
    </cfRule>
    <cfRule type="cellIs" dxfId="117" priority="107" operator="equal">
      <formula>"Rojo"</formula>
    </cfRule>
    <cfRule type="cellIs" dxfId="116" priority="108" operator="equal">
      <formula>"Rojo"</formula>
    </cfRule>
  </conditionalFormatting>
  <conditionalFormatting sqref="B4:B33">
    <cfRule type="cellIs" dxfId="115" priority="101" operator="equal">
      <formula>"Amarillo"</formula>
    </cfRule>
  </conditionalFormatting>
  <conditionalFormatting sqref="C4:C33">
    <cfRule type="cellIs" dxfId="114" priority="100" operator="equal">
      <formula>"Amarillo"</formula>
    </cfRule>
  </conditionalFormatting>
  <conditionalFormatting sqref="D3:E3">
    <cfRule type="cellIs" dxfId="113" priority="85" operator="equal">
      <formula>"Amarillo"</formula>
    </cfRule>
    <cfRule type="cellIs" dxfId="112" priority="86" operator="equal">
      <formula>"Azul"</formula>
    </cfRule>
    <cfRule type="cellIs" dxfId="111" priority="87" operator="equal">
      <formula>"Azul"</formula>
    </cfRule>
    <cfRule type="cellIs" dxfId="110" priority="88" operator="equal">
      <formula>"Verde"</formula>
    </cfRule>
    <cfRule type="cellIs" dxfId="109" priority="89" operator="equal">
      <formula>"Verde"</formula>
    </cfRule>
    <cfRule type="cellIs" dxfId="108" priority="90" operator="equal">
      <formula>"Rojo"</formula>
    </cfRule>
    <cfRule type="cellIs" dxfId="107" priority="91" operator="equal">
      <formula>"Rojo"</formula>
    </cfRule>
  </conditionalFormatting>
  <conditionalFormatting sqref="D2">
    <cfRule type="cellIs" dxfId="106" priority="78" operator="equal">
      <formula>"Amarillo"</formula>
    </cfRule>
    <cfRule type="cellIs" dxfId="105" priority="79" operator="equal">
      <formula>"Azul"</formula>
    </cfRule>
    <cfRule type="cellIs" dxfId="104" priority="80" operator="equal">
      <formula>"Azul"</formula>
    </cfRule>
    <cfRule type="cellIs" dxfId="103" priority="81" operator="equal">
      <formula>"Verde"</formula>
    </cfRule>
    <cfRule type="cellIs" dxfId="102" priority="82" operator="equal">
      <formula>"Verde"</formula>
    </cfRule>
    <cfRule type="cellIs" dxfId="101" priority="83" operator="equal">
      <formula>"Rojo"</formula>
    </cfRule>
    <cfRule type="cellIs" dxfId="100" priority="84" operator="equal">
      <formula>"Rojo"</formula>
    </cfRule>
  </conditionalFormatting>
  <conditionalFormatting sqref="F3">
    <cfRule type="cellIs" dxfId="99" priority="71" operator="equal">
      <formula>"Amarillo"</formula>
    </cfRule>
    <cfRule type="cellIs" dxfId="98" priority="72" operator="equal">
      <formula>"Azul"</formula>
    </cfRule>
    <cfRule type="cellIs" dxfId="97" priority="73" operator="equal">
      <formula>"Azul"</formula>
    </cfRule>
    <cfRule type="cellIs" dxfId="96" priority="74" operator="equal">
      <formula>"Verde"</formula>
    </cfRule>
    <cfRule type="cellIs" dxfId="95" priority="75" operator="equal">
      <formula>"Verde"</formula>
    </cfRule>
    <cfRule type="cellIs" dxfId="94" priority="76" operator="equal">
      <formula>"Rojo"</formula>
    </cfRule>
    <cfRule type="cellIs" dxfId="93" priority="77" operator="equal">
      <formula>"Rojo"</formula>
    </cfRule>
  </conditionalFormatting>
  <conditionalFormatting sqref="G3:H3">
    <cfRule type="cellIs" dxfId="92" priority="64" operator="equal">
      <formula>"Amarillo"</formula>
    </cfRule>
    <cfRule type="cellIs" dxfId="91" priority="65" operator="equal">
      <formula>"Azul"</formula>
    </cfRule>
    <cfRule type="cellIs" dxfId="90" priority="66" operator="equal">
      <formula>"Amarillo"</formula>
    </cfRule>
    <cfRule type="cellIs" dxfId="89" priority="67" operator="equal">
      <formula>"Verde"</formula>
    </cfRule>
    <cfRule type="cellIs" dxfId="88" priority="68" operator="equal">
      <formula>"Verde"</formula>
    </cfRule>
    <cfRule type="cellIs" dxfId="87" priority="69" operator="equal">
      <formula>"Rojo"</formula>
    </cfRule>
    <cfRule type="cellIs" dxfId="86" priority="70" operator="equal">
      <formula>"Rojo"</formula>
    </cfRule>
  </conditionalFormatting>
  <conditionalFormatting sqref="G2">
    <cfRule type="cellIs" dxfId="85" priority="57" operator="equal">
      <formula>"Amarillo"</formula>
    </cfRule>
    <cfRule type="cellIs" dxfId="84" priority="58" operator="equal">
      <formula>"Amarillo"</formula>
    </cfRule>
    <cfRule type="cellIs" dxfId="83" priority="59" operator="equal">
      <formula>"Azul"</formula>
    </cfRule>
    <cfRule type="cellIs" dxfId="82" priority="60" operator="equal">
      <formula>"Verde"</formula>
    </cfRule>
    <cfRule type="cellIs" dxfId="81" priority="61" operator="equal">
      <formula>"Verde"</formula>
    </cfRule>
    <cfRule type="cellIs" dxfId="80" priority="62" operator="equal">
      <formula>"Rojo"</formula>
    </cfRule>
    <cfRule type="cellIs" dxfId="79" priority="63" operator="equal">
      <formula>"Rojo"</formula>
    </cfRule>
  </conditionalFormatting>
  <conditionalFormatting sqref="I3">
    <cfRule type="cellIs" dxfId="78" priority="50" operator="equal">
      <formula>"Amarillo"</formula>
    </cfRule>
    <cfRule type="cellIs" dxfId="77" priority="51" operator="equal">
      <formula>"Azul"</formula>
    </cfRule>
    <cfRule type="cellIs" dxfId="76" priority="52" operator="equal">
      <formula>"Azul"</formula>
    </cfRule>
    <cfRule type="cellIs" dxfId="75" priority="53" operator="equal">
      <formula>"Verde"</formula>
    </cfRule>
    <cfRule type="cellIs" dxfId="74" priority="54" operator="equal">
      <formula>"Verde"</formula>
    </cfRule>
    <cfRule type="cellIs" dxfId="73" priority="55" operator="equal">
      <formula>"Rojo"</formula>
    </cfRule>
    <cfRule type="cellIs" dxfId="72" priority="56" operator="equal">
      <formula>"Rojo"</formula>
    </cfRule>
  </conditionalFormatting>
  <conditionalFormatting sqref="J3:K3">
    <cfRule type="cellIs" dxfId="71" priority="43" operator="equal">
      <formula>"Amarillo"</formula>
    </cfRule>
    <cfRule type="cellIs" dxfId="70" priority="44" operator="equal">
      <formula>"Azul"</formula>
    </cfRule>
    <cfRule type="cellIs" dxfId="69" priority="45" operator="equal">
      <formula>"Amarillo"</formula>
    </cfRule>
    <cfRule type="cellIs" dxfId="68" priority="46" operator="equal">
      <formula>"Verde"</formula>
    </cfRule>
    <cfRule type="cellIs" dxfId="67" priority="47" operator="equal">
      <formula>"Verde"</formula>
    </cfRule>
    <cfRule type="cellIs" dxfId="66" priority="48" operator="equal">
      <formula>"Rojo"</formula>
    </cfRule>
    <cfRule type="cellIs" dxfId="65" priority="49" operator="equal">
      <formula>"Rojo"</formula>
    </cfRule>
  </conditionalFormatting>
  <conditionalFormatting sqref="J2">
    <cfRule type="cellIs" dxfId="64" priority="36" operator="equal">
      <formula>"Amarillo"</formula>
    </cfRule>
    <cfRule type="cellIs" dxfId="63" priority="37" operator="equal">
      <formula>"Amarillo"</formula>
    </cfRule>
    <cfRule type="cellIs" dxfId="62" priority="38" operator="equal">
      <formula>"Azul"</formula>
    </cfRule>
    <cfRule type="cellIs" dxfId="61" priority="39" operator="equal">
      <formula>"Verde"</formula>
    </cfRule>
    <cfRule type="cellIs" dxfId="60" priority="40" operator="equal">
      <formula>"Verde"</formula>
    </cfRule>
    <cfRule type="cellIs" dxfId="59" priority="41" operator="equal">
      <formula>"Rojo"</formula>
    </cfRule>
    <cfRule type="cellIs" dxfId="58" priority="42" operator="equal">
      <formula>"Rojo"</formula>
    </cfRule>
  </conditionalFormatting>
  <conditionalFormatting sqref="L3">
    <cfRule type="cellIs" dxfId="57" priority="29" operator="equal">
      <formula>"Amarillo"</formula>
    </cfRule>
    <cfRule type="cellIs" dxfId="56" priority="30" operator="equal">
      <formula>"Azul"</formula>
    </cfRule>
    <cfRule type="cellIs" dxfId="55" priority="31" operator="equal">
      <formula>"Azul"</formula>
    </cfRule>
    <cfRule type="cellIs" dxfId="54" priority="32" operator="equal">
      <formula>"Verde"</formula>
    </cfRule>
    <cfRule type="cellIs" dxfId="53" priority="33" operator="equal">
      <formula>"Verde"</formula>
    </cfRule>
    <cfRule type="cellIs" dxfId="52" priority="34" operator="equal">
      <formula>"Rojo"</formula>
    </cfRule>
    <cfRule type="cellIs" dxfId="51" priority="35" operator="equal">
      <formula>"Rojo"</formula>
    </cfRule>
  </conditionalFormatting>
  <conditionalFormatting sqref="M2">
    <cfRule type="cellIs" dxfId="29" priority="1" operator="equal">
      <formula>"Amarillo"</formula>
    </cfRule>
    <cfRule type="cellIs" dxfId="28" priority="2" operator="equal">
      <formula>"Azul"</formula>
    </cfRule>
    <cfRule type="cellIs" dxfId="27" priority="3" operator="equal">
      <formula>"Azul"</formula>
    </cfRule>
    <cfRule type="cellIs" dxfId="26" priority="4" operator="equal">
      <formula>"Verde"</formula>
    </cfRule>
    <cfRule type="cellIs" dxfId="25" priority="5" operator="equal">
      <formula>"Verde"</formula>
    </cfRule>
    <cfRule type="cellIs" dxfId="24" priority="6" operator="equal">
      <formula>"Rojo"</formula>
    </cfRule>
    <cfRule type="cellIs" dxfId="23" priority="7" operator="equal">
      <formula>"Rojo"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Listado general de estudiantes</vt:lpstr>
      <vt:lpstr>Notas</vt:lpstr>
      <vt:lpstr>Presntaciones 3 min</vt:lpstr>
      <vt:lpstr>Quizzes</vt:lpstr>
      <vt:lpstr>Trabajos</vt:lpstr>
      <vt:lpstr>Parciales</vt:lpstr>
      <vt:lpstr>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Ines Aguirre</dc:creator>
  <cp:lastModifiedBy>Maria Ines Aguirre</cp:lastModifiedBy>
  <dcterms:created xsi:type="dcterms:W3CDTF">2020-07-30T13:24:05Z</dcterms:created>
  <dcterms:modified xsi:type="dcterms:W3CDTF">2020-11-16T02:37:53Z</dcterms:modified>
</cp:coreProperties>
</file>