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PARCIAL2-DAVIDCORZO\"/>
    </mc:Choice>
  </mc:AlternateContent>
  <xr:revisionPtr revIDLastSave="0" documentId="13_ncr:1_{105D3E67-8937-40ED-A2E3-3E03CEE7334B}" xr6:coauthVersionLast="45" xr6:coauthVersionMax="45" xr10:uidLastSave="{00000000-0000-0000-0000-000000000000}"/>
  <bookViews>
    <workbookView xWindow="2430" yWindow="945" windowWidth="14100" windowHeight="14640" activeTab="1" xr2:uid="{00000000-000D-0000-FFFF-FFFF00000000}"/>
  </bookViews>
  <sheets>
    <sheet name="Problema 1" sheetId="1" r:id="rId1"/>
    <sheet name="Problema 2" sheetId="2" r:id="rId2"/>
    <sheet name="Problema 3" sheetId="3" r:id="rId3"/>
    <sheet name="Problema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12" i="2"/>
  <c r="G13" i="2" s="1"/>
  <c r="G17" i="2" s="1"/>
  <c r="G9" i="2"/>
  <c r="J22" i="4"/>
  <c r="J14" i="4"/>
  <c r="J15" i="4"/>
  <c r="J16" i="4"/>
  <c r="J17" i="4"/>
  <c r="J20" i="4"/>
  <c r="J13" i="4"/>
  <c r="J12" i="4"/>
  <c r="J11" i="4"/>
  <c r="J10" i="4"/>
  <c r="J9" i="4"/>
  <c r="J8" i="4"/>
  <c r="J7" i="4"/>
  <c r="J5" i="4"/>
  <c r="J6" i="4"/>
  <c r="G28" i="4"/>
  <c r="G26" i="4"/>
  <c r="G25" i="4"/>
  <c r="G24" i="4"/>
  <c r="G23" i="4"/>
  <c r="G22" i="4"/>
  <c r="G20" i="4"/>
  <c r="G19" i="4"/>
  <c r="G18" i="4"/>
  <c r="G17" i="4"/>
  <c r="G16" i="4"/>
  <c r="G14" i="4"/>
  <c r="G13" i="4"/>
  <c r="G12" i="4"/>
  <c r="G11" i="4"/>
  <c r="G10" i="4"/>
  <c r="G9" i="4"/>
  <c r="G8" i="4"/>
  <c r="G7" i="4"/>
  <c r="G6" i="4"/>
  <c r="G5" i="4"/>
  <c r="G15" i="4"/>
  <c r="G21" i="4"/>
  <c r="G27" i="4"/>
  <c r="G4" i="4"/>
  <c r="K5" i="3"/>
  <c r="J13" i="3"/>
  <c r="J12" i="3"/>
  <c r="J11" i="3"/>
  <c r="J9" i="3"/>
  <c r="J8" i="3"/>
  <c r="J5" i="3"/>
  <c r="J4" i="3"/>
  <c r="J2" i="3"/>
  <c r="J3" i="3"/>
  <c r="G13" i="3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D4" i="3"/>
  <c r="D5" i="3"/>
  <c r="D6" i="3"/>
  <c r="D7" i="3"/>
  <c r="D8" i="3"/>
  <c r="D9" i="3"/>
  <c r="D10" i="3"/>
  <c r="D11" i="3"/>
  <c r="D12" i="3"/>
  <c r="D3" i="3"/>
  <c r="G7" i="2" l="1"/>
  <c r="G6" i="2"/>
  <c r="G4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" i="2"/>
  <c r="D27" i="1" l="1"/>
  <c r="D28" i="1"/>
  <c r="D22" i="1" l="1"/>
  <c r="D21" i="1"/>
  <c r="D20" i="1"/>
  <c r="G4" i="1"/>
  <c r="H4" i="1"/>
  <c r="G5" i="1"/>
  <c r="H5" i="1"/>
  <c r="G6" i="1"/>
  <c r="H6" i="1"/>
  <c r="G8" i="1"/>
  <c r="H8" i="1"/>
  <c r="G9" i="1"/>
  <c r="H9" i="1"/>
  <c r="G10" i="1"/>
  <c r="H10" i="1"/>
  <c r="G12" i="1"/>
  <c r="H12" i="1"/>
  <c r="G13" i="1"/>
  <c r="H13" i="1"/>
  <c r="G14" i="1"/>
  <c r="H14" i="1"/>
  <c r="G15" i="1"/>
  <c r="H15" i="1"/>
  <c r="G16" i="1"/>
  <c r="H16" i="1"/>
  <c r="G18" i="1"/>
  <c r="H18" i="1"/>
  <c r="H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<sst xmlns="http://schemas.openxmlformats.org/spreadsheetml/2006/main" count="133" uniqueCount="85">
  <si>
    <t>Corredor</t>
  </si>
  <si>
    <t>Antes</t>
  </si>
  <si>
    <t>Después</t>
  </si>
  <si>
    <t>Jugador de béisbol</t>
  </si>
  <si>
    <t>Jugador de baloncesto</t>
  </si>
  <si>
    <t>Viceroy</t>
  </si>
  <si>
    <t>Chesterfield</t>
  </si>
  <si>
    <t>Kool</t>
  </si>
  <si>
    <t>Kente</t>
  </si>
  <si>
    <t>Raleigh</t>
  </si>
  <si>
    <t>Old Gold</t>
  </si>
  <si>
    <t>Philip Morris</t>
  </si>
  <si>
    <t>Oasis</t>
  </si>
  <si>
    <t>Player</t>
  </si>
  <si>
    <t xml:space="preserve">Marca del cigarrillo </t>
  </si>
  <si>
    <t xml:space="preserve">Contenido de alquitrán </t>
  </si>
  <si>
    <t>Contenido de nicotina</t>
  </si>
  <si>
    <t>Método 1</t>
  </si>
  <si>
    <t>Método 2</t>
  </si>
  <si>
    <t>Método 3</t>
  </si>
  <si>
    <t>Método 4</t>
  </si>
  <si>
    <t>Marlboro</t>
  </si>
  <si>
    <t>D.</t>
  </si>
  <si>
    <t>"-"</t>
  </si>
  <si>
    <t>"+"</t>
  </si>
  <si>
    <t>"+":</t>
  </si>
  <si>
    <t>n:</t>
  </si>
  <si>
    <t>"-":</t>
  </si>
  <si>
    <t>p: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</si>
  <si>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</si>
  <si>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</si>
  <si>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</si>
  <si>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</si>
  <si>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</si>
  <si>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</si>
  <si>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</si>
  <si>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</si>
  <si>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</si>
  <si>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</si>
  <si>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</si>
  <si>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</si>
  <si>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</si>
  <si>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Continuity correction:</t>
  </si>
  <si>
    <t>p-value:</t>
  </si>
  <si>
    <t>two-tail:</t>
  </si>
  <si>
    <t>Reject?</t>
  </si>
  <si>
    <t>Stack</t>
  </si>
  <si>
    <t>Ranks</t>
  </si>
  <si>
    <t>R_BEIS</t>
  </si>
  <si>
    <t>R_BAL</t>
  </si>
  <si>
    <t>n_beis</t>
  </si>
  <si>
    <t>n_balon</t>
  </si>
  <si>
    <t>R_A</t>
  </si>
  <si>
    <t>R_N</t>
  </si>
  <si>
    <t>d sub i</t>
  </si>
  <si>
    <t>d sub i ^2</t>
  </si>
  <si>
    <t>Part 1</t>
  </si>
  <si>
    <t>Part 2:</t>
  </si>
  <si>
    <t>r(s)</t>
  </si>
  <si>
    <t>mean</t>
  </si>
  <si>
    <t>stdev</t>
  </si>
  <si>
    <t>z:</t>
  </si>
  <si>
    <t>p-val:</t>
  </si>
  <si>
    <t>alpha:</t>
  </si>
  <si>
    <t>Rank</t>
  </si>
  <si>
    <t>R_1</t>
  </si>
  <si>
    <t>R_2</t>
  </si>
  <si>
    <t>R_3</t>
  </si>
  <si>
    <t>R_4</t>
  </si>
  <si>
    <t>n_1</t>
  </si>
  <si>
    <t>n_2</t>
  </si>
  <si>
    <t>n_3</t>
  </si>
  <si>
    <t>n_4</t>
  </si>
  <si>
    <t>part 1:</t>
  </si>
  <si>
    <t>n_T</t>
  </si>
  <si>
    <t>part 2:</t>
  </si>
  <si>
    <t>H:</t>
  </si>
  <si>
    <t>part 3:</t>
  </si>
  <si>
    <t>significance</t>
  </si>
  <si>
    <t>chi-square</t>
  </si>
  <si>
    <t>k:</t>
  </si>
  <si>
    <t>reject?</t>
  </si>
  <si>
    <t>mean_W</t>
  </si>
  <si>
    <t>stdev_W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</si>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</sst>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/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1'!$C$2</c:f>
              <c:strCache>
                <c:ptCount val="1"/>
                <c:pt idx="0">
                  <c:v>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1'!$C$3:$C$18</c:f>
              <c:numCache>
                <c:formatCode>General</c:formatCode>
                <c:ptCount val="16"/>
                <c:pt idx="0">
                  <c:v>158</c:v>
                </c:pt>
                <c:pt idx="1">
                  <c:v>149</c:v>
                </c:pt>
                <c:pt idx="2">
                  <c:v>160</c:v>
                </c:pt>
                <c:pt idx="3">
                  <c:v>155</c:v>
                </c:pt>
                <c:pt idx="4">
                  <c:v>164</c:v>
                </c:pt>
                <c:pt idx="5">
                  <c:v>138</c:v>
                </c:pt>
                <c:pt idx="6">
                  <c:v>163</c:v>
                </c:pt>
                <c:pt idx="7">
                  <c:v>159</c:v>
                </c:pt>
                <c:pt idx="8">
                  <c:v>165</c:v>
                </c:pt>
                <c:pt idx="9">
                  <c:v>145</c:v>
                </c:pt>
                <c:pt idx="10">
                  <c:v>150</c:v>
                </c:pt>
                <c:pt idx="11">
                  <c:v>161</c:v>
                </c:pt>
                <c:pt idx="12">
                  <c:v>132</c:v>
                </c:pt>
                <c:pt idx="13">
                  <c:v>155</c:v>
                </c:pt>
                <c:pt idx="14">
                  <c:v>146</c:v>
                </c:pt>
                <c:pt idx="15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E-4C1C-A689-66FB917B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32303992"/>
        <c:axId val="732306616"/>
      </c:barChart>
      <c:catAx>
        <c:axId val="73230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2306616"/>
        <c:crosses val="autoZero"/>
        <c:auto val="1"/>
        <c:lblAlgn val="ctr"/>
        <c:lblOffset val="100"/>
        <c:noMultiLvlLbl val="0"/>
      </c:catAx>
      <c:valAx>
        <c:axId val="7323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23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1'!$D$2</c:f>
              <c:strCache>
                <c:ptCount val="1"/>
                <c:pt idx="0">
                  <c:v>Después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1'!$D$3:$D$18</c:f>
              <c:numCache>
                <c:formatCode>General</c:formatCode>
                <c:ptCount val="16"/>
                <c:pt idx="0">
                  <c:v>164</c:v>
                </c:pt>
                <c:pt idx="1">
                  <c:v>158</c:v>
                </c:pt>
                <c:pt idx="2">
                  <c:v>163</c:v>
                </c:pt>
                <c:pt idx="3">
                  <c:v>160</c:v>
                </c:pt>
                <c:pt idx="4">
                  <c:v>172</c:v>
                </c:pt>
                <c:pt idx="5">
                  <c:v>147</c:v>
                </c:pt>
                <c:pt idx="6">
                  <c:v>167</c:v>
                </c:pt>
                <c:pt idx="7">
                  <c:v>169</c:v>
                </c:pt>
                <c:pt idx="8">
                  <c:v>173</c:v>
                </c:pt>
                <c:pt idx="9">
                  <c:v>147</c:v>
                </c:pt>
                <c:pt idx="10">
                  <c:v>156</c:v>
                </c:pt>
                <c:pt idx="11">
                  <c:v>164</c:v>
                </c:pt>
                <c:pt idx="12">
                  <c:v>133</c:v>
                </c:pt>
                <c:pt idx="13">
                  <c:v>161</c:v>
                </c:pt>
                <c:pt idx="14">
                  <c:v>154</c:v>
                </c:pt>
                <c:pt idx="1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4-46C6-B6FD-488137FC3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33893560"/>
        <c:axId val="733891264"/>
      </c:barChart>
      <c:catAx>
        <c:axId val="73389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3891264"/>
        <c:crosses val="autoZero"/>
        <c:auto val="1"/>
        <c:lblAlgn val="ctr"/>
        <c:lblOffset val="100"/>
        <c:noMultiLvlLbl val="0"/>
      </c:catAx>
      <c:valAx>
        <c:axId val="7338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389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2'!$A$2</c:f>
              <c:strCache>
                <c:ptCount val="1"/>
                <c:pt idx="0">
                  <c:v>Jugador de béisbol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2'!$A$3:$A$23</c:f>
              <c:numCache>
                <c:formatCode>General</c:formatCode>
                <c:ptCount val="21"/>
                <c:pt idx="0">
                  <c:v>16.3</c:v>
                </c:pt>
                <c:pt idx="1">
                  <c:v>18.100000000000001</c:v>
                </c:pt>
                <c:pt idx="2">
                  <c:v>15.9</c:v>
                </c:pt>
                <c:pt idx="3">
                  <c:v>14.1</c:v>
                </c:pt>
                <c:pt idx="4">
                  <c:v>17.7</c:v>
                </c:pt>
                <c:pt idx="5">
                  <c:v>16.3</c:v>
                </c:pt>
                <c:pt idx="6">
                  <c:v>13.2</c:v>
                </c:pt>
                <c:pt idx="7">
                  <c:v>20</c:v>
                </c:pt>
                <c:pt idx="8">
                  <c:v>15</c:v>
                </c:pt>
                <c:pt idx="9">
                  <c:v>18.600000000000001</c:v>
                </c:pt>
                <c:pt idx="10">
                  <c:v>14.5</c:v>
                </c:pt>
                <c:pt idx="11">
                  <c:v>19.100000000000001</c:v>
                </c:pt>
                <c:pt idx="12">
                  <c:v>13.6</c:v>
                </c:pt>
                <c:pt idx="13">
                  <c:v>17.2</c:v>
                </c:pt>
                <c:pt idx="14">
                  <c:v>18.600000000000001</c:v>
                </c:pt>
                <c:pt idx="15">
                  <c:v>15.4</c:v>
                </c:pt>
                <c:pt idx="16">
                  <c:v>15.6</c:v>
                </c:pt>
                <c:pt idx="17">
                  <c:v>18.3</c:v>
                </c:pt>
                <c:pt idx="18">
                  <c:v>17.399999999999999</c:v>
                </c:pt>
                <c:pt idx="19">
                  <c:v>14.8</c:v>
                </c:pt>
                <c:pt idx="20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9-4196-8AA1-7BE05AC9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6552184"/>
        <c:axId val="56551528"/>
      </c:barChart>
      <c:catAx>
        <c:axId val="5655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551528"/>
        <c:crosses val="autoZero"/>
        <c:auto val="1"/>
        <c:lblAlgn val="ctr"/>
        <c:lblOffset val="100"/>
        <c:noMultiLvlLbl val="0"/>
      </c:catAx>
      <c:valAx>
        <c:axId val="565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55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2'!$B$2</c:f>
              <c:strCache>
                <c:ptCount val="1"/>
                <c:pt idx="0">
                  <c:v>Jugador de baloncesto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2'!$B$3:$B$15</c:f>
              <c:numCache>
                <c:formatCode>General</c:formatCode>
                <c:ptCount val="13"/>
                <c:pt idx="0">
                  <c:v>15.4</c:v>
                </c:pt>
                <c:pt idx="1">
                  <c:v>17.7</c:v>
                </c:pt>
                <c:pt idx="2">
                  <c:v>18.600000000000001</c:v>
                </c:pt>
                <c:pt idx="3">
                  <c:v>12.7</c:v>
                </c:pt>
                <c:pt idx="4">
                  <c:v>15</c:v>
                </c:pt>
                <c:pt idx="5">
                  <c:v>15.9</c:v>
                </c:pt>
                <c:pt idx="6">
                  <c:v>16.3</c:v>
                </c:pt>
                <c:pt idx="7">
                  <c:v>18.100000000000001</c:v>
                </c:pt>
                <c:pt idx="8">
                  <c:v>16.8</c:v>
                </c:pt>
                <c:pt idx="9">
                  <c:v>14.1</c:v>
                </c:pt>
                <c:pt idx="10">
                  <c:v>13.6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0-4595-9E7C-582E59681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30679616"/>
        <c:axId val="730686504"/>
      </c:barChart>
      <c:catAx>
        <c:axId val="73067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0686504"/>
        <c:crosses val="autoZero"/>
        <c:auto val="1"/>
        <c:lblAlgn val="ctr"/>
        <c:lblOffset val="100"/>
        <c:noMultiLvlLbl val="0"/>
      </c:catAx>
      <c:valAx>
        <c:axId val="7306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06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2</xdr:row>
      <xdr:rowOff>38100</xdr:rowOff>
    </xdr:from>
    <xdr:to>
      <xdr:col>21</xdr:col>
      <xdr:colOff>20276</xdr:colOff>
      <xdr:row>24</xdr:row>
      <xdr:rowOff>133948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E4C921-2258-42D2-AB0C-EE8E01B1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19100"/>
          <a:ext cx="8783276" cy="4286848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25</xdr:row>
      <xdr:rowOff>128587</xdr:rowOff>
    </xdr:from>
    <xdr:to>
      <xdr:col>14</xdr:col>
      <xdr:colOff>238125</xdr:colOff>
      <xdr:row>40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2DF90-EFF2-449C-AFEA-C1FA3242E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41</xdr:row>
      <xdr:rowOff>138112</xdr:rowOff>
    </xdr:from>
    <xdr:to>
      <xdr:col>14</xdr:col>
      <xdr:colOff>28575</xdr:colOff>
      <xdr:row>56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2A8D0-5C7B-490D-89C4-5DF37743B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25</xdr:row>
      <xdr:rowOff>176212</xdr:rowOff>
    </xdr:from>
    <xdr:to>
      <xdr:col>11</xdr:col>
      <xdr:colOff>76200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64B35-551F-492C-A550-2A52AD77D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757237</xdr:colOff>
      <xdr:row>40</xdr:row>
      <xdr:rowOff>185737</xdr:rowOff>
    </xdr:from>
    <xdr:to>
      <xdr:col>10</xdr:col>
      <xdr:colOff>757237</xdr:colOff>
      <xdr:row>55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A57F2-8CE0-48D8-B50F-5FA00FE26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5"/>
  <sheetViews>
    <sheetView zoomScale="79" zoomScaleNormal="100" workbookViewId="0">
      <selection activeCell="D28" sqref="D28"/>
    </sheetView>
  </sheetViews>
  <sheetFormatPr defaultColWidth="11.42578125" defaultRowHeight="15" x14ac:dyDescent="0.25"/>
  <cols>
    <col min="1" max="3" width="11.42578125" style="1"/>
  </cols>
  <sheetData>
    <row r="2" spans="2:8" x14ac:dyDescent="0.25">
      <c r="B2" s="2" t="s">
        <v>0</v>
      </c>
      <c r="C2" s="2" t="s">
        <v>1</v>
      </c>
      <c r="D2" s="2" t="s">
        <v>2</v>
      </c>
      <c r="E2" s="1" t="s">
        <v>22</v>
      </c>
      <c r="F2" s="1"/>
      <c r="G2" s="3" t="s">
        <v>23</v>
      </c>
      <c r="H2" s="3" t="s">
        <v>24</v>
      </c>
    </row>
    <row r="3" spans="2:8" x14ac:dyDescent="0.25">
      <c r="B3" s="2">
        <v>1</v>
      </c>
      <c r="C3" s="2">
        <v>158</v>
      </c>
      <c r="D3" s="2">
        <v>164</v>
      </c>
      <c r="E3">
        <f>C3-D3+8</f>
        <v>2</v>
      </c>
      <c r="F3">
        <f>IF(E3=0,"",E3)</f>
        <v>2</v>
      </c>
      <c r="G3">
        <f>IF(F3&lt;0,1,0)</f>
        <v>0</v>
      </c>
      <c r="H3">
        <f>IF(F3&gt;0,1,0)</f>
        <v>1</v>
      </c>
    </row>
    <row r="4" spans="2:8" x14ac:dyDescent="0.25">
      <c r="B4" s="2">
        <v>2</v>
      </c>
      <c r="C4" s="2">
        <v>149</v>
      </c>
      <c r="D4" s="2">
        <v>158</v>
      </c>
      <c r="E4">
        <f t="shared" ref="E4:E18" si="0">C4-D4+8</f>
        <v>-1</v>
      </c>
      <c r="F4">
        <f t="shared" ref="F4:F18" si="1">IF(E4=0,"",E4)</f>
        <v>-1</v>
      </c>
      <c r="G4">
        <f t="shared" ref="G4:G18" si="2">IF(F4&lt;0,1,0)</f>
        <v>1</v>
      </c>
      <c r="H4">
        <f t="shared" ref="H4:H18" si="3">IF(F4&gt;0,1,0)</f>
        <v>0</v>
      </c>
    </row>
    <row r="5" spans="2:8" x14ac:dyDescent="0.25">
      <c r="B5" s="2">
        <v>3</v>
      </c>
      <c r="C5" s="2">
        <v>160</v>
      </c>
      <c r="D5" s="2">
        <v>163</v>
      </c>
      <c r="E5">
        <f t="shared" si="0"/>
        <v>5</v>
      </c>
      <c r="F5">
        <f t="shared" si="1"/>
        <v>5</v>
      </c>
      <c r="G5">
        <f t="shared" si="2"/>
        <v>0</v>
      </c>
      <c r="H5">
        <f t="shared" si="3"/>
        <v>1</v>
      </c>
    </row>
    <row r="6" spans="2:8" x14ac:dyDescent="0.25">
      <c r="B6" s="2">
        <v>4</v>
      </c>
      <c r="C6" s="2">
        <v>155</v>
      </c>
      <c r="D6" s="2">
        <v>160</v>
      </c>
      <c r="E6">
        <f t="shared" si="0"/>
        <v>3</v>
      </c>
      <c r="F6">
        <f t="shared" si="1"/>
        <v>3</v>
      </c>
      <c r="G6">
        <f t="shared" si="2"/>
        <v>0</v>
      </c>
      <c r="H6">
        <f t="shared" si="3"/>
        <v>1</v>
      </c>
    </row>
    <row r="7" spans="2:8" x14ac:dyDescent="0.25">
      <c r="B7" s="2">
        <v>5</v>
      </c>
      <c r="C7" s="2">
        <v>164</v>
      </c>
      <c r="D7" s="2">
        <v>172</v>
      </c>
      <c r="E7">
        <f t="shared" si="0"/>
        <v>0</v>
      </c>
      <c r="F7" t="str">
        <f t="shared" si="1"/>
        <v/>
      </c>
    </row>
    <row r="8" spans="2:8" x14ac:dyDescent="0.25">
      <c r="B8" s="2">
        <v>6</v>
      </c>
      <c r="C8" s="2">
        <v>138</v>
      </c>
      <c r="D8" s="2">
        <v>147</v>
      </c>
      <c r="E8">
        <f t="shared" si="0"/>
        <v>-1</v>
      </c>
      <c r="F8">
        <f t="shared" si="1"/>
        <v>-1</v>
      </c>
      <c r="G8">
        <f t="shared" si="2"/>
        <v>1</v>
      </c>
      <c r="H8">
        <f t="shared" si="3"/>
        <v>0</v>
      </c>
    </row>
    <row r="9" spans="2:8" x14ac:dyDescent="0.25">
      <c r="B9" s="2">
        <v>7</v>
      </c>
      <c r="C9" s="2">
        <v>163</v>
      </c>
      <c r="D9" s="2">
        <v>167</v>
      </c>
      <c r="E9">
        <f t="shared" si="0"/>
        <v>4</v>
      </c>
      <c r="F9">
        <f t="shared" si="1"/>
        <v>4</v>
      </c>
      <c r="G9">
        <f t="shared" si="2"/>
        <v>0</v>
      </c>
      <c r="H9">
        <f t="shared" si="3"/>
        <v>1</v>
      </c>
    </row>
    <row r="10" spans="2:8" x14ac:dyDescent="0.25">
      <c r="B10" s="2">
        <v>8</v>
      </c>
      <c r="C10" s="2">
        <v>159</v>
      </c>
      <c r="D10" s="2">
        <v>169</v>
      </c>
      <c r="E10">
        <f t="shared" si="0"/>
        <v>-2</v>
      </c>
      <c r="F10">
        <f t="shared" si="1"/>
        <v>-2</v>
      </c>
      <c r="G10">
        <f t="shared" si="2"/>
        <v>1</v>
      </c>
      <c r="H10">
        <f t="shared" si="3"/>
        <v>0</v>
      </c>
    </row>
    <row r="11" spans="2:8" x14ac:dyDescent="0.25">
      <c r="B11" s="2">
        <v>9</v>
      </c>
      <c r="C11" s="2">
        <v>165</v>
      </c>
      <c r="D11" s="2">
        <v>173</v>
      </c>
      <c r="E11">
        <f t="shared" si="0"/>
        <v>0</v>
      </c>
      <c r="F11" t="str">
        <f t="shared" si="1"/>
        <v/>
      </c>
    </row>
    <row r="12" spans="2:8" x14ac:dyDescent="0.25">
      <c r="B12" s="2">
        <v>10</v>
      </c>
      <c r="C12" s="2">
        <v>145</v>
      </c>
      <c r="D12" s="2">
        <v>147</v>
      </c>
      <c r="E12">
        <f t="shared" si="0"/>
        <v>6</v>
      </c>
      <c r="F12">
        <f t="shared" si="1"/>
        <v>6</v>
      </c>
      <c r="G12">
        <f t="shared" si="2"/>
        <v>0</v>
      </c>
      <c r="H12">
        <f t="shared" si="3"/>
        <v>1</v>
      </c>
    </row>
    <row r="13" spans="2:8" x14ac:dyDescent="0.25">
      <c r="B13" s="2">
        <v>11</v>
      </c>
      <c r="C13" s="2">
        <v>150</v>
      </c>
      <c r="D13" s="2">
        <v>156</v>
      </c>
      <c r="E13">
        <f t="shared" si="0"/>
        <v>2</v>
      </c>
      <c r="F13">
        <f t="shared" si="1"/>
        <v>2</v>
      </c>
      <c r="G13">
        <f t="shared" si="2"/>
        <v>0</v>
      </c>
      <c r="H13">
        <f t="shared" si="3"/>
        <v>1</v>
      </c>
    </row>
    <row r="14" spans="2:8" x14ac:dyDescent="0.25">
      <c r="B14" s="2">
        <v>12</v>
      </c>
      <c r="C14" s="2">
        <v>161</v>
      </c>
      <c r="D14" s="2">
        <v>164</v>
      </c>
      <c r="E14">
        <f t="shared" si="0"/>
        <v>5</v>
      </c>
      <c r="F14">
        <f t="shared" si="1"/>
        <v>5</v>
      </c>
      <c r="G14">
        <f t="shared" si="2"/>
        <v>0</v>
      </c>
      <c r="H14">
        <f t="shared" si="3"/>
        <v>1</v>
      </c>
    </row>
    <row r="15" spans="2:8" x14ac:dyDescent="0.25">
      <c r="B15" s="2">
        <v>13</v>
      </c>
      <c r="C15" s="2">
        <v>132</v>
      </c>
      <c r="D15" s="2">
        <v>133</v>
      </c>
      <c r="E15">
        <f t="shared" si="0"/>
        <v>7</v>
      </c>
      <c r="F15">
        <f t="shared" si="1"/>
        <v>7</v>
      </c>
      <c r="G15">
        <f t="shared" si="2"/>
        <v>0</v>
      </c>
      <c r="H15">
        <f t="shared" si="3"/>
        <v>1</v>
      </c>
    </row>
    <row r="16" spans="2:8" x14ac:dyDescent="0.25">
      <c r="B16" s="2">
        <v>14</v>
      </c>
      <c r="C16" s="2">
        <v>155</v>
      </c>
      <c r="D16" s="2">
        <v>161</v>
      </c>
      <c r="E16">
        <f t="shared" si="0"/>
        <v>2</v>
      </c>
      <c r="F16">
        <f t="shared" si="1"/>
        <v>2</v>
      </c>
      <c r="G16">
        <f t="shared" si="2"/>
        <v>0</v>
      </c>
      <c r="H16">
        <f t="shared" si="3"/>
        <v>1</v>
      </c>
    </row>
    <row r="17" spans="2:8" x14ac:dyDescent="0.25">
      <c r="B17" s="2">
        <v>15</v>
      </c>
      <c r="C17" s="2">
        <v>146</v>
      </c>
      <c r="D17" s="2">
        <v>154</v>
      </c>
      <c r="E17">
        <f t="shared" si="0"/>
        <v>0</v>
      </c>
      <c r="F17" t="str">
        <f t="shared" si="1"/>
        <v/>
      </c>
    </row>
    <row r="18" spans="2:8" x14ac:dyDescent="0.25">
      <c r="B18" s="2">
        <v>16</v>
      </c>
      <c r="C18" s="2">
        <v>159</v>
      </c>
      <c r="D18" s="2">
        <v>170</v>
      </c>
      <c r="E18">
        <f t="shared" si="0"/>
        <v>-3</v>
      </c>
      <c r="F18">
        <f t="shared" si="1"/>
        <v>-3</v>
      </c>
      <c r="G18">
        <f t="shared" si="2"/>
        <v>1</v>
      </c>
      <c r="H18">
        <f t="shared" si="3"/>
        <v>0</v>
      </c>
    </row>
    <row r="20" spans="2:8" x14ac:dyDescent="0.25">
      <c r="C20" s="1" t="s">
        <v>26</v>
      </c>
      <c r="D20">
        <f>COUNT(B3:B18)-3</f>
        <v>13</v>
      </c>
      <c r="E20" t="s">
        <v>42</v>
      </c>
      <c r="F20">
        <v>0.5</v>
      </c>
    </row>
    <row r="21" spans="2:8" x14ac:dyDescent="0.25">
      <c r="C21" s="4" t="s">
        <v>27</v>
      </c>
      <c r="D21" s="5">
        <f>SUM(G3:G18)</f>
        <v>4</v>
      </c>
    </row>
    <row r="22" spans="2:8" x14ac:dyDescent="0.25">
      <c r="C22" s="1" t="s">
        <v>25</v>
      </c>
      <c r="D22">
        <f>SUM(H3:H18)</f>
        <v>9</v>
      </c>
    </row>
    <row r="23" spans="2:8" x14ac:dyDescent="0.25">
      <c r="C23" s="1" t="s">
        <v>28</v>
      </c>
      <c r="D23">
        <v>0.5</v>
      </c>
    </row>
    <row r="26" spans="2:8" x14ac:dyDescent="0.25">
      <c r="C26" s="1" t="s">
        <v>43</v>
      </c>
      <c r="D26">
        <v>0.13339999999999999</v>
      </c>
    </row>
    <row r="27" spans="2:8" x14ac:dyDescent="0.25">
      <c r="C27" s="1" t="s">
        <v>44</v>
      </c>
      <c r="D27">
        <f>2*D26</f>
        <v>0.26679999999999998</v>
      </c>
    </row>
    <row r="28" spans="2:8" x14ac:dyDescent="0.25">
      <c r="C28" s="1" t="s">
        <v>45</v>
      </c>
      <c r="D28" t="str">
        <f>IF(D27&lt;=0.05,"Reject","Fail to reject")</f>
        <v>Fail to reject</v>
      </c>
    </row>
    <row r="30" spans="2:8" ht="15.75" thickBot="1" x14ac:dyDescent="0.3"/>
    <row r="31" spans="2:8" x14ac:dyDescent="0.25">
      <c r="C31" s="8" t="s">
        <v>1</v>
      </c>
      <c r="D31" s="8"/>
      <c r="E31" s="8" t="s">
        <v>2</v>
      </c>
      <c r="F31" s="8"/>
    </row>
    <row r="32" spans="2:8" x14ac:dyDescent="0.25">
      <c r="C32" s="6"/>
      <c r="D32" s="6"/>
      <c r="E32" s="6"/>
      <c r="F32" s="6"/>
    </row>
    <row r="33" spans="3:6" x14ac:dyDescent="0.25">
      <c r="C33" s="6" t="s">
        <v>29</v>
      </c>
      <c r="D33" s="6">
        <v>153.6875</v>
      </c>
      <c r="E33" s="6" t="s">
        <v>29</v>
      </c>
      <c r="F33" s="6">
        <v>159.875</v>
      </c>
    </row>
    <row r="34" spans="3:6" x14ac:dyDescent="0.25">
      <c r="C34" s="6" t="s">
        <v>30</v>
      </c>
      <c r="D34" s="6">
        <v>2.3974270061880927</v>
      </c>
      <c r="E34" s="6" t="s">
        <v>30</v>
      </c>
      <c r="F34" s="6">
        <v>2.667512886566811</v>
      </c>
    </row>
    <row r="35" spans="3:6" x14ac:dyDescent="0.25">
      <c r="C35" s="6" t="s">
        <v>31</v>
      </c>
      <c r="D35" s="6">
        <v>156.5</v>
      </c>
      <c r="E35" s="6" t="s">
        <v>31</v>
      </c>
      <c r="F35" s="6">
        <v>162</v>
      </c>
    </row>
    <row r="36" spans="3:6" x14ac:dyDescent="0.25">
      <c r="C36" s="6" t="s">
        <v>32</v>
      </c>
      <c r="D36" s="6">
        <v>155</v>
      </c>
      <c r="E36" s="6" t="s">
        <v>32</v>
      </c>
      <c r="F36" s="6">
        <v>164</v>
      </c>
    </row>
    <row r="37" spans="3:6" x14ac:dyDescent="0.25">
      <c r="C37" s="6" t="s">
        <v>33</v>
      </c>
      <c r="D37" s="6">
        <v>9.5897080247523707</v>
      </c>
      <c r="E37" s="6" t="s">
        <v>33</v>
      </c>
      <c r="F37" s="6">
        <v>10.670051546267244</v>
      </c>
    </row>
    <row r="38" spans="3:6" x14ac:dyDescent="0.25">
      <c r="C38" s="6" t="s">
        <v>34</v>
      </c>
      <c r="D38" s="6">
        <v>91.962500000000006</v>
      </c>
      <c r="E38" s="6" t="s">
        <v>34</v>
      </c>
      <c r="F38" s="6">
        <v>113.85</v>
      </c>
    </row>
    <row r="39" spans="3:6" x14ac:dyDescent="0.25">
      <c r="C39" s="6" t="s">
        <v>35</v>
      </c>
      <c r="D39" s="6">
        <v>0.21721453591478301</v>
      </c>
      <c r="E39" s="6" t="s">
        <v>35</v>
      </c>
      <c r="F39" s="6">
        <v>1.2878596965209779</v>
      </c>
    </row>
    <row r="40" spans="3:6" x14ac:dyDescent="0.25">
      <c r="C40" s="6" t="s">
        <v>36</v>
      </c>
      <c r="D40" s="6">
        <v>-0.94560937664885714</v>
      </c>
      <c r="E40" s="6" t="s">
        <v>36</v>
      </c>
      <c r="F40" s="6">
        <v>-1.1020759295874312</v>
      </c>
    </row>
    <row r="41" spans="3:6" x14ac:dyDescent="0.25">
      <c r="C41" s="6" t="s">
        <v>37</v>
      </c>
      <c r="D41" s="6">
        <v>33</v>
      </c>
      <c r="E41" s="6" t="s">
        <v>37</v>
      </c>
      <c r="F41" s="6">
        <v>40</v>
      </c>
    </row>
    <row r="42" spans="3:6" x14ac:dyDescent="0.25">
      <c r="C42" s="6" t="s">
        <v>38</v>
      </c>
      <c r="D42" s="6">
        <v>132</v>
      </c>
      <c r="E42" s="6" t="s">
        <v>38</v>
      </c>
      <c r="F42" s="6">
        <v>133</v>
      </c>
    </row>
    <row r="43" spans="3:6" x14ac:dyDescent="0.25">
      <c r="C43" s="6" t="s">
        <v>39</v>
      </c>
      <c r="D43" s="6">
        <v>165</v>
      </c>
      <c r="E43" s="6" t="s">
        <v>39</v>
      </c>
      <c r="F43" s="6">
        <v>173</v>
      </c>
    </row>
    <row r="44" spans="3:6" x14ac:dyDescent="0.25">
      <c r="C44" s="6" t="s">
        <v>40</v>
      </c>
      <c r="D44" s="6">
        <v>2459</v>
      </c>
      <c r="E44" s="6" t="s">
        <v>40</v>
      </c>
      <c r="F44" s="6">
        <v>2558</v>
      </c>
    </row>
    <row r="45" spans="3:6" ht="15.75" thickBot="1" x14ac:dyDescent="0.3">
      <c r="C45" s="7" t="s">
        <v>41</v>
      </c>
      <c r="D45" s="7">
        <v>16</v>
      </c>
      <c r="E45" s="7" t="s">
        <v>41</v>
      </c>
      <c r="F45" s="7">
        <v>16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72"/>
  <sheetViews>
    <sheetView tabSelected="1" workbookViewId="0">
      <selection activeCell="H7" sqref="H7"/>
    </sheetView>
  </sheetViews>
  <sheetFormatPr defaultColWidth="11.42578125" defaultRowHeight="15" x14ac:dyDescent="0.25"/>
  <cols>
    <col min="1" max="1" width="17.7109375" style="1" bestFit="1" customWidth="1"/>
    <col min="2" max="2" width="20.85546875" style="1" bestFit="1" customWidth="1"/>
  </cols>
  <sheetData>
    <row r="2" spans="1:7" x14ac:dyDescent="0.25">
      <c r="A2" s="2" t="s">
        <v>3</v>
      </c>
      <c r="B2" s="2" t="s">
        <v>4</v>
      </c>
      <c r="C2" t="s">
        <v>46</v>
      </c>
      <c r="D2" t="s">
        <v>47</v>
      </c>
    </row>
    <row r="3" spans="1:7" x14ac:dyDescent="0.25">
      <c r="A3" s="2">
        <v>16.3</v>
      </c>
      <c r="B3" s="2">
        <v>15.4</v>
      </c>
      <c r="C3" s="2">
        <v>16.3</v>
      </c>
      <c r="D3" s="10">
        <f>_xlfn.RANK.AVG(C3,$C$3:$C$35,1)</f>
        <v>17</v>
      </c>
      <c r="F3" t="s">
        <v>48</v>
      </c>
      <c r="G3">
        <f>SUM(D3:D23)</f>
        <v>367.5</v>
      </c>
    </row>
    <row r="4" spans="1:7" x14ac:dyDescent="0.25">
      <c r="A4" s="2">
        <v>18.100000000000001</v>
      </c>
      <c r="B4" s="2">
        <v>17.7</v>
      </c>
      <c r="C4" s="2">
        <v>18.100000000000001</v>
      </c>
      <c r="D4" s="10">
        <f t="shared" ref="D4:D35" si="0">_xlfn.RANK.AVG(C4,$C$3:$C$35,1)</f>
        <v>25.5</v>
      </c>
      <c r="F4" t="s">
        <v>49</v>
      </c>
      <c r="G4">
        <f>SUM(D24:D35)</f>
        <v>193.5</v>
      </c>
    </row>
    <row r="5" spans="1:7" x14ac:dyDescent="0.25">
      <c r="A5" s="2">
        <v>15.9</v>
      </c>
      <c r="B5" s="2">
        <v>18.600000000000001</v>
      </c>
      <c r="C5" s="2">
        <v>15.9</v>
      </c>
      <c r="D5" s="10">
        <f t="shared" si="0"/>
        <v>14.5</v>
      </c>
    </row>
    <row r="6" spans="1:7" x14ac:dyDescent="0.25">
      <c r="A6" s="2">
        <v>14.1</v>
      </c>
      <c r="B6" s="2">
        <v>12.7</v>
      </c>
      <c r="C6" s="2">
        <v>14.1</v>
      </c>
      <c r="D6" s="10">
        <f t="shared" si="0"/>
        <v>5.5</v>
      </c>
      <c r="F6" t="s">
        <v>50</v>
      </c>
      <c r="G6">
        <f>COUNT(A3:A23)</f>
        <v>21</v>
      </c>
    </row>
    <row r="7" spans="1:7" x14ac:dyDescent="0.25">
      <c r="A7" s="2">
        <v>17.7</v>
      </c>
      <c r="B7" s="2">
        <v>15</v>
      </c>
      <c r="C7" s="2">
        <v>17.7</v>
      </c>
      <c r="D7" s="10">
        <f t="shared" si="0"/>
        <v>23.5</v>
      </c>
      <c r="F7" t="s">
        <v>51</v>
      </c>
      <c r="G7">
        <f>COUNT(B3:B14)</f>
        <v>12</v>
      </c>
    </row>
    <row r="8" spans="1:7" x14ac:dyDescent="0.25">
      <c r="A8" s="2">
        <v>16.3</v>
      </c>
      <c r="B8" s="2">
        <v>15.9</v>
      </c>
      <c r="C8" s="2">
        <v>16.3</v>
      </c>
      <c r="D8" s="10">
        <f t="shared" si="0"/>
        <v>17</v>
      </c>
    </row>
    <row r="9" spans="1:7" x14ac:dyDescent="0.25">
      <c r="A9" s="2">
        <v>13.2</v>
      </c>
      <c r="B9" s="2">
        <v>16.3</v>
      </c>
      <c r="C9" s="2">
        <v>13.2</v>
      </c>
      <c r="D9" s="10">
        <f t="shared" si="0"/>
        <v>2</v>
      </c>
      <c r="F9" t="s">
        <v>82</v>
      </c>
      <c r="G9">
        <f>(G6*(G6+G7+1))/2</f>
        <v>357</v>
      </c>
    </row>
    <row r="10" spans="1:7" x14ac:dyDescent="0.25">
      <c r="A10" s="2">
        <v>20</v>
      </c>
      <c r="B10" s="2">
        <v>18.100000000000001</v>
      </c>
      <c r="C10" s="2">
        <v>20</v>
      </c>
      <c r="D10" s="10">
        <f t="shared" si="0"/>
        <v>32</v>
      </c>
      <c r="F10" t="s">
        <v>83</v>
      </c>
      <c r="G10">
        <f>SQRT( (G6*G7*(G6+G7+1))/12)</f>
        <v>26.720778431774775</v>
      </c>
    </row>
    <row r="11" spans="1:7" x14ac:dyDescent="0.25">
      <c r="A11" s="2">
        <v>15</v>
      </c>
      <c r="B11" s="2">
        <v>16.8</v>
      </c>
      <c r="C11" s="2">
        <v>15</v>
      </c>
      <c r="D11" s="10">
        <f t="shared" si="0"/>
        <v>9.5</v>
      </c>
    </row>
    <row r="12" spans="1:7" x14ac:dyDescent="0.25">
      <c r="A12" s="2">
        <v>18.600000000000001</v>
      </c>
      <c r="B12" s="2">
        <v>14.1</v>
      </c>
      <c r="C12" s="2">
        <v>18.600000000000001</v>
      </c>
      <c r="D12" s="10">
        <f t="shared" si="0"/>
        <v>29</v>
      </c>
      <c r="F12" t="s">
        <v>84</v>
      </c>
      <c r="G12">
        <f>(G3-G9)/G10</f>
        <v>0.39295262399668784</v>
      </c>
    </row>
    <row r="13" spans="1:7" x14ac:dyDescent="0.25">
      <c r="A13" s="2">
        <v>14.5</v>
      </c>
      <c r="B13" s="2">
        <v>13.6</v>
      </c>
      <c r="C13" s="2">
        <v>14.5</v>
      </c>
      <c r="D13" s="10">
        <f t="shared" si="0"/>
        <v>7</v>
      </c>
      <c r="F13" t="s">
        <v>62</v>
      </c>
      <c r="G13">
        <f>2*_xlfn.NORM.S.DIST(G12,0)</f>
        <v>0.73860113860152943</v>
      </c>
    </row>
    <row r="14" spans="1:7" x14ac:dyDescent="0.25">
      <c r="A14" s="2">
        <v>19.100000000000001</v>
      </c>
      <c r="B14" s="2">
        <v>25</v>
      </c>
      <c r="C14" s="2">
        <v>19.100000000000001</v>
      </c>
      <c r="D14" s="10">
        <f t="shared" si="0"/>
        <v>31</v>
      </c>
    </row>
    <row r="15" spans="1:7" x14ac:dyDescent="0.25">
      <c r="A15" s="2">
        <v>13.6</v>
      </c>
      <c r="B15" s="2"/>
      <c r="C15" s="2">
        <v>13.6</v>
      </c>
      <c r="D15" s="10">
        <f t="shared" si="0"/>
        <v>3.5</v>
      </c>
      <c r="F15" t="s">
        <v>63</v>
      </c>
      <c r="G15">
        <v>0.05</v>
      </c>
    </row>
    <row r="16" spans="1:7" x14ac:dyDescent="0.25">
      <c r="A16" s="2">
        <v>17.2</v>
      </c>
      <c r="B16" s="2"/>
      <c r="C16" s="2">
        <v>17.2</v>
      </c>
      <c r="D16" s="10">
        <f t="shared" si="0"/>
        <v>21</v>
      </c>
    </row>
    <row r="17" spans="1:7" x14ac:dyDescent="0.25">
      <c r="A17" s="2">
        <v>18.600000000000001</v>
      </c>
      <c r="B17" s="2"/>
      <c r="C17" s="2">
        <v>18.600000000000001</v>
      </c>
      <c r="D17" s="10">
        <f t="shared" si="0"/>
        <v>29</v>
      </c>
      <c r="F17" t="s">
        <v>45</v>
      </c>
      <c r="G17" t="str">
        <f>IF(G13&lt;=G15,"reject","fail to reject")</f>
        <v>fail to reject</v>
      </c>
    </row>
    <row r="18" spans="1:7" x14ac:dyDescent="0.25">
      <c r="A18" s="2">
        <v>15.4</v>
      </c>
      <c r="B18" s="2"/>
      <c r="C18" s="2">
        <v>15.4</v>
      </c>
      <c r="D18" s="10">
        <f t="shared" si="0"/>
        <v>11.5</v>
      </c>
    </row>
    <row r="19" spans="1:7" x14ac:dyDescent="0.25">
      <c r="A19" s="2">
        <v>15.6</v>
      </c>
      <c r="B19" s="2"/>
      <c r="C19" s="2">
        <v>15.6</v>
      </c>
      <c r="D19" s="10">
        <f t="shared" si="0"/>
        <v>13</v>
      </c>
    </row>
    <row r="20" spans="1:7" x14ac:dyDescent="0.25">
      <c r="A20" s="2">
        <v>18.3</v>
      </c>
      <c r="B20" s="2"/>
      <c r="C20" s="2">
        <v>18.3</v>
      </c>
      <c r="D20" s="10">
        <f t="shared" si="0"/>
        <v>27</v>
      </c>
    </row>
    <row r="21" spans="1:7" x14ac:dyDescent="0.25">
      <c r="A21" s="2">
        <v>17.399999999999999</v>
      </c>
      <c r="B21" s="2"/>
      <c r="C21" s="2">
        <v>17.399999999999999</v>
      </c>
      <c r="D21" s="10">
        <f t="shared" si="0"/>
        <v>22</v>
      </c>
    </row>
    <row r="22" spans="1:7" x14ac:dyDescent="0.25">
      <c r="A22" s="2">
        <v>14.8</v>
      </c>
      <c r="B22" s="2"/>
      <c r="C22" s="2">
        <v>14.8</v>
      </c>
      <c r="D22" s="10">
        <f t="shared" si="0"/>
        <v>8</v>
      </c>
    </row>
    <row r="23" spans="1:7" x14ac:dyDescent="0.25">
      <c r="A23" s="2">
        <v>16.5</v>
      </c>
      <c r="B23" s="2"/>
      <c r="C23" s="2">
        <v>16.5</v>
      </c>
      <c r="D23" s="10">
        <f t="shared" si="0"/>
        <v>19</v>
      </c>
    </row>
    <row r="24" spans="1:7" x14ac:dyDescent="0.25">
      <c r="C24" s="2">
        <v>15.4</v>
      </c>
      <c r="D24">
        <f t="shared" si="0"/>
        <v>11.5</v>
      </c>
    </row>
    <row r="25" spans="1:7" x14ac:dyDescent="0.25">
      <c r="C25" s="2">
        <v>17.7</v>
      </c>
      <c r="D25">
        <f t="shared" si="0"/>
        <v>23.5</v>
      </c>
    </row>
    <row r="26" spans="1:7" x14ac:dyDescent="0.25">
      <c r="C26" s="2">
        <v>18.600000000000001</v>
      </c>
      <c r="D26">
        <f t="shared" si="0"/>
        <v>29</v>
      </c>
    </row>
    <row r="27" spans="1:7" x14ac:dyDescent="0.25">
      <c r="C27" s="2">
        <v>12.7</v>
      </c>
      <c r="D27">
        <f t="shared" si="0"/>
        <v>1</v>
      </c>
    </row>
    <row r="28" spans="1:7" x14ac:dyDescent="0.25">
      <c r="C28" s="2">
        <v>15</v>
      </c>
      <c r="D28">
        <f t="shared" si="0"/>
        <v>9.5</v>
      </c>
    </row>
    <row r="29" spans="1:7" x14ac:dyDescent="0.25">
      <c r="C29" s="2">
        <v>15.9</v>
      </c>
      <c r="D29">
        <f t="shared" si="0"/>
        <v>14.5</v>
      </c>
    </row>
    <row r="30" spans="1:7" x14ac:dyDescent="0.25">
      <c r="C30" s="2">
        <v>16.3</v>
      </c>
      <c r="D30">
        <f t="shared" si="0"/>
        <v>17</v>
      </c>
    </row>
    <row r="31" spans="1:7" x14ac:dyDescent="0.25">
      <c r="C31" s="2">
        <v>18.100000000000001</v>
      </c>
      <c r="D31">
        <f t="shared" si="0"/>
        <v>25.5</v>
      </c>
    </row>
    <row r="32" spans="1:7" x14ac:dyDescent="0.25">
      <c r="C32" s="2">
        <v>16.8</v>
      </c>
      <c r="D32">
        <f t="shared" si="0"/>
        <v>20</v>
      </c>
    </row>
    <row r="33" spans="3:4" x14ac:dyDescent="0.25">
      <c r="C33" s="2">
        <v>14.1</v>
      </c>
      <c r="D33">
        <f t="shared" si="0"/>
        <v>5.5</v>
      </c>
    </row>
    <row r="34" spans="3:4" x14ac:dyDescent="0.25">
      <c r="C34" s="2">
        <v>13.6</v>
      </c>
      <c r="D34">
        <f t="shared" si="0"/>
        <v>3.5</v>
      </c>
    </row>
    <row r="35" spans="3:4" x14ac:dyDescent="0.25">
      <c r="C35" s="2">
        <v>25</v>
      </c>
      <c r="D35">
        <f t="shared" si="0"/>
        <v>33</v>
      </c>
    </row>
    <row r="57" spans="6:9" ht="15.75" thickBot="1" x14ac:dyDescent="0.3"/>
    <row r="58" spans="6:9" x14ac:dyDescent="0.25">
      <c r="F58" s="8" t="s">
        <v>3</v>
      </c>
      <c r="G58" s="8"/>
      <c r="H58" s="9" t="s">
        <v>4</v>
      </c>
      <c r="I58" s="8"/>
    </row>
    <row r="59" spans="6:9" x14ac:dyDescent="0.25">
      <c r="F59" s="6"/>
      <c r="G59" s="6"/>
      <c r="H59" s="6"/>
      <c r="I59" s="6"/>
    </row>
    <row r="60" spans="6:9" x14ac:dyDescent="0.25">
      <c r="F60" s="6" t="s">
        <v>29</v>
      </c>
      <c r="G60" s="6">
        <v>16.485714285714284</v>
      </c>
      <c r="H60" s="6" t="s">
        <v>29</v>
      </c>
      <c r="I60" s="6">
        <v>16.600000000000001</v>
      </c>
    </row>
    <row r="61" spans="6:9" x14ac:dyDescent="0.25">
      <c r="F61" s="6" t="s">
        <v>30</v>
      </c>
      <c r="G61" s="6">
        <v>0.41697811489252329</v>
      </c>
      <c r="H61" s="6" t="s">
        <v>30</v>
      </c>
      <c r="I61" s="6">
        <v>0.92564473844892436</v>
      </c>
    </row>
    <row r="62" spans="6:9" x14ac:dyDescent="0.25">
      <c r="F62" s="6" t="s">
        <v>31</v>
      </c>
      <c r="G62" s="6">
        <v>16.3</v>
      </c>
      <c r="H62" s="6" t="s">
        <v>31</v>
      </c>
      <c r="I62" s="6">
        <v>16.100000000000001</v>
      </c>
    </row>
    <row r="63" spans="6:9" x14ac:dyDescent="0.25">
      <c r="F63" s="6" t="s">
        <v>32</v>
      </c>
      <c r="G63" s="6">
        <v>16.3</v>
      </c>
      <c r="H63" s="6" t="s">
        <v>32</v>
      </c>
      <c r="I63" s="6" t="e">
        <v>#N/A</v>
      </c>
    </row>
    <row r="64" spans="6:9" x14ac:dyDescent="0.25">
      <c r="F64" s="6" t="s">
        <v>33</v>
      </c>
      <c r="G64" s="6">
        <v>1.9108337746349808</v>
      </c>
      <c r="H64" s="6" t="s">
        <v>33</v>
      </c>
      <c r="I64" s="6">
        <v>3.2065274335046832</v>
      </c>
    </row>
    <row r="65" spans="6:9" x14ac:dyDescent="0.25">
      <c r="F65" s="6" t="s">
        <v>34</v>
      </c>
      <c r="G65" s="6">
        <v>3.6512857142857684</v>
      </c>
      <c r="H65" s="6" t="s">
        <v>34</v>
      </c>
      <c r="I65" s="6">
        <v>10.281818181818132</v>
      </c>
    </row>
    <row r="66" spans="6:9" x14ac:dyDescent="0.25">
      <c r="F66" s="6" t="s">
        <v>35</v>
      </c>
      <c r="G66" s="6">
        <v>-0.93064722142984602</v>
      </c>
      <c r="H66" s="6" t="s">
        <v>35</v>
      </c>
      <c r="I66" s="6">
        <v>3.9583414534995889</v>
      </c>
    </row>
    <row r="67" spans="6:9" x14ac:dyDescent="0.25">
      <c r="F67" s="6" t="s">
        <v>36</v>
      </c>
      <c r="G67" s="6">
        <v>1.6639419811209824E-2</v>
      </c>
      <c r="H67" s="6" t="s">
        <v>36</v>
      </c>
      <c r="I67" s="6">
        <v>1.645449939464882</v>
      </c>
    </row>
    <row r="68" spans="6:9" x14ac:dyDescent="0.25">
      <c r="F68" s="6" t="s">
        <v>37</v>
      </c>
      <c r="G68" s="6">
        <v>6.8000000000000007</v>
      </c>
      <c r="H68" s="6" t="s">
        <v>37</v>
      </c>
      <c r="I68" s="6">
        <v>12.3</v>
      </c>
    </row>
    <row r="69" spans="6:9" x14ac:dyDescent="0.25">
      <c r="F69" s="6" t="s">
        <v>38</v>
      </c>
      <c r="G69" s="6">
        <v>13.2</v>
      </c>
      <c r="H69" s="6" t="s">
        <v>38</v>
      </c>
      <c r="I69" s="6">
        <v>12.7</v>
      </c>
    </row>
    <row r="70" spans="6:9" x14ac:dyDescent="0.25">
      <c r="F70" s="6" t="s">
        <v>39</v>
      </c>
      <c r="G70" s="6">
        <v>20</v>
      </c>
      <c r="H70" s="6" t="s">
        <v>39</v>
      </c>
      <c r="I70" s="6">
        <v>25</v>
      </c>
    </row>
    <row r="71" spans="6:9" x14ac:dyDescent="0.25">
      <c r="F71" s="6" t="s">
        <v>40</v>
      </c>
      <c r="G71" s="6">
        <v>346.2</v>
      </c>
      <c r="H71" s="6" t="s">
        <v>40</v>
      </c>
      <c r="I71" s="6">
        <v>199.20000000000002</v>
      </c>
    </row>
    <row r="72" spans="6:9" ht="15.75" thickBot="1" x14ac:dyDescent="0.3">
      <c r="F72" s="7" t="s">
        <v>41</v>
      </c>
      <c r="G72" s="7">
        <v>21</v>
      </c>
      <c r="H72" s="7" t="s">
        <v>41</v>
      </c>
      <c r="I72" s="7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topLeftCell="F1" workbookViewId="0">
      <selection activeCell="I17" sqref="I17"/>
    </sheetView>
  </sheetViews>
  <sheetFormatPr defaultColWidth="11.42578125" defaultRowHeight="15" x14ac:dyDescent="0.25"/>
  <cols>
    <col min="1" max="1" width="18.28515625" bestFit="1" customWidth="1"/>
    <col min="2" max="2" width="22.140625" bestFit="1" customWidth="1"/>
    <col min="3" max="3" width="20.7109375" bestFit="1" customWidth="1"/>
  </cols>
  <sheetData>
    <row r="2" spans="1:11" x14ac:dyDescent="0.25">
      <c r="A2" s="2" t="s">
        <v>14</v>
      </c>
      <c r="B2" s="2" t="s">
        <v>15</v>
      </c>
      <c r="C2" s="2" t="s">
        <v>16</v>
      </c>
      <c r="D2" s="11" t="s">
        <v>52</v>
      </c>
      <c r="E2" s="11" t="s">
        <v>53</v>
      </c>
      <c r="F2" s="11" t="s">
        <v>54</v>
      </c>
      <c r="G2" s="11" t="s">
        <v>55</v>
      </c>
      <c r="I2" s="12" t="s">
        <v>26</v>
      </c>
      <c r="J2">
        <f>COUNT(B3:B12)</f>
        <v>10</v>
      </c>
    </row>
    <row r="3" spans="1:11" x14ac:dyDescent="0.25">
      <c r="A3" s="2" t="s">
        <v>5</v>
      </c>
      <c r="B3" s="2">
        <v>14</v>
      </c>
      <c r="C3" s="2">
        <v>0.9</v>
      </c>
      <c r="D3">
        <f>_xlfn.RANK.AVG(B3,$B$3:$B$12,1)</f>
        <v>2</v>
      </c>
      <c r="E3">
        <f>_xlfn.RANK.AVG(C3,$C$3:$C$12,1)</f>
        <v>2</v>
      </c>
      <c r="F3">
        <f>D3-E3</f>
        <v>0</v>
      </c>
      <c r="G3">
        <f>F3^2</f>
        <v>0</v>
      </c>
      <c r="I3" s="12" t="s">
        <v>56</v>
      </c>
      <c r="J3">
        <f>6*G13</f>
        <v>33</v>
      </c>
    </row>
    <row r="4" spans="1:11" x14ac:dyDescent="0.25">
      <c r="A4" s="2" t="s">
        <v>21</v>
      </c>
      <c r="B4" s="2">
        <v>17</v>
      </c>
      <c r="C4" s="2">
        <v>1.1000000000000001</v>
      </c>
      <c r="D4">
        <f t="shared" ref="D4:D12" si="0">_xlfn.RANK.AVG(B4,$B$3:$B$12,1)</f>
        <v>4.5</v>
      </c>
      <c r="E4">
        <f t="shared" ref="E4:E12" si="1">_xlfn.RANK.AVG(C4,$C$3:$C$12,1)</f>
        <v>4</v>
      </c>
      <c r="F4">
        <f t="shared" ref="F4:F12" si="2">D4-E4</f>
        <v>0.5</v>
      </c>
      <c r="G4">
        <f t="shared" ref="G4:G12" si="3">F4^2</f>
        <v>0.25</v>
      </c>
      <c r="I4" t="s">
        <v>57</v>
      </c>
      <c r="J4">
        <f>J2*(J2^2-1)</f>
        <v>990</v>
      </c>
    </row>
    <row r="5" spans="1:11" x14ac:dyDescent="0.25">
      <c r="A5" s="2" t="s">
        <v>6</v>
      </c>
      <c r="B5" s="2">
        <v>28</v>
      </c>
      <c r="C5" s="2">
        <v>1.6</v>
      </c>
      <c r="D5">
        <f t="shared" si="0"/>
        <v>9</v>
      </c>
      <c r="E5">
        <f t="shared" si="1"/>
        <v>9</v>
      </c>
      <c r="F5">
        <f t="shared" si="2"/>
        <v>0</v>
      </c>
      <c r="G5">
        <f t="shared" si="3"/>
        <v>0</v>
      </c>
      <c r="I5" t="s">
        <v>58</v>
      </c>
      <c r="J5">
        <f>1-(J3/J4)</f>
        <v>0.96666666666666667</v>
      </c>
      <c r="K5">
        <f>CORREL(D3:D12,E3:E12)</f>
        <v>0.96656981445130286</v>
      </c>
    </row>
    <row r="6" spans="1:11" x14ac:dyDescent="0.25">
      <c r="A6" s="2" t="s">
        <v>7</v>
      </c>
      <c r="B6" s="2">
        <v>17</v>
      </c>
      <c r="C6" s="2">
        <v>1.3</v>
      </c>
      <c r="D6">
        <f t="shared" si="0"/>
        <v>4.5</v>
      </c>
      <c r="E6">
        <f t="shared" si="1"/>
        <v>6</v>
      </c>
      <c r="F6">
        <f t="shared" si="2"/>
        <v>-1.5</v>
      </c>
      <c r="G6">
        <f t="shared" si="3"/>
        <v>2.25</v>
      </c>
    </row>
    <row r="7" spans="1:11" x14ac:dyDescent="0.25">
      <c r="A7" s="2" t="s">
        <v>8</v>
      </c>
      <c r="B7" s="2">
        <v>16</v>
      </c>
      <c r="C7" s="2">
        <v>1</v>
      </c>
      <c r="D7">
        <f t="shared" si="0"/>
        <v>3</v>
      </c>
      <c r="E7">
        <f t="shared" si="1"/>
        <v>3</v>
      </c>
      <c r="F7">
        <f t="shared" si="2"/>
        <v>0</v>
      </c>
      <c r="G7">
        <f t="shared" si="3"/>
        <v>0</v>
      </c>
      <c r="I7" t="s">
        <v>59</v>
      </c>
      <c r="J7">
        <v>0</v>
      </c>
    </row>
    <row r="8" spans="1:11" x14ac:dyDescent="0.25">
      <c r="A8" s="2" t="s">
        <v>9</v>
      </c>
      <c r="B8" s="2">
        <v>13</v>
      </c>
      <c r="C8" s="2">
        <v>0.8</v>
      </c>
      <c r="D8">
        <f t="shared" si="0"/>
        <v>1</v>
      </c>
      <c r="E8">
        <f t="shared" si="1"/>
        <v>1</v>
      </c>
      <c r="F8">
        <f t="shared" si="2"/>
        <v>0</v>
      </c>
      <c r="G8">
        <f t="shared" si="3"/>
        <v>0</v>
      </c>
      <c r="I8" t="s">
        <v>60</v>
      </c>
      <c r="J8">
        <f>SQRT( 1/(J2-1))</f>
        <v>0.33333333333333331</v>
      </c>
    </row>
    <row r="9" spans="1:11" x14ac:dyDescent="0.25">
      <c r="A9" s="2" t="s">
        <v>10</v>
      </c>
      <c r="B9" s="2">
        <v>24</v>
      </c>
      <c r="C9" s="2">
        <v>1.5</v>
      </c>
      <c r="D9">
        <f t="shared" si="0"/>
        <v>7</v>
      </c>
      <c r="E9">
        <f t="shared" si="1"/>
        <v>8</v>
      </c>
      <c r="F9">
        <f t="shared" si="2"/>
        <v>-1</v>
      </c>
      <c r="G9">
        <f t="shared" si="3"/>
        <v>1</v>
      </c>
      <c r="I9" t="s">
        <v>61</v>
      </c>
      <c r="J9">
        <f>(J5-J7)/J8</f>
        <v>2.9000000000000004</v>
      </c>
    </row>
    <row r="10" spans="1:11" x14ac:dyDescent="0.25">
      <c r="A10" s="2" t="s">
        <v>11</v>
      </c>
      <c r="B10" s="2">
        <v>25</v>
      </c>
      <c r="C10" s="2">
        <v>1.4</v>
      </c>
      <c r="D10">
        <f t="shared" si="0"/>
        <v>8</v>
      </c>
      <c r="E10">
        <f t="shared" si="1"/>
        <v>7</v>
      </c>
      <c r="F10">
        <f t="shared" si="2"/>
        <v>1</v>
      </c>
      <c r="G10">
        <f t="shared" si="3"/>
        <v>1</v>
      </c>
    </row>
    <row r="11" spans="1:11" x14ac:dyDescent="0.25">
      <c r="A11" s="2" t="s">
        <v>12</v>
      </c>
      <c r="B11" s="2">
        <v>18</v>
      </c>
      <c r="C11" s="2">
        <v>1.2</v>
      </c>
      <c r="D11">
        <f t="shared" si="0"/>
        <v>6</v>
      </c>
      <c r="E11">
        <f t="shared" si="1"/>
        <v>5</v>
      </c>
      <c r="F11">
        <f t="shared" si="2"/>
        <v>1</v>
      </c>
      <c r="G11">
        <f t="shared" si="3"/>
        <v>1</v>
      </c>
      <c r="I11" t="s">
        <v>62</v>
      </c>
      <c r="J11">
        <f>1-_xlfn.NORM.S.DIST(J9,1)</f>
        <v>1.8658133003840449E-3</v>
      </c>
    </row>
    <row r="12" spans="1:11" x14ac:dyDescent="0.25">
      <c r="A12" s="2" t="s">
        <v>13</v>
      </c>
      <c r="B12" s="2">
        <v>31</v>
      </c>
      <c r="C12" s="2">
        <v>2</v>
      </c>
      <c r="D12">
        <f t="shared" si="0"/>
        <v>10</v>
      </c>
      <c r="E12">
        <f t="shared" si="1"/>
        <v>10</v>
      </c>
      <c r="F12">
        <f t="shared" si="2"/>
        <v>0</v>
      </c>
      <c r="G12">
        <f t="shared" si="3"/>
        <v>0</v>
      </c>
      <c r="I12" t="s">
        <v>63</v>
      </c>
      <c r="J12">
        <f>0.05</f>
        <v>0.05</v>
      </c>
    </row>
    <row r="13" spans="1:11" x14ac:dyDescent="0.25">
      <c r="G13" s="5">
        <f>SUM(G3:G12)</f>
        <v>5.5</v>
      </c>
      <c r="I13" t="s">
        <v>45</v>
      </c>
      <c r="J13" t="str">
        <f>IF(J11&lt;=J12,"reject","fail to regect")</f>
        <v>reject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28"/>
  <sheetViews>
    <sheetView workbookViewId="0">
      <selection activeCell="J22" sqref="J22"/>
    </sheetView>
  </sheetViews>
  <sheetFormatPr defaultColWidth="11.42578125" defaultRowHeight="15" x14ac:dyDescent="0.25"/>
  <sheetData>
    <row r="3" spans="2:10" x14ac:dyDescent="0.25">
      <c r="G3" s="11" t="s">
        <v>64</v>
      </c>
    </row>
    <row r="4" spans="2:10" x14ac:dyDescent="0.25">
      <c r="B4" s="2" t="s">
        <v>17</v>
      </c>
      <c r="C4" s="2" t="s">
        <v>18</v>
      </c>
      <c r="D4" s="2" t="s">
        <v>19</v>
      </c>
      <c r="E4" s="2" t="s">
        <v>20</v>
      </c>
      <c r="F4" s="13">
        <v>65</v>
      </c>
      <c r="G4">
        <f>_xlfn.RANK.AVG(F4,$F$4:$F$28,1)</f>
        <v>4</v>
      </c>
      <c r="I4" t="s">
        <v>80</v>
      </c>
      <c r="J4">
        <v>4</v>
      </c>
    </row>
    <row r="5" spans="2:10" x14ac:dyDescent="0.25">
      <c r="B5" s="2">
        <v>65</v>
      </c>
      <c r="C5" s="2">
        <v>75</v>
      </c>
      <c r="D5" s="2">
        <v>59</v>
      </c>
      <c r="E5" s="2">
        <v>94</v>
      </c>
      <c r="F5" s="13">
        <v>87</v>
      </c>
      <c r="G5">
        <f>_xlfn.RANK.AVG(F5,$F$4:$F$28,1)</f>
        <v>20</v>
      </c>
      <c r="I5" t="s">
        <v>65</v>
      </c>
      <c r="J5">
        <f>SUM(G4:G9)</f>
        <v>70.5</v>
      </c>
    </row>
    <row r="6" spans="2:10" x14ac:dyDescent="0.25">
      <c r="B6" s="2">
        <v>87</v>
      </c>
      <c r="C6" s="2">
        <v>69</v>
      </c>
      <c r="D6" s="2">
        <v>78</v>
      </c>
      <c r="E6" s="2">
        <v>89</v>
      </c>
      <c r="F6" s="13">
        <v>73</v>
      </c>
      <c r="G6">
        <f>_xlfn.RANK.AVG(F6,$F$4:$F$28,1)</f>
        <v>10</v>
      </c>
      <c r="I6" t="s">
        <v>66</v>
      </c>
      <c r="J6">
        <f>SUM(G10:G15)</f>
        <v>87.5</v>
      </c>
    </row>
    <row r="7" spans="2:10" x14ac:dyDescent="0.25">
      <c r="B7" s="2">
        <v>73</v>
      </c>
      <c r="C7" s="2">
        <v>83</v>
      </c>
      <c r="D7" s="2">
        <v>67</v>
      </c>
      <c r="E7" s="2">
        <v>80</v>
      </c>
      <c r="F7" s="13">
        <v>79</v>
      </c>
      <c r="G7">
        <f>_xlfn.RANK.AVG(F7,$F$4:$F$28,1)</f>
        <v>13.5</v>
      </c>
      <c r="I7" t="s">
        <v>67</v>
      </c>
      <c r="J7">
        <f>SUM(G16:G21)</f>
        <v>50</v>
      </c>
    </row>
    <row r="8" spans="2:10" x14ac:dyDescent="0.25">
      <c r="B8" s="2">
        <v>79</v>
      </c>
      <c r="C8" s="2">
        <v>81</v>
      </c>
      <c r="D8" s="2">
        <v>62</v>
      </c>
      <c r="E8" s="2">
        <v>88</v>
      </c>
      <c r="F8" s="13">
        <v>81</v>
      </c>
      <c r="G8">
        <f>_xlfn.RANK.AVG(F8,$F$4:$F$28,1)</f>
        <v>16.5</v>
      </c>
      <c r="I8" t="s">
        <v>68</v>
      </c>
      <c r="J8">
        <f>SUM(G22:G28)</f>
        <v>117</v>
      </c>
    </row>
    <row r="9" spans="2:10" x14ac:dyDescent="0.25">
      <c r="B9" s="2">
        <v>81</v>
      </c>
      <c r="C9" s="2">
        <v>72</v>
      </c>
      <c r="D9" s="2">
        <v>83</v>
      </c>
      <c r="E9" s="2">
        <v>90</v>
      </c>
      <c r="F9" s="13">
        <v>69</v>
      </c>
      <c r="G9">
        <f>_xlfn.RANK.AVG(F9,$F$4:$F$28,1)</f>
        <v>6.5</v>
      </c>
      <c r="I9" t="s">
        <v>69</v>
      </c>
      <c r="J9">
        <f>COUNT(B5:B11)</f>
        <v>6</v>
      </c>
    </row>
    <row r="10" spans="2:10" x14ac:dyDescent="0.25">
      <c r="B10" s="2">
        <v>69</v>
      </c>
      <c r="C10" s="2">
        <v>79</v>
      </c>
      <c r="D10" s="2">
        <v>76</v>
      </c>
      <c r="E10" s="2">
        <v>62</v>
      </c>
      <c r="F10" s="2">
        <v>69</v>
      </c>
      <c r="G10">
        <f>_xlfn.RANK.AVG(F10,$F$4:$F$28,1)</f>
        <v>6.5</v>
      </c>
      <c r="I10" t="s">
        <v>70</v>
      </c>
      <c r="J10">
        <f>COUNT(C5:C11)</f>
        <v>7</v>
      </c>
    </row>
    <row r="11" spans="2:10" x14ac:dyDescent="0.25">
      <c r="B11" s="2"/>
      <c r="C11" s="2">
        <v>90</v>
      </c>
      <c r="D11" s="2"/>
      <c r="E11" s="2">
        <v>71</v>
      </c>
      <c r="F11" s="2">
        <v>83</v>
      </c>
      <c r="G11">
        <f>_xlfn.RANK.AVG(F11,$F$4:$F$28,1)</f>
        <v>18.5</v>
      </c>
      <c r="I11" t="s">
        <v>71</v>
      </c>
      <c r="J11">
        <f>COUNT(D5:D11)</f>
        <v>6</v>
      </c>
    </row>
    <row r="12" spans="2:10" x14ac:dyDescent="0.25">
      <c r="F12" s="2">
        <v>81</v>
      </c>
      <c r="G12">
        <f>_xlfn.RANK.AVG(F12,$F$4:$F$28,1)</f>
        <v>16.5</v>
      </c>
      <c r="I12" t="s">
        <v>72</v>
      </c>
      <c r="J12">
        <f>COUNT(E5:E11)</f>
        <v>7</v>
      </c>
    </row>
    <row r="13" spans="2:10" x14ac:dyDescent="0.25">
      <c r="F13" s="2">
        <v>72</v>
      </c>
      <c r="G13">
        <f>_xlfn.RANK.AVG(F13,$F$4:$F$28,1)</f>
        <v>9</v>
      </c>
      <c r="I13" t="s">
        <v>74</v>
      </c>
      <c r="J13">
        <f>SUM(J9:J12)</f>
        <v>26</v>
      </c>
    </row>
    <row r="14" spans="2:10" x14ac:dyDescent="0.25">
      <c r="F14" s="2">
        <v>79</v>
      </c>
      <c r="G14">
        <f>_xlfn.RANK.AVG(F14,$F$4:$F$28,1)</f>
        <v>13.5</v>
      </c>
      <c r="I14" t="s">
        <v>73</v>
      </c>
      <c r="J14">
        <f>12/(J13*(J13+1))</f>
        <v>1.7094017094017096E-2</v>
      </c>
    </row>
    <row r="15" spans="2:10" x14ac:dyDescent="0.25">
      <c r="F15" s="2">
        <v>90</v>
      </c>
      <c r="G15">
        <f t="shared" ref="G5:G28" si="0">_xlfn.RANK.AVG(F15,$F$4:$F$28,1)</f>
        <v>23.5</v>
      </c>
      <c r="I15" t="s">
        <v>75</v>
      </c>
      <c r="J15">
        <f>(J5^2)/J9+(J6^2)/J10+(J7^2)/J11+(J8^2)/J12</f>
        <v>4294.3630952380954</v>
      </c>
    </row>
    <row r="16" spans="2:10" x14ac:dyDescent="0.25">
      <c r="F16" s="13">
        <v>59</v>
      </c>
      <c r="G16">
        <f>_xlfn.RANK.AVG(F16,$F$4:$F$28,1)</f>
        <v>1</v>
      </c>
      <c r="I16" t="s">
        <v>77</v>
      </c>
      <c r="J16">
        <f>3*(J13+1)</f>
        <v>81</v>
      </c>
    </row>
    <row r="17" spans="6:10" x14ac:dyDescent="0.25">
      <c r="F17" s="13">
        <v>78</v>
      </c>
      <c r="G17">
        <f>_xlfn.RANK.AVG(F17,$F$4:$F$28,1)</f>
        <v>12</v>
      </c>
      <c r="I17" t="s">
        <v>76</v>
      </c>
      <c r="J17">
        <f>J14*J15-J16</f>
        <v>-7.5920838420838379</v>
      </c>
    </row>
    <row r="18" spans="6:10" x14ac:dyDescent="0.25">
      <c r="F18" s="13">
        <v>67</v>
      </c>
      <c r="G18">
        <f>_xlfn.RANK.AVG(F18,$F$4:$F$28,1)</f>
        <v>5</v>
      </c>
    </row>
    <row r="19" spans="6:10" x14ac:dyDescent="0.25">
      <c r="F19" s="13">
        <v>62</v>
      </c>
      <c r="G19">
        <f>_xlfn.RANK.AVG(F19,$F$4:$F$28,1)</f>
        <v>2.5</v>
      </c>
      <c r="I19" t="s">
        <v>78</v>
      </c>
      <c r="J19">
        <v>0.05</v>
      </c>
    </row>
    <row r="20" spans="6:10" x14ac:dyDescent="0.25">
      <c r="F20" s="13">
        <v>83</v>
      </c>
      <c r="G20">
        <f>_xlfn.RANK.AVG(F20,$F$4:$F$28,1)</f>
        <v>18.5</v>
      </c>
      <c r="I20" t="s">
        <v>79</v>
      </c>
      <c r="J20">
        <f>_xlfn.CHISQ.INV(J19,J4-1)</f>
        <v>0.35184631774927144</v>
      </c>
    </row>
    <row r="21" spans="6:10" x14ac:dyDescent="0.25">
      <c r="F21" s="13">
        <v>76</v>
      </c>
      <c r="G21">
        <f t="shared" si="0"/>
        <v>11</v>
      </c>
    </row>
    <row r="22" spans="6:10" x14ac:dyDescent="0.25">
      <c r="F22" s="2">
        <v>94</v>
      </c>
      <c r="G22">
        <f>_xlfn.RANK.AVG(F22,$F$4:$F$28,1)</f>
        <v>25</v>
      </c>
      <c r="I22" t="s">
        <v>81</v>
      </c>
      <c r="J22" t="str">
        <f>IF(J20&lt;=J17,"reject","fail to reject")</f>
        <v>fail to reject</v>
      </c>
    </row>
    <row r="23" spans="6:10" x14ac:dyDescent="0.25">
      <c r="F23" s="2">
        <v>89</v>
      </c>
      <c r="G23">
        <f>_xlfn.RANK.AVG(F23,$F$4:$F$28,1)</f>
        <v>22</v>
      </c>
    </row>
    <row r="24" spans="6:10" x14ac:dyDescent="0.25">
      <c r="F24" s="2">
        <v>80</v>
      </c>
      <c r="G24">
        <f>_xlfn.RANK.AVG(F24,$F$4:$F$28,1)</f>
        <v>15</v>
      </c>
    </row>
    <row r="25" spans="6:10" x14ac:dyDescent="0.25">
      <c r="F25" s="2">
        <v>88</v>
      </c>
      <c r="G25">
        <f>_xlfn.RANK.AVG(F25,$F$4:$F$28,1)</f>
        <v>21</v>
      </c>
    </row>
    <row r="26" spans="6:10" x14ac:dyDescent="0.25">
      <c r="F26" s="2">
        <v>90</v>
      </c>
      <c r="G26">
        <f>_xlfn.RANK.AVG(F26,$F$4:$F$28,1)</f>
        <v>23.5</v>
      </c>
    </row>
    <row r="27" spans="6:10" x14ac:dyDescent="0.25">
      <c r="F27" s="2">
        <v>62</v>
      </c>
      <c r="G27">
        <f t="shared" si="0"/>
        <v>2.5</v>
      </c>
    </row>
    <row r="28" spans="6:10" x14ac:dyDescent="0.25">
      <c r="F28" s="2">
        <v>71</v>
      </c>
      <c r="G28">
        <f>_xlfn.RANK.AVG(F28,$F$4:$F$28,1)</f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Problema 3</vt:lpstr>
      <vt:lpstr>Problema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CORZO</cp:lastModifiedBy>
  <dcterms:created xsi:type="dcterms:W3CDTF">2020-11-04T16:37:33Z</dcterms:created>
  <dcterms:modified xsi:type="dcterms:W3CDTF">2020-11-04T18:53:23Z</dcterms:modified>
</cp:coreProperties>
</file>