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esktop/"/>
    </mc:Choice>
  </mc:AlternateContent>
  <xr:revisionPtr revIDLastSave="0" documentId="13_ncr:1_{450EBD15-8BB0-1F45-88B8-2C71128B6F95}" xr6:coauthVersionLast="36" xr6:coauthVersionMax="36" xr10:uidLastSave="{00000000-0000-0000-0000-000000000000}"/>
  <bookViews>
    <workbookView xWindow="0" yWindow="0" windowWidth="28800" windowHeight="18000" firstSheet="4" activeTab="7" xr2:uid="{6E31F277-9F84-8147-8EE8-DCF2000C781D}"/>
  </bookViews>
  <sheets>
    <sheet name="Problema 1" sheetId="1" r:id="rId1"/>
    <sheet name="Problema 2" sheetId="2" r:id="rId2"/>
    <sheet name="Problema 3" sheetId="3" r:id="rId3"/>
    <sheet name="Problema 4" sheetId="4" r:id="rId4"/>
    <sheet name="Problema 5" sheetId="5" r:id="rId5"/>
    <sheet name="Problema 6" sheetId="6" r:id="rId6"/>
    <sheet name="Problem 7" sheetId="7" r:id="rId7"/>
    <sheet name="Problema 8 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8" l="1"/>
  <c r="D26" i="8"/>
  <c r="F8" i="8"/>
  <c r="F3" i="8"/>
  <c r="F4" i="8"/>
  <c r="F5" i="8"/>
  <c r="F6" i="8"/>
  <c r="F7" i="8"/>
  <c r="F2" i="8"/>
  <c r="E3" i="8"/>
  <c r="E4" i="8"/>
  <c r="E5" i="8"/>
  <c r="E6" i="8"/>
  <c r="E7" i="8"/>
  <c r="E2" i="8"/>
  <c r="D8" i="8"/>
  <c r="D3" i="8"/>
  <c r="D4" i="8"/>
  <c r="D5" i="8"/>
  <c r="D6" i="8"/>
  <c r="D7" i="8"/>
  <c r="D2" i="8"/>
  <c r="C8" i="8"/>
  <c r="C3" i="8"/>
  <c r="C4" i="8"/>
  <c r="C5" i="8"/>
  <c r="C6" i="8"/>
  <c r="C7" i="8"/>
  <c r="C2" i="8"/>
  <c r="D12" i="8"/>
  <c r="D13" i="8"/>
  <c r="D14" i="8"/>
  <c r="D15" i="8"/>
  <c r="D11" i="8"/>
  <c r="E16" i="8"/>
  <c r="E15" i="8"/>
  <c r="E13" i="8"/>
  <c r="E14" i="8"/>
  <c r="E12" i="8"/>
  <c r="B8" i="8"/>
  <c r="D19" i="3" l="1"/>
  <c r="B25" i="1"/>
  <c r="D21" i="5" l="1"/>
  <c r="D20" i="5"/>
  <c r="D19" i="5"/>
  <c r="D18" i="5"/>
  <c r="D17" i="5"/>
  <c r="D16" i="5"/>
  <c r="G14" i="7"/>
  <c r="G12" i="7"/>
  <c r="G13" i="7"/>
  <c r="G11" i="7"/>
  <c r="E14" i="7"/>
  <c r="F14" i="7"/>
  <c r="D14" i="7"/>
  <c r="G15" i="6"/>
  <c r="D15" i="6"/>
  <c r="E15" i="6"/>
  <c r="F15" i="6"/>
  <c r="G11" i="6"/>
  <c r="G12" i="6"/>
  <c r="G13" i="6"/>
  <c r="G14" i="6"/>
  <c r="D16" i="4"/>
  <c r="D17" i="4"/>
  <c r="D18" i="4"/>
  <c r="D15" i="4"/>
  <c r="D14" i="3"/>
  <c r="D15" i="3"/>
  <c r="D13" i="3"/>
  <c r="D15" i="2"/>
</calcChain>
</file>

<file path=xl/sharedStrings.xml><?xml version="1.0" encoding="utf-8"?>
<sst xmlns="http://schemas.openxmlformats.org/spreadsheetml/2006/main" count="227" uniqueCount="163">
  <si>
    <t>P</t>
  </si>
  <si>
    <t>Mediciones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</si>
  <si>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</si>
  <si>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</si>
  <si>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</si>
  <si>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</si>
  <si>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</si>
  <si>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</si>
  <si>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</si>
  <si>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</si>
  <si>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</si>
  <si>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</si>
  <si>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</si>
  <si>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</si>
  <si>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</si>
  <si>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</si>
  <si>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Parametro de interes </t>
  </si>
  <si>
    <t>σ²</t>
  </si>
  <si>
    <t>Hipotesis</t>
  </si>
  <si>
    <t>Ho:</t>
  </si>
  <si>
    <t>Ha:</t>
  </si>
  <si>
    <t>σ²=4</t>
  </si>
  <si>
    <t>σ²!=4</t>
  </si>
  <si>
    <t xml:space="preserve">Significacia </t>
  </si>
  <si>
    <t xml:space="preserve">Calculos </t>
  </si>
  <si>
    <t xml:space="preserve">X^2 </t>
  </si>
  <si>
    <t>Criterio de rechaza</t>
  </si>
  <si>
    <t xml:space="preserve">Valor-p &lt;= 0.05 </t>
  </si>
  <si>
    <t>0.0712&gt;0.05</t>
  </si>
  <si>
    <t>No rechazar</t>
  </si>
  <si>
    <t xml:space="preserve">Conclusión </t>
  </si>
  <si>
    <t>Con una significancia de 0.05 podemos afirmar que no hay suficiente evidencia</t>
  </si>
  <si>
    <t>para desaprobar lo dicho por la experimentadora</t>
  </si>
  <si>
    <t>Procedimiento 1</t>
  </si>
  <si>
    <t>Procedimiento 2</t>
  </si>
  <si>
    <t>S^2</t>
  </si>
  <si>
    <t>N</t>
  </si>
  <si>
    <t>Parametro de interes</t>
  </si>
  <si>
    <t>σ₁²/σ₂²</t>
  </si>
  <si>
    <t xml:space="preserve">Hipotesis </t>
  </si>
  <si>
    <t>σ₁²/σ₂²&lt;= 1</t>
  </si>
  <si>
    <t>σ₁²/σ₂²&gt;1</t>
  </si>
  <si>
    <t xml:space="preserve">Significancia </t>
  </si>
  <si>
    <t>F=</t>
  </si>
  <si>
    <t>Criterio de rechazo</t>
  </si>
  <si>
    <t>Valor-p =</t>
  </si>
  <si>
    <t>0.1371&gt;0.05</t>
  </si>
  <si>
    <t>Conclusión</t>
  </si>
  <si>
    <t xml:space="preserve">Con una significancia de 0.05 podemos afirmar que no hay suficiente evidencia para </t>
  </si>
  <si>
    <t>indicar que las varianzas poblacionales son desiguales.</t>
  </si>
  <si>
    <t xml:space="preserve">Proporcion empresas comerciales </t>
  </si>
  <si>
    <t>Proporcion personas naturales</t>
  </si>
  <si>
    <t>Proporcion pesdatarios extranjeros</t>
  </si>
  <si>
    <t xml:space="preserve">Los datos siguen una dsitribución multinomial </t>
  </si>
  <si>
    <t xml:space="preserve">Los datos no siguen una dsitribución multinomial </t>
  </si>
  <si>
    <t>Significancia</t>
  </si>
  <si>
    <t>Calculos</t>
  </si>
  <si>
    <t>Creditos Otorgados</t>
  </si>
  <si>
    <t xml:space="preserve">Frecuencia esperada </t>
  </si>
  <si>
    <t>Frecuencia observada</t>
  </si>
  <si>
    <t>Empresas</t>
  </si>
  <si>
    <t>Personas</t>
  </si>
  <si>
    <t xml:space="preserve">Prestatarios </t>
  </si>
  <si>
    <t>N=85</t>
  </si>
  <si>
    <t>X^2</t>
  </si>
  <si>
    <t xml:space="preserve">Valor-p </t>
  </si>
  <si>
    <t>valor p &lt;= 0.1</t>
  </si>
  <si>
    <t>0.0125 &lt;=0.1</t>
  </si>
  <si>
    <t xml:space="preserve">Serechaza </t>
  </si>
  <si>
    <t xml:space="preserve">Con una significancia de 0.01 podemos afirmar que el patron de cartera </t>
  </si>
  <si>
    <t>deseado no se conserva</t>
  </si>
  <si>
    <t xml:space="preserve">Parametro de interes: </t>
  </si>
  <si>
    <t>Prop. Tipo A</t>
  </si>
  <si>
    <t>Prop. Tipo B</t>
  </si>
  <si>
    <t>Prop. Tipo AB</t>
  </si>
  <si>
    <t>Prop. Tipo O</t>
  </si>
  <si>
    <t>Los datos siguen una distribución multinomial</t>
  </si>
  <si>
    <t>Los datos no siguen una distribución multinomial</t>
  </si>
  <si>
    <t>Frecuencia obsevada</t>
  </si>
  <si>
    <t>A</t>
  </si>
  <si>
    <t>B</t>
  </si>
  <si>
    <t>AB</t>
  </si>
  <si>
    <t>O</t>
  </si>
  <si>
    <t>N=200</t>
  </si>
  <si>
    <t>x^2</t>
  </si>
  <si>
    <t>0.296&gt;0.1</t>
  </si>
  <si>
    <t xml:space="preserve">No rechazar </t>
  </si>
  <si>
    <t xml:space="preserve">Con una significancia de 0.1 no hay suficiente evidencia para </t>
  </si>
  <si>
    <t>afirmar que las proporciones reales no se ajustan al conjunto</t>
  </si>
  <si>
    <t>de probabilidades reportadas.</t>
  </si>
  <si>
    <t xml:space="preserve">Prop. café </t>
  </si>
  <si>
    <t xml:space="preserve">Prop. Amarillo </t>
  </si>
  <si>
    <t xml:space="preserve">Prop. Rojo </t>
  </si>
  <si>
    <t>Prop. Azul</t>
  </si>
  <si>
    <t xml:space="preserve">Prop. Anaranjado </t>
  </si>
  <si>
    <t>Prop. Verde</t>
  </si>
  <si>
    <t xml:space="preserve">Frecuencia Observada </t>
  </si>
  <si>
    <t xml:space="preserve">Café </t>
  </si>
  <si>
    <t xml:space="preserve">Amarillo </t>
  </si>
  <si>
    <t xml:space="preserve">Rojo </t>
  </si>
  <si>
    <t xml:space="preserve">Azul </t>
  </si>
  <si>
    <t xml:space="preserve">Anaranjado </t>
  </si>
  <si>
    <t>Vere</t>
  </si>
  <si>
    <t>N=527</t>
  </si>
  <si>
    <t>Independencia</t>
  </si>
  <si>
    <t xml:space="preserve">Ho: </t>
  </si>
  <si>
    <t xml:space="preserve">Ha: </t>
  </si>
  <si>
    <t>El tipo de defecto en los muebles es independiente al turno durante el cual la pieza se produjo.</t>
  </si>
  <si>
    <t>El tipo de defecto en los muebles no es independiente al turno durante el cual la pieza se produjo.</t>
  </si>
  <si>
    <t>Total</t>
  </si>
  <si>
    <t>C</t>
  </si>
  <si>
    <t>D</t>
  </si>
  <si>
    <t xml:space="preserve">Total </t>
  </si>
  <si>
    <t xml:space="preserve">Criterio de rechazo </t>
  </si>
  <si>
    <t>0.0039&lt;=0.05</t>
  </si>
  <si>
    <t xml:space="preserve">Se rechaza </t>
  </si>
  <si>
    <t xml:space="preserve">Con una significancia de 0.05 podemos afirmar que el tipo de defecto en los muebles no </t>
  </si>
  <si>
    <t>es independiente del turno durante el cual la pieza se produjo</t>
  </si>
  <si>
    <t>El ingreso de los clientes es independiente a la importancia que dan al precio de los automoviles de lujo</t>
  </si>
  <si>
    <t>El ingreso de los clientes no  es independiente a la importancia que dan al precio de los automoviles de lujo</t>
  </si>
  <si>
    <t>Calculos:</t>
  </si>
  <si>
    <t xml:space="preserve">Bajo </t>
  </si>
  <si>
    <t xml:space="preserve">Medio </t>
  </si>
  <si>
    <t xml:space="preserve">Alto </t>
  </si>
  <si>
    <t xml:space="preserve">Grande </t>
  </si>
  <si>
    <t xml:space="preserve">Moderado </t>
  </si>
  <si>
    <t xml:space="preserve">Poco </t>
  </si>
  <si>
    <t>Valor-p</t>
  </si>
  <si>
    <t>0.0044&lt;= 0.01</t>
  </si>
  <si>
    <t>Valor-p &lt;= 0.01</t>
  </si>
  <si>
    <t>Se rechaza</t>
  </si>
  <si>
    <t xml:space="preserve">Con una significancia de 0.01 podemos afirmar que el ingreso de los clientes no es </t>
  </si>
  <si>
    <t>independiente a la importancia quedan al precio de los autos de lujo.</t>
  </si>
  <si>
    <t>Valor-p &lt;= 0.05</t>
  </si>
  <si>
    <t xml:space="preserve">1&gt;0.05 </t>
  </si>
  <si>
    <t>No rechazo</t>
  </si>
  <si>
    <t xml:space="preserve">Con una significancai de 0.05 podemos afirmar que no hay suficiente evidencia para </t>
  </si>
  <si>
    <t>Las proporciones muestran similitu con los porcentajes con Mars</t>
  </si>
  <si>
    <t>Las proporciones no muestran similitu con los porcentajes con Mars</t>
  </si>
  <si>
    <t>decir que las proporciones muestran similitud con los porcentajes por Mars.</t>
  </si>
  <si>
    <t>580 y 590</t>
  </si>
  <si>
    <t>590 y 600</t>
  </si>
  <si>
    <t>600 y 610</t>
  </si>
  <si>
    <t>610 y 620</t>
  </si>
  <si>
    <t xml:space="preserve">620 y por encima </t>
  </si>
  <si>
    <t>0 y 580</t>
  </si>
  <si>
    <t xml:space="preserve">Frecuencia real </t>
  </si>
  <si>
    <t>Probabilidad</t>
  </si>
  <si>
    <t xml:space="preserve">Media muestral </t>
  </si>
  <si>
    <t xml:space="preserve">Desv. Estandar </t>
  </si>
  <si>
    <t>Z</t>
  </si>
  <si>
    <t>Probabilodad</t>
  </si>
  <si>
    <t>Frecuencia esperadad</t>
  </si>
  <si>
    <t>+</t>
  </si>
  <si>
    <t>Diff^2</t>
  </si>
  <si>
    <t>Dif^2/frec. Esperada</t>
  </si>
  <si>
    <t xml:space="preserve">Chi cuadrado </t>
  </si>
  <si>
    <t>Los datos de la producción de los tanques tienen una distribución normal</t>
  </si>
  <si>
    <t xml:space="preserve">Los datos de la producción de los tanques no tienen una distribucion normal </t>
  </si>
  <si>
    <t>Sigificancia</t>
  </si>
  <si>
    <t xml:space="preserve">gl </t>
  </si>
  <si>
    <t xml:space="preserve">0.0346&lt;=0.05 </t>
  </si>
  <si>
    <t>Con un nivel de significancai de 0.05 podemos afirmar que la producción de tanques no tiene una distribución normal, con desviacion estndar de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</si>
</sst>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TimesNewRomanPSM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/>
    <xf numFmtId="169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18</xdr:row>
      <xdr:rowOff>18038</xdr:rowOff>
    </xdr:from>
    <xdr:to>
      <xdr:col>9</xdr:col>
      <xdr:colOff>612588</xdr:colOff>
      <xdr:row>29</xdr:row>
      <xdr:rowOff>165099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E44F91-1BC3-3642-B5CC-B41E0C81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9400" y="3713738"/>
          <a:ext cx="4876800" cy="2433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16</xdr:row>
      <xdr:rowOff>133527</xdr:rowOff>
    </xdr:from>
    <xdr:to>
      <xdr:col>9</xdr:col>
      <xdr:colOff>685800</xdr:colOff>
      <xdr:row>32</xdr:row>
      <xdr:rowOff>59007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F78B03-8508-344C-868F-A943BF0FB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84727"/>
          <a:ext cx="7797800" cy="3176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190500</xdr:rowOff>
    </xdr:from>
    <xdr:to>
      <xdr:col>3</xdr:col>
      <xdr:colOff>2247900</xdr:colOff>
      <xdr:row>35</xdr:row>
      <xdr:rowOff>25230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78F9F4-AAFB-0D4C-86E6-593F9D0AB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4051300"/>
          <a:ext cx="4514850" cy="3085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2358432</xdr:colOff>
      <xdr:row>18</xdr:row>
      <xdr:rowOff>165100</xdr:rowOff>
    </xdr:from>
    <xdr:to>
      <xdr:col>6</xdr:col>
      <xdr:colOff>453661</xdr:colOff>
      <xdr:row>34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E72AF6-BEB0-ED49-BED0-6DC264411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8843" y="3818525"/>
          <a:ext cx="3505777" cy="31839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22</xdr:row>
      <xdr:rowOff>166968</xdr:rowOff>
    </xdr:from>
    <xdr:to>
      <xdr:col>3</xdr:col>
      <xdr:colOff>635000</xdr:colOff>
      <xdr:row>40</xdr:row>
      <xdr:rowOff>12700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5E7D25-ADDD-9246-93F8-BFCE7FFA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4637368"/>
          <a:ext cx="4216400" cy="35033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15</xdr:row>
      <xdr:rowOff>103541</xdr:rowOff>
    </xdr:from>
    <xdr:to>
      <xdr:col>5</xdr:col>
      <xdr:colOff>571499</xdr:colOff>
      <xdr:row>26</xdr:row>
      <xdr:rowOff>95521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0FC22F-F9D2-ED43-B100-C1A01549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3151541"/>
          <a:ext cx="3797299" cy="22271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774700</xdr:colOff>
      <xdr:row>14</xdr:row>
      <xdr:rowOff>202593</xdr:rowOff>
    </xdr:from>
    <xdr:to>
      <xdr:col>8</xdr:col>
      <xdr:colOff>685800</xdr:colOff>
      <xdr:row>30</xdr:row>
      <xdr:rowOff>109653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87BF0B-13E3-BE43-AB72-BC5B2BC9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3047393"/>
          <a:ext cx="5689600" cy="31582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1181100</xdr:colOff>
      <xdr:row>28</xdr:row>
      <xdr:rowOff>100100</xdr:rowOff>
    </xdr:from>
    <xdr:to>
      <xdr:col>9</xdr:col>
      <xdr:colOff>127000</xdr:colOff>
      <xdr:row>39</xdr:row>
      <xdr:rowOff>181609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B6E289-FC20-DF40-9F0E-CEE90C99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5789700"/>
          <a:ext cx="8216900" cy="2316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6C8-8EDA-D349-B100-E2A04DF39304}">
  <dimension ref="A1:E33"/>
  <sheetViews>
    <sheetView topLeftCell="A3" workbookViewId="0">
      <selection activeCell="B26" sqref="B26"/>
    </sheetView>
  </sheetViews>
  <sheetFormatPr baseColWidth="10" defaultRowHeight="16"/>
  <cols>
    <col min="2" max="2" width="11" bestFit="1" customWidth="1"/>
    <col min="3" max="3" width="12.33203125" customWidth="1"/>
    <col min="4" max="4" width="21" bestFit="1" customWidth="1"/>
    <col min="5" max="5" width="12.83203125" bestFit="1" customWidth="1"/>
  </cols>
  <sheetData>
    <row r="1" spans="2:5">
      <c r="B1" t="s">
        <v>1</v>
      </c>
      <c r="D1" s="3" t="s">
        <v>2</v>
      </c>
      <c r="E1" s="3"/>
    </row>
    <row r="2" spans="2:5">
      <c r="B2">
        <v>4.0999999999999996</v>
      </c>
      <c r="D2" s="1"/>
      <c r="E2" s="1"/>
    </row>
    <row r="3" spans="2:5">
      <c r="B3">
        <v>5.2</v>
      </c>
      <c r="D3" s="1" t="s">
        <v>3</v>
      </c>
      <c r="E3" s="1">
        <v>6.5</v>
      </c>
    </row>
    <row r="4" spans="2:5">
      <c r="B4">
        <v>10.199999999999999</v>
      </c>
      <c r="D4" s="1" t="s">
        <v>4</v>
      </c>
      <c r="E4" s="1">
        <v>1.8770544300401444</v>
      </c>
    </row>
    <row r="5" spans="2:5">
      <c r="D5" s="1" t="s">
        <v>5</v>
      </c>
      <c r="E5" s="1">
        <v>5.2</v>
      </c>
    </row>
    <row r="6" spans="2:5">
      <c r="D6" s="1" t="s">
        <v>6</v>
      </c>
      <c r="E6" s="1" t="e">
        <v>#N/A</v>
      </c>
    </row>
    <row r="7" spans="2:5">
      <c r="D7" s="1" t="s">
        <v>7</v>
      </c>
      <c r="E7" s="1">
        <v>3.2511536414017708</v>
      </c>
    </row>
    <row r="8" spans="2:5">
      <c r="D8" s="1" t="s">
        <v>8</v>
      </c>
      <c r="E8" s="1">
        <v>10.569999999999993</v>
      </c>
    </row>
    <row r="9" spans="2:5">
      <c r="D9" s="1" t="s">
        <v>9</v>
      </c>
      <c r="E9" s="1" t="e">
        <v>#DIV/0!</v>
      </c>
    </row>
    <row r="10" spans="2:5">
      <c r="D10" s="1" t="s">
        <v>10</v>
      </c>
      <c r="E10" s="1">
        <v>1.5116677603966453</v>
      </c>
    </row>
    <row r="11" spans="2:5">
      <c r="D11" s="1" t="s">
        <v>11</v>
      </c>
      <c r="E11" s="1">
        <v>6.1</v>
      </c>
    </row>
    <row r="12" spans="2:5">
      <c r="D12" s="1" t="s">
        <v>12</v>
      </c>
      <c r="E12" s="1">
        <v>4.0999999999999996</v>
      </c>
    </row>
    <row r="13" spans="2:5">
      <c r="D13" s="1" t="s">
        <v>13</v>
      </c>
      <c r="E13" s="1">
        <v>10.199999999999999</v>
      </c>
    </row>
    <row r="14" spans="2:5">
      <c r="D14" s="1" t="s">
        <v>14</v>
      </c>
      <c r="E14" s="1">
        <v>19.5</v>
      </c>
    </row>
    <row r="15" spans="2:5" ht="17" thickBot="1">
      <c r="D15" s="2" t="s">
        <v>15</v>
      </c>
      <c r="E15" s="2">
        <v>3</v>
      </c>
    </row>
    <row r="16" spans="2:5">
      <c r="E16">
        <v>-1.0855769381042594E-277</v>
      </c>
    </row>
    <row r="17" spans="1:4" ht="18">
      <c r="A17" s="5" t="s">
        <v>16</v>
      </c>
      <c r="B17" s="5"/>
      <c r="C17" s="4" t="s">
        <v>17</v>
      </c>
    </row>
    <row r="19" spans="1:4" ht="18">
      <c r="A19" s="5" t="s">
        <v>18</v>
      </c>
      <c r="B19" t="s">
        <v>19</v>
      </c>
      <c r="C19" s="4" t="s">
        <v>21</v>
      </c>
    </row>
    <row r="20" spans="1:4" ht="18">
      <c r="B20" t="s">
        <v>20</v>
      </c>
      <c r="C20" s="4" t="s">
        <v>22</v>
      </c>
    </row>
    <row r="22" spans="1:4">
      <c r="A22" s="5" t="s">
        <v>23</v>
      </c>
      <c r="B22">
        <v>0.05</v>
      </c>
    </row>
    <row r="24" spans="1:4">
      <c r="A24" s="5" t="s">
        <v>24</v>
      </c>
    </row>
    <row r="25" spans="1:4">
      <c r="A25" t="s">
        <v>25</v>
      </c>
      <c r="B25">
        <f>((3-1)*E8)/4</f>
        <v>5.2849999999999966</v>
      </c>
    </row>
    <row r="27" spans="1:4">
      <c r="A27" s="5" t="s">
        <v>26</v>
      </c>
      <c r="B27" s="5"/>
      <c r="C27" t="s">
        <v>27</v>
      </c>
    </row>
    <row r="29" spans="1:4">
      <c r="C29" t="s">
        <v>28</v>
      </c>
      <c r="D29" t="s">
        <v>29</v>
      </c>
    </row>
    <row r="31" spans="1:4">
      <c r="A31" s="5" t="s">
        <v>30</v>
      </c>
    </row>
    <row r="32" spans="1:4">
      <c r="B32" t="s">
        <v>31</v>
      </c>
    </row>
    <row r="33" spans="2:2">
      <c r="B3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5CBA-8867-9045-8D1E-1CD08C187719}">
  <dimension ref="B2:E41"/>
  <sheetViews>
    <sheetView topLeftCell="A3" workbookViewId="0">
      <selection activeCell="D9" sqref="D9"/>
    </sheetView>
  </sheetViews>
  <sheetFormatPr baseColWidth="10" defaultRowHeight="16"/>
  <cols>
    <col min="3" max="4" width="14.5" bestFit="1" customWidth="1"/>
  </cols>
  <sheetData>
    <row r="2" spans="2:4">
      <c r="C2" t="s">
        <v>33</v>
      </c>
      <c r="D2" t="s">
        <v>34</v>
      </c>
    </row>
    <row r="3" spans="2:4">
      <c r="B3" t="s">
        <v>36</v>
      </c>
      <c r="C3">
        <v>10</v>
      </c>
      <c r="D3">
        <v>8</v>
      </c>
    </row>
    <row r="4" spans="2:4">
      <c r="B4" t="s">
        <v>35</v>
      </c>
      <c r="C4">
        <v>7.14</v>
      </c>
      <c r="D4">
        <v>3.21</v>
      </c>
    </row>
    <row r="7" spans="2:4">
      <c r="B7" s="5" t="s">
        <v>37</v>
      </c>
      <c r="D7" t="s">
        <v>38</v>
      </c>
    </row>
    <row r="9" spans="2:4">
      <c r="B9" s="5" t="s">
        <v>39</v>
      </c>
      <c r="C9" t="s">
        <v>19</v>
      </c>
      <c r="D9" t="s">
        <v>40</v>
      </c>
    </row>
    <row r="10" spans="2:4">
      <c r="C10" t="s">
        <v>20</v>
      </c>
      <c r="D10" t="s">
        <v>41</v>
      </c>
    </row>
    <row r="12" spans="2:4">
      <c r="B12" s="5" t="s">
        <v>42</v>
      </c>
      <c r="C12">
        <v>0.05</v>
      </c>
    </row>
    <row r="14" spans="2:4">
      <c r="B14" s="5" t="s">
        <v>24</v>
      </c>
    </row>
    <row r="15" spans="2:4">
      <c r="C15" t="s">
        <v>43</v>
      </c>
      <c r="D15">
        <f>C4/D4</f>
        <v>2.2242990654205608</v>
      </c>
    </row>
    <row r="35" spans="2:5">
      <c r="B35" s="5" t="s">
        <v>44</v>
      </c>
      <c r="D35" t="s">
        <v>27</v>
      </c>
    </row>
    <row r="36" spans="2:5">
      <c r="D36" t="s">
        <v>45</v>
      </c>
      <c r="E36">
        <v>0.1371</v>
      </c>
    </row>
    <row r="37" spans="2:5">
      <c r="D37" t="s">
        <v>46</v>
      </c>
      <c r="E37" t="s">
        <v>29</v>
      </c>
    </row>
    <row r="39" spans="2:5">
      <c r="B39" s="5" t="s">
        <v>47</v>
      </c>
    </row>
    <row r="40" spans="2:5">
      <c r="C40" t="s">
        <v>48</v>
      </c>
    </row>
    <row r="41" spans="2:5">
      <c r="C41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7D45-DA19-EC42-9644-0D66EC478BDB}">
  <dimension ref="B2:F41"/>
  <sheetViews>
    <sheetView topLeftCell="A6" workbookViewId="0">
      <selection activeCell="D20" sqref="D20"/>
    </sheetView>
  </sheetViews>
  <sheetFormatPr baseColWidth="10" defaultRowHeight="16"/>
  <cols>
    <col min="2" max="2" width="19.1640625" bestFit="1" customWidth="1"/>
    <col min="3" max="3" width="30" bestFit="1" customWidth="1"/>
    <col min="4" max="4" width="42.33203125" bestFit="1" customWidth="1"/>
    <col min="5" max="5" width="19.1640625" bestFit="1" customWidth="1"/>
  </cols>
  <sheetData>
    <row r="2" spans="2:6">
      <c r="B2" s="5" t="s">
        <v>16</v>
      </c>
      <c r="C2" t="s">
        <v>50</v>
      </c>
      <c r="D2" s="6">
        <v>0.6</v>
      </c>
    </row>
    <row r="3" spans="2:6">
      <c r="C3" t="s">
        <v>51</v>
      </c>
      <c r="D3" s="6">
        <v>0.1</v>
      </c>
    </row>
    <row r="4" spans="2:6">
      <c r="C4" t="s">
        <v>52</v>
      </c>
      <c r="D4" s="6">
        <v>0.3</v>
      </c>
    </row>
    <row r="6" spans="2:6">
      <c r="B6" s="5" t="s">
        <v>39</v>
      </c>
      <c r="C6" t="s">
        <v>19</v>
      </c>
      <c r="D6" t="s">
        <v>53</v>
      </c>
    </row>
    <row r="7" spans="2:6">
      <c r="C7" t="s">
        <v>20</v>
      </c>
      <c r="D7" t="s">
        <v>54</v>
      </c>
    </row>
    <row r="9" spans="2:6">
      <c r="B9" s="5" t="s">
        <v>55</v>
      </c>
      <c r="C9">
        <v>0.1</v>
      </c>
    </row>
    <row r="11" spans="2:6">
      <c r="B11" s="5" t="s">
        <v>56</v>
      </c>
    </row>
    <row r="12" spans="2:6">
      <c r="C12" s="5" t="s">
        <v>57</v>
      </c>
      <c r="D12" s="5" t="s">
        <v>58</v>
      </c>
      <c r="E12" s="5" t="s">
        <v>59</v>
      </c>
      <c r="F12" s="5"/>
    </row>
    <row r="13" spans="2:6">
      <c r="C13" t="s">
        <v>60</v>
      </c>
      <c r="D13">
        <f>85*D2</f>
        <v>51</v>
      </c>
      <c r="E13">
        <v>62</v>
      </c>
    </row>
    <row r="14" spans="2:6">
      <c r="C14" t="s">
        <v>61</v>
      </c>
      <c r="D14">
        <f t="shared" ref="D14:D15" si="0">85*D3</f>
        <v>8.5</v>
      </c>
      <c r="E14">
        <v>10</v>
      </c>
    </row>
    <row r="15" spans="2:6">
      <c r="C15" t="s">
        <v>62</v>
      </c>
      <c r="D15">
        <f t="shared" si="0"/>
        <v>25.5</v>
      </c>
      <c r="E15">
        <v>13</v>
      </c>
    </row>
    <row r="16" spans="2:6">
      <c r="B16" t="s">
        <v>63</v>
      </c>
    </row>
    <row r="17" spans="3:4">
      <c r="C17" t="s">
        <v>64</v>
      </c>
      <c r="D17">
        <v>8.7646999999999995</v>
      </c>
    </row>
    <row r="18" spans="3:4">
      <c r="C18" t="s">
        <v>0</v>
      </c>
      <c r="D18">
        <v>1.2500000000000001E-2</v>
      </c>
    </row>
    <row r="19" spans="3:4">
      <c r="C19" t="s">
        <v>65</v>
      </c>
      <c r="D19">
        <f>D18</f>
        <v>1.2500000000000001E-2</v>
      </c>
    </row>
    <row r="37" spans="2:4">
      <c r="B37" s="5" t="s">
        <v>44</v>
      </c>
      <c r="C37" t="s">
        <v>66</v>
      </c>
    </row>
    <row r="38" spans="2:4">
      <c r="C38" t="s">
        <v>67</v>
      </c>
      <c r="D38" t="s">
        <v>68</v>
      </c>
    </row>
    <row r="39" spans="2:4">
      <c r="B39" s="5" t="s">
        <v>47</v>
      </c>
    </row>
    <row r="40" spans="2:4">
      <c r="C40" t="s">
        <v>69</v>
      </c>
    </row>
    <row r="41" spans="2:4">
      <c r="C41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442A-5AD7-244A-8E31-4A8D78B643FA}">
  <dimension ref="B2:E30"/>
  <sheetViews>
    <sheetView topLeftCell="A7" zoomScale="125" workbookViewId="0">
      <selection activeCell="C34" sqref="B34:C34"/>
    </sheetView>
  </sheetViews>
  <sheetFormatPr baseColWidth="10" defaultRowHeight="16"/>
  <cols>
    <col min="4" max="4" width="41.83203125" bestFit="1" customWidth="1"/>
    <col min="5" max="5" width="18.33203125" bestFit="1" customWidth="1"/>
  </cols>
  <sheetData>
    <row r="2" spans="2:5">
      <c r="B2" s="5" t="s">
        <v>71</v>
      </c>
      <c r="D2" t="s">
        <v>72</v>
      </c>
      <c r="E2">
        <v>0.41</v>
      </c>
    </row>
    <row r="3" spans="2:5">
      <c r="B3" s="5"/>
      <c r="D3" t="s">
        <v>73</v>
      </c>
      <c r="E3">
        <v>0.1</v>
      </c>
    </row>
    <row r="4" spans="2:5">
      <c r="B4" s="5"/>
      <c r="D4" t="s">
        <v>74</v>
      </c>
      <c r="E4">
        <v>0.04</v>
      </c>
    </row>
    <row r="5" spans="2:5">
      <c r="B5" s="5"/>
      <c r="D5" t="s">
        <v>75</v>
      </c>
      <c r="E5">
        <v>0.45</v>
      </c>
    </row>
    <row r="6" spans="2:5">
      <c r="B6" s="5"/>
    </row>
    <row r="7" spans="2:5">
      <c r="B7" s="5" t="s">
        <v>39</v>
      </c>
      <c r="C7" t="s">
        <v>19</v>
      </c>
      <c r="D7" t="s">
        <v>76</v>
      </c>
    </row>
    <row r="8" spans="2:5">
      <c r="C8" t="s">
        <v>20</v>
      </c>
      <c r="D8" t="s">
        <v>77</v>
      </c>
    </row>
    <row r="11" spans="2:5">
      <c r="B11" s="5" t="s">
        <v>55</v>
      </c>
      <c r="C11">
        <v>0.1</v>
      </c>
    </row>
    <row r="13" spans="2:5">
      <c r="B13" s="5" t="s">
        <v>56</v>
      </c>
    </row>
    <row r="14" spans="2:5">
      <c r="D14" t="s">
        <v>58</v>
      </c>
      <c r="E14" t="s">
        <v>78</v>
      </c>
    </row>
    <row r="15" spans="2:5">
      <c r="C15" t="s">
        <v>79</v>
      </c>
      <c r="D15">
        <f>200*E2</f>
        <v>82</v>
      </c>
      <c r="E15">
        <v>89</v>
      </c>
    </row>
    <row r="16" spans="2:5">
      <c r="C16" t="s">
        <v>80</v>
      </c>
      <c r="D16">
        <f t="shared" ref="D16:D18" si="0">200*E3</f>
        <v>20</v>
      </c>
      <c r="E16">
        <v>18</v>
      </c>
    </row>
    <row r="17" spans="2:5">
      <c r="C17" t="s">
        <v>81</v>
      </c>
      <c r="D17">
        <f t="shared" si="0"/>
        <v>8</v>
      </c>
      <c r="E17">
        <v>12</v>
      </c>
    </row>
    <row r="18" spans="2:5">
      <c r="C18" t="s">
        <v>82</v>
      </c>
      <c r="D18">
        <f t="shared" si="0"/>
        <v>90</v>
      </c>
      <c r="E18">
        <v>81</v>
      </c>
    </row>
    <row r="19" spans="2:5">
      <c r="B19" t="s">
        <v>83</v>
      </c>
    </row>
    <row r="20" spans="2:5">
      <c r="B20" t="s">
        <v>84</v>
      </c>
      <c r="C20">
        <v>3.6976</v>
      </c>
    </row>
    <row r="21" spans="2:5">
      <c r="B21" t="s">
        <v>65</v>
      </c>
      <c r="C21">
        <v>0.29599999999999999</v>
      </c>
    </row>
    <row r="23" spans="2:5">
      <c r="B23" s="5" t="s">
        <v>44</v>
      </c>
    </row>
    <row r="24" spans="2:5">
      <c r="C24" t="s">
        <v>66</v>
      </c>
    </row>
    <row r="25" spans="2:5">
      <c r="C25" t="s">
        <v>85</v>
      </c>
      <c r="D25" t="s">
        <v>86</v>
      </c>
    </row>
    <row r="27" spans="2:5">
      <c r="B27" s="5" t="s">
        <v>47</v>
      </c>
    </row>
    <row r="28" spans="2:5">
      <c r="B28" t="s">
        <v>87</v>
      </c>
    </row>
    <row r="29" spans="2:5">
      <c r="B29" t="s">
        <v>88</v>
      </c>
    </row>
    <row r="30" spans="2:5">
      <c r="B30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3D04-A246-784E-90F7-0F54649F7FBE}">
  <dimension ref="A2:D50"/>
  <sheetViews>
    <sheetView topLeftCell="A19" workbookViewId="0">
      <selection activeCell="B51" sqref="B51"/>
    </sheetView>
  </sheetViews>
  <sheetFormatPr baseColWidth="10" defaultRowHeight="16"/>
  <cols>
    <col min="3" max="3" width="41.83203125" bestFit="1" customWidth="1"/>
    <col min="4" max="4" width="19.83203125" bestFit="1" customWidth="1"/>
  </cols>
  <sheetData>
    <row r="2" spans="1:4">
      <c r="A2" s="5" t="s">
        <v>37</v>
      </c>
      <c r="C2" t="s">
        <v>90</v>
      </c>
      <c r="D2" s="6">
        <v>0.12</v>
      </c>
    </row>
    <row r="3" spans="1:4">
      <c r="C3" t="s">
        <v>91</v>
      </c>
      <c r="D3" s="6">
        <v>0.15</v>
      </c>
    </row>
    <row r="4" spans="1:4">
      <c r="C4" t="s">
        <v>92</v>
      </c>
      <c r="D4" s="6">
        <v>0.12</v>
      </c>
    </row>
    <row r="5" spans="1:4">
      <c r="C5" s="7" t="s">
        <v>93</v>
      </c>
      <c r="D5" s="6">
        <v>0.23</v>
      </c>
    </row>
    <row r="6" spans="1:4">
      <c r="C6" s="7" t="s">
        <v>94</v>
      </c>
      <c r="D6" s="6">
        <v>0.23</v>
      </c>
    </row>
    <row r="7" spans="1:4">
      <c r="C7" s="7" t="s">
        <v>95</v>
      </c>
      <c r="D7" s="6">
        <v>0.15</v>
      </c>
    </row>
    <row r="9" spans="1:4">
      <c r="A9" s="5" t="s">
        <v>39</v>
      </c>
      <c r="B9" t="s">
        <v>19</v>
      </c>
      <c r="C9" t="s">
        <v>137</v>
      </c>
    </row>
    <row r="10" spans="1:4">
      <c r="B10" t="s">
        <v>20</v>
      </c>
      <c r="C10" t="s">
        <v>138</v>
      </c>
    </row>
    <row r="12" spans="1:4">
      <c r="A12" s="5" t="s">
        <v>55</v>
      </c>
      <c r="B12">
        <v>0.05</v>
      </c>
    </row>
    <row r="14" spans="1:4">
      <c r="A14" s="5" t="s">
        <v>56</v>
      </c>
    </row>
    <row r="15" spans="1:4">
      <c r="C15" t="s">
        <v>58</v>
      </c>
      <c r="D15" t="s">
        <v>96</v>
      </c>
    </row>
    <row r="16" spans="1:4">
      <c r="B16" t="s">
        <v>97</v>
      </c>
      <c r="C16" s="6">
        <v>0.12</v>
      </c>
      <c r="D16" s="8">
        <f>70/527</f>
        <v>0.13282732447817835</v>
      </c>
    </row>
    <row r="17" spans="1:4">
      <c r="B17" t="s">
        <v>98</v>
      </c>
      <c r="C17" s="6">
        <v>0.15</v>
      </c>
      <c r="D17" s="8">
        <f>87/527</f>
        <v>0.16508538899430741</v>
      </c>
    </row>
    <row r="18" spans="1:4">
      <c r="B18" t="s">
        <v>99</v>
      </c>
      <c r="C18" s="6">
        <v>0.12</v>
      </c>
      <c r="D18" s="8">
        <f>64/527</f>
        <v>0.12144212523719165</v>
      </c>
    </row>
    <row r="19" spans="1:4">
      <c r="B19" t="s">
        <v>100</v>
      </c>
      <c r="C19" s="6">
        <v>0.23</v>
      </c>
      <c r="D19" s="8">
        <f>115/527</f>
        <v>0.21821631878557876</v>
      </c>
    </row>
    <row r="20" spans="1:4">
      <c r="B20" t="s">
        <v>101</v>
      </c>
      <c r="C20" s="6">
        <v>0.23</v>
      </c>
      <c r="D20" s="8">
        <f>106/527</f>
        <v>0.20113851992409867</v>
      </c>
    </row>
    <row r="21" spans="1:4">
      <c r="B21" t="s">
        <v>102</v>
      </c>
      <c r="C21" s="6">
        <v>0.15</v>
      </c>
      <c r="D21" s="8">
        <f>85/527</f>
        <v>0.16129032258064516</v>
      </c>
    </row>
    <row r="23" spans="1:4">
      <c r="A23" t="s">
        <v>103</v>
      </c>
    </row>
    <row r="42" spans="1:4">
      <c r="A42" t="s">
        <v>84</v>
      </c>
      <c r="B42">
        <v>8.0000000000000002E-3</v>
      </c>
    </row>
    <row r="43" spans="1:4">
      <c r="A43" t="s">
        <v>127</v>
      </c>
      <c r="B43">
        <v>1</v>
      </c>
    </row>
    <row r="45" spans="1:4">
      <c r="A45" s="5" t="s">
        <v>44</v>
      </c>
      <c r="C45" t="s">
        <v>133</v>
      </c>
    </row>
    <row r="46" spans="1:4">
      <c r="C46" t="s">
        <v>134</v>
      </c>
      <c r="D46" t="s">
        <v>135</v>
      </c>
    </row>
    <row r="48" spans="1:4">
      <c r="A48" s="5" t="s">
        <v>30</v>
      </c>
    </row>
    <row r="49" spans="2:2">
      <c r="B49" t="s">
        <v>136</v>
      </c>
    </row>
    <row r="50" spans="2:2">
      <c r="B50" t="s">
        <v>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9172-38DA-6647-B9BF-A51CDCB00589}">
  <dimension ref="B2:G37"/>
  <sheetViews>
    <sheetView topLeftCell="A20" zoomScale="215" workbookViewId="0">
      <selection activeCell="J14" sqref="J14"/>
    </sheetView>
  </sheetViews>
  <sheetFormatPr baseColWidth="10" defaultRowHeight="16"/>
  <sheetData>
    <row r="2" spans="2:7">
      <c r="B2" s="5" t="s">
        <v>37</v>
      </c>
      <c r="D2" t="s">
        <v>104</v>
      </c>
    </row>
    <row r="4" spans="2:7">
      <c r="B4" s="5" t="s">
        <v>39</v>
      </c>
      <c r="C4" t="s">
        <v>105</v>
      </c>
      <c r="D4" t="s">
        <v>107</v>
      </c>
    </row>
    <row r="5" spans="2:7">
      <c r="C5" t="s">
        <v>106</v>
      </c>
      <c r="D5" t="s">
        <v>108</v>
      </c>
    </row>
    <row r="7" spans="2:7">
      <c r="B7" s="5" t="s">
        <v>55</v>
      </c>
      <c r="C7">
        <v>0.05</v>
      </c>
    </row>
    <row r="9" spans="2:7">
      <c r="B9" t="s">
        <v>24</v>
      </c>
    </row>
    <row r="10" spans="2:7">
      <c r="C10" s="5"/>
      <c r="D10" s="5">
        <v>1</v>
      </c>
      <c r="E10" s="5">
        <v>2</v>
      </c>
      <c r="F10" s="5">
        <v>3</v>
      </c>
      <c r="G10" s="5" t="s">
        <v>109</v>
      </c>
    </row>
    <row r="11" spans="2:7">
      <c r="C11" t="s">
        <v>79</v>
      </c>
      <c r="D11">
        <v>15</v>
      </c>
      <c r="E11">
        <v>26</v>
      </c>
      <c r="F11">
        <v>33</v>
      </c>
      <c r="G11">
        <f t="shared" ref="G11:G15" si="0">SUM(D11:F11)</f>
        <v>74</v>
      </c>
    </row>
    <row r="12" spans="2:7">
      <c r="C12" t="s">
        <v>80</v>
      </c>
      <c r="D12">
        <v>21</v>
      </c>
      <c r="E12">
        <v>31</v>
      </c>
      <c r="F12">
        <v>17</v>
      </c>
      <c r="G12">
        <f t="shared" si="0"/>
        <v>69</v>
      </c>
    </row>
    <row r="13" spans="2:7">
      <c r="C13" t="s">
        <v>110</v>
      </c>
      <c r="D13">
        <v>45</v>
      </c>
      <c r="E13">
        <v>34</v>
      </c>
      <c r="F13">
        <v>49</v>
      </c>
      <c r="G13">
        <f t="shared" si="0"/>
        <v>128</v>
      </c>
    </row>
    <row r="14" spans="2:7">
      <c r="C14" t="s">
        <v>111</v>
      </c>
      <c r="D14">
        <v>13</v>
      </c>
      <c r="E14">
        <v>5</v>
      </c>
      <c r="F14">
        <v>20</v>
      </c>
      <c r="G14">
        <f>SUM(D14:F14)</f>
        <v>38</v>
      </c>
    </row>
    <row r="15" spans="2:7">
      <c r="C15" s="5" t="s">
        <v>112</v>
      </c>
      <c r="D15">
        <f>SUM(D11:D14)</f>
        <v>94</v>
      </c>
      <c r="E15">
        <f t="shared" ref="E15:F15" si="1">SUM(E11:E14)</f>
        <v>96</v>
      </c>
      <c r="F15">
        <f t="shared" si="1"/>
        <v>119</v>
      </c>
      <c r="G15">
        <f>SUM(G11:G14)</f>
        <v>309</v>
      </c>
    </row>
    <row r="29" spans="2:4">
      <c r="B29" t="s">
        <v>64</v>
      </c>
      <c r="C29">
        <v>19.178000000000001</v>
      </c>
    </row>
    <row r="30" spans="2:4">
      <c r="B30" t="s">
        <v>65</v>
      </c>
      <c r="C30">
        <v>3.8999999999999998E-3</v>
      </c>
    </row>
    <row r="32" spans="2:4">
      <c r="B32" s="5" t="s">
        <v>113</v>
      </c>
      <c r="D32" t="s">
        <v>27</v>
      </c>
    </row>
    <row r="33" spans="2:4">
      <c r="B33" t="s">
        <v>114</v>
      </c>
      <c r="D33" t="s">
        <v>115</v>
      </c>
    </row>
    <row r="35" spans="2:4">
      <c r="B35" s="5" t="s">
        <v>47</v>
      </c>
    </row>
    <row r="36" spans="2:4">
      <c r="B36" t="s">
        <v>116</v>
      </c>
    </row>
    <row r="37" spans="2:4">
      <c r="B37" t="s">
        <v>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DA06-D9E1-3E4A-B47B-8FD8D5288D8F}">
  <dimension ref="B2:G43"/>
  <sheetViews>
    <sheetView topLeftCell="A31" zoomScale="239" workbookViewId="0">
      <selection activeCell="L14" sqref="L14"/>
    </sheetView>
  </sheetViews>
  <sheetFormatPr baseColWidth="10" defaultRowHeight="16"/>
  <sheetData>
    <row r="2" spans="2:7">
      <c r="B2" s="5" t="s">
        <v>37</v>
      </c>
      <c r="D2" t="s">
        <v>104</v>
      </c>
    </row>
    <row r="4" spans="2:7">
      <c r="B4" s="5" t="s">
        <v>18</v>
      </c>
      <c r="C4" t="s">
        <v>19</v>
      </c>
      <c r="D4" t="s">
        <v>118</v>
      </c>
    </row>
    <row r="5" spans="2:7">
      <c r="C5" t="s">
        <v>20</v>
      </c>
      <c r="D5" t="s">
        <v>119</v>
      </c>
    </row>
    <row r="7" spans="2:7">
      <c r="B7" s="5" t="s">
        <v>42</v>
      </c>
      <c r="C7">
        <v>0.01</v>
      </c>
    </row>
    <row r="9" spans="2:7">
      <c r="B9" s="5" t="s">
        <v>120</v>
      </c>
    </row>
    <row r="10" spans="2:7">
      <c r="D10" t="s">
        <v>121</v>
      </c>
      <c r="E10" t="s">
        <v>122</v>
      </c>
      <c r="F10" t="s">
        <v>123</v>
      </c>
      <c r="G10" s="5" t="s">
        <v>109</v>
      </c>
    </row>
    <row r="11" spans="2:7">
      <c r="C11" t="s">
        <v>124</v>
      </c>
      <c r="D11">
        <v>83</v>
      </c>
      <c r="E11">
        <v>62</v>
      </c>
      <c r="F11">
        <v>37</v>
      </c>
      <c r="G11" s="5">
        <f>SUM(D11:F11)</f>
        <v>182</v>
      </c>
    </row>
    <row r="12" spans="2:7">
      <c r="C12" t="s">
        <v>125</v>
      </c>
      <c r="D12">
        <v>52</v>
      </c>
      <c r="E12">
        <v>71</v>
      </c>
      <c r="F12">
        <v>49</v>
      </c>
      <c r="G12" s="5">
        <f t="shared" ref="G12:G13" si="0">SUM(D12:F12)</f>
        <v>172</v>
      </c>
    </row>
    <row r="13" spans="2:7">
      <c r="C13" t="s">
        <v>126</v>
      </c>
      <c r="D13">
        <v>63</v>
      </c>
      <c r="E13">
        <v>58</v>
      </c>
      <c r="F13">
        <v>63</v>
      </c>
      <c r="G13" s="5">
        <f t="shared" si="0"/>
        <v>184</v>
      </c>
    </row>
    <row r="14" spans="2:7">
      <c r="C14" s="5" t="s">
        <v>109</v>
      </c>
      <c r="D14" s="5">
        <f>SUM(D11:D13)</f>
        <v>198</v>
      </c>
      <c r="E14" s="5">
        <f t="shared" ref="E14:G14" si="1">SUM(E11:E13)</f>
        <v>191</v>
      </c>
      <c r="F14" s="5">
        <f t="shared" si="1"/>
        <v>149</v>
      </c>
      <c r="G14" s="5">
        <f t="shared" si="1"/>
        <v>538</v>
      </c>
    </row>
    <row r="34" spans="2:4">
      <c r="B34" t="s">
        <v>64</v>
      </c>
      <c r="C34">
        <v>15.17</v>
      </c>
    </row>
    <row r="35" spans="2:4">
      <c r="B35" t="s">
        <v>127</v>
      </c>
      <c r="C35">
        <v>4.4000000000000003E-3</v>
      </c>
    </row>
    <row r="37" spans="2:4">
      <c r="B37" s="5" t="s">
        <v>44</v>
      </c>
      <c r="D37" t="s">
        <v>129</v>
      </c>
    </row>
    <row r="38" spans="2:4">
      <c r="D38" t="s">
        <v>128</v>
      </c>
    </row>
    <row r="39" spans="2:4">
      <c r="D39" t="s">
        <v>130</v>
      </c>
    </row>
    <row r="41" spans="2:4">
      <c r="B41" s="5" t="s">
        <v>47</v>
      </c>
    </row>
    <row r="42" spans="2:4">
      <c r="B42" t="s">
        <v>131</v>
      </c>
    </row>
    <row r="43" spans="2:4">
      <c r="B43" t="s">
        <v>132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7009-C578-024C-B7A8-3D843F359903}">
  <dimension ref="A1:F46"/>
  <sheetViews>
    <sheetView tabSelected="1" topLeftCell="A16" workbookViewId="0">
      <selection activeCell="E53" sqref="E53"/>
    </sheetView>
  </sheetViews>
  <sheetFormatPr baseColWidth="10" defaultRowHeight="16"/>
  <cols>
    <col min="1" max="1" width="16" bestFit="1" customWidth="1"/>
    <col min="2" max="2" width="14.1640625" bestFit="1" customWidth="1"/>
    <col min="4" max="4" width="19.1640625" bestFit="1" customWidth="1"/>
    <col min="6" max="6" width="18.1640625" bestFit="1" customWidth="1"/>
  </cols>
  <sheetData>
    <row r="1" spans="1:6">
      <c r="B1" t="s">
        <v>146</v>
      </c>
      <c r="C1" t="s">
        <v>147</v>
      </c>
      <c r="D1" t="s">
        <v>152</v>
      </c>
      <c r="E1" t="s">
        <v>154</v>
      </c>
      <c r="F1" t="s">
        <v>155</v>
      </c>
    </row>
    <row r="2" spans="1:6">
      <c r="A2" t="s">
        <v>145</v>
      </c>
      <c r="B2">
        <v>20</v>
      </c>
      <c r="C2" s="9">
        <f>E11</f>
        <v>2.2800000000000001E-2</v>
      </c>
      <c r="D2">
        <f>C2*$B$8</f>
        <v>22.8</v>
      </c>
      <c r="E2">
        <f>(D2-B2)^2</f>
        <v>7.8400000000000043</v>
      </c>
      <c r="F2">
        <f>E2/D2</f>
        <v>0.3438596491228072</v>
      </c>
    </row>
    <row r="3" spans="1:6">
      <c r="A3" t="s">
        <v>140</v>
      </c>
      <c r="B3">
        <v>142</v>
      </c>
      <c r="C3" s="9">
        <f t="shared" ref="C3:C8" si="0">E12</f>
        <v>0.13590000000000002</v>
      </c>
      <c r="D3">
        <f t="shared" ref="D3:D8" si="1">C3*$B$8</f>
        <v>135.90000000000003</v>
      </c>
      <c r="E3">
        <f t="shared" ref="E3:E7" si="2">(D3-B3)^2</f>
        <v>37.209999999999582</v>
      </c>
      <c r="F3">
        <f t="shared" ref="F3:F7" si="3">E3/D3</f>
        <v>0.2738042678439998</v>
      </c>
    </row>
    <row r="4" spans="1:6">
      <c r="A4" t="s">
        <v>141</v>
      </c>
      <c r="B4">
        <v>310</v>
      </c>
      <c r="C4" s="9">
        <f t="shared" si="0"/>
        <v>0.34129999999999999</v>
      </c>
      <c r="D4">
        <f t="shared" si="1"/>
        <v>341.3</v>
      </c>
      <c r="E4">
        <f t="shared" si="2"/>
        <v>979.69000000000074</v>
      </c>
      <c r="F4">
        <f t="shared" si="3"/>
        <v>2.8704658658072097</v>
      </c>
    </row>
    <row r="5" spans="1:6">
      <c r="A5" t="s">
        <v>142</v>
      </c>
      <c r="B5">
        <v>370</v>
      </c>
      <c r="C5" s="9">
        <f t="shared" si="0"/>
        <v>0.34129999999999999</v>
      </c>
      <c r="D5">
        <f t="shared" si="1"/>
        <v>341.3</v>
      </c>
      <c r="E5">
        <f t="shared" si="2"/>
        <v>823.68999999999937</v>
      </c>
      <c r="F5">
        <f t="shared" si="3"/>
        <v>2.4133899794901827</v>
      </c>
    </row>
    <row r="6" spans="1:6">
      <c r="A6" t="s">
        <v>143</v>
      </c>
      <c r="B6">
        <v>128</v>
      </c>
      <c r="C6" s="9">
        <f t="shared" si="0"/>
        <v>0.13590000000000002</v>
      </c>
      <c r="D6">
        <f t="shared" si="1"/>
        <v>135.90000000000003</v>
      </c>
      <c r="E6">
        <f t="shared" si="2"/>
        <v>62.410000000000537</v>
      </c>
      <c r="F6">
        <f t="shared" si="3"/>
        <v>0.45923473142016574</v>
      </c>
    </row>
    <row r="7" spans="1:6">
      <c r="A7" t="s">
        <v>144</v>
      </c>
      <c r="B7">
        <v>30</v>
      </c>
      <c r="C7" s="9">
        <f t="shared" si="0"/>
        <v>2.2800000000000001E-2</v>
      </c>
      <c r="D7">
        <f t="shared" si="1"/>
        <v>22.8</v>
      </c>
      <c r="E7">
        <f t="shared" si="2"/>
        <v>51.839999999999989</v>
      </c>
      <c r="F7">
        <f t="shared" si="3"/>
        <v>2.2736842105263153</v>
      </c>
    </row>
    <row r="8" spans="1:6">
      <c r="B8">
        <f>SUM(B2:B7)</f>
        <v>1000</v>
      </c>
      <c r="C8" s="9">
        <f>SUM(C2:C7)</f>
        <v>1</v>
      </c>
      <c r="D8">
        <f>C8*$B$8</f>
        <v>1000</v>
      </c>
      <c r="F8">
        <f>SUM(F2:F7)</f>
        <v>8.6344387042106803</v>
      </c>
    </row>
    <row r="10" spans="1:6">
      <c r="A10" t="s">
        <v>148</v>
      </c>
      <c r="B10">
        <v>600</v>
      </c>
      <c r="D10" t="s">
        <v>150</v>
      </c>
      <c r="E10" t="s">
        <v>151</v>
      </c>
    </row>
    <row r="11" spans="1:6">
      <c r="A11" t="s">
        <v>149</v>
      </c>
      <c r="B11">
        <v>10</v>
      </c>
      <c r="C11">
        <v>580</v>
      </c>
      <c r="D11">
        <f>(C11-$B$10)/$B$11</f>
        <v>-2</v>
      </c>
      <c r="E11">
        <v>2.2800000000000001E-2</v>
      </c>
    </row>
    <row r="12" spans="1:6">
      <c r="C12">
        <v>590</v>
      </c>
      <c r="D12">
        <f t="shared" ref="D12:D16" si="4">(C12-$B$10)/$B$11</f>
        <v>-1</v>
      </c>
      <c r="E12">
        <f>0.1587-E11</f>
        <v>0.13590000000000002</v>
      </c>
    </row>
    <row r="13" spans="1:6">
      <c r="C13">
        <v>600</v>
      </c>
      <c r="D13">
        <f t="shared" si="4"/>
        <v>0</v>
      </c>
      <c r="E13">
        <f>0.5-0.1587</f>
        <v>0.34129999999999999</v>
      </c>
    </row>
    <row r="14" spans="1:6">
      <c r="C14">
        <v>610</v>
      </c>
      <c r="D14">
        <f t="shared" si="4"/>
        <v>1</v>
      </c>
      <c r="E14">
        <f>0.5-0.1587</f>
        <v>0.34129999999999999</v>
      </c>
    </row>
    <row r="15" spans="1:6">
      <c r="C15">
        <v>620</v>
      </c>
      <c r="D15">
        <f t="shared" si="4"/>
        <v>2</v>
      </c>
      <c r="E15">
        <f>E12</f>
        <v>0.13590000000000002</v>
      </c>
    </row>
    <row r="16" spans="1:6">
      <c r="C16" t="s">
        <v>153</v>
      </c>
      <c r="E16">
        <f>E11</f>
        <v>2.2800000000000001E-2</v>
      </c>
    </row>
    <row r="19" spans="2:4">
      <c r="B19" s="5" t="s">
        <v>37</v>
      </c>
      <c r="D19" t="s">
        <v>156</v>
      </c>
    </row>
    <row r="21" spans="2:4">
      <c r="B21" s="5" t="s">
        <v>18</v>
      </c>
      <c r="C21" t="s">
        <v>19</v>
      </c>
      <c r="D21" t="s">
        <v>157</v>
      </c>
    </row>
    <row r="22" spans="2:4">
      <c r="C22" t="s">
        <v>20</v>
      </c>
      <c r="D22" t="s">
        <v>158</v>
      </c>
    </row>
    <row r="24" spans="2:4">
      <c r="B24" s="5" t="s">
        <v>159</v>
      </c>
      <c r="C24">
        <v>0.05</v>
      </c>
    </row>
    <row r="26" spans="2:4">
      <c r="B26" s="5" t="s">
        <v>56</v>
      </c>
      <c r="C26" t="s">
        <v>84</v>
      </c>
      <c r="D26">
        <f>F8</f>
        <v>8.6344387042106803</v>
      </c>
    </row>
    <row r="27" spans="2:4">
      <c r="C27" t="s">
        <v>160</v>
      </c>
      <c r="D27">
        <f>6-2-1</f>
        <v>3</v>
      </c>
    </row>
    <row r="28" spans="2:4">
      <c r="C28" t="s">
        <v>65</v>
      </c>
      <c r="D28">
        <v>3.4599999999999999E-2</v>
      </c>
    </row>
    <row r="42" spans="2:5">
      <c r="B42" s="5" t="s">
        <v>44</v>
      </c>
      <c r="D42" t="s">
        <v>27</v>
      </c>
    </row>
    <row r="43" spans="2:5">
      <c r="D43" t="s">
        <v>161</v>
      </c>
      <c r="E43" t="s">
        <v>115</v>
      </c>
    </row>
    <row r="45" spans="2:5">
      <c r="B45" s="5" t="s">
        <v>30</v>
      </c>
    </row>
    <row r="46" spans="2:5">
      <c r="B4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Problema 1</vt:lpstr>
      <vt:lpstr>Problema 2</vt:lpstr>
      <vt:lpstr>Problema 3</vt:lpstr>
      <vt:lpstr>Problema 4</vt:lpstr>
      <vt:lpstr>Problema 5</vt:lpstr>
      <vt:lpstr>Problema 6</vt:lpstr>
      <vt:lpstr>Problem 7</vt:lpstr>
      <vt:lpstr>Problema 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Juarez</dc:creator>
  <cp:lastModifiedBy>Alejandra Juarez</cp:lastModifiedBy>
  <dcterms:created xsi:type="dcterms:W3CDTF">2020-11-18T22:25:09Z</dcterms:created>
  <dcterms:modified xsi:type="dcterms:W3CDTF">2020-11-20T14:01:02Z</dcterms:modified>
</cp:coreProperties>
</file>