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lab5\"/>
    </mc:Choice>
  </mc:AlternateContent>
  <xr:revisionPtr revIDLastSave="0" documentId="13_ncr:1_{E6898769-4ABD-4828-BC32-4F218178797E}" xr6:coauthVersionLast="45" xr6:coauthVersionMax="45" xr10:uidLastSave="{00000000-0000-0000-0000-000000000000}"/>
  <bookViews>
    <workbookView xWindow="9705" yWindow="945" windowWidth="14100" windowHeight="14640" activeTab="7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8" l="1"/>
  <c r="D21" i="8"/>
  <c r="D19" i="8"/>
  <c r="E14" i="8"/>
  <c r="E15" i="8"/>
  <c r="E16" i="8"/>
  <c r="E17" i="8"/>
  <c r="E13" i="8"/>
  <c r="E5" i="8"/>
  <c r="E6" i="8"/>
  <c r="F6" i="8" s="1"/>
  <c r="G6" i="8" s="1"/>
  <c r="E7" i="8"/>
  <c r="E8" i="8"/>
  <c r="E9" i="8"/>
  <c r="E4" i="8"/>
  <c r="E10" i="8"/>
  <c r="F18" i="8"/>
  <c r="D9" i="8" s="1"/>
  <c r="F17" i="8"/>
  <c r="D8" i="8" s="1"/>
  <c r="F16" i="8"/>
  <c r="D7" i="8" s="1"/>
  <c r="F15" i="8"/>
  <c r="F14" i="8"/>
  <c r="C10" i="8"/>
  <c r="D6" i="8"/>
  <c r="D5" i="8"/>
  <c r="D4" i="8"/>
  <c r="E25" i="7"/>
  <c r="E22" i="7"/>
  <c r="E18" i="7"/>
  <c r="D14" i="7"/>
  <c r="D15" i="7"/>
  <c r="E11" i="7"/>
  <c r="D13" i="7"/>
  <c r="C13" i="7"/>
  <c r="G9" i="7"/>
  <c r="F9" i="7"/>
  <c r="E9" i="7"/>
  <c r="H8" i="7"/>
  <c r="H7" i="7"/>
  <c r="H6" i="7"/>
  <c r="E28" i="6"/>
  <c r="E26" i="6"/>
  <c r="E25" i="6"/>
  <c r="F17" i="5"/>
  <c r="E20" i="6"/>
  <c r="H23" i="6"/>
  <c r="H22" i="6"/>
  <c r="H21" i="6"/>
  <c r="H20" i="6"/>
  <c r="F23" i="6"/>
  <c r="F22" i="6"/>
  <c r="F21" i="6"/>
  <c r="G23" i="6"/>
  <c r="G22" i="6"/>
  <c r="G21" i="6"/>
  <c r="G20" i="6"/>
  <c r="F20" i="6"/>
  <c r="G15" i="6"/>
  <c r="G18" i="6" s="1"/>
  <c r="G16" i="6"/>
  <c r="H16" i="6" s="1"/>
  <c r="G17" i="6"/>
  <c r="G14" i="6"/>
  <c r="F17" i="6"/>
  <c r="F16" i="6"/>
  <c r="F15" i="6"/>
  <c r="F14" i="6"/>
  <c r="E17" i="6"/>
  <c r="E16" i="6"/>
  <c r="E15" i="6"/>
  <c r="E14" i="6"/>
  <c r="H15" i="6"/>
  <c r="H17" i="6"/>
  <c r="H14" i="6"/>
  <c r="H10" i="6"/>
  <c r="F10" i="6"/>
  <c r="G10" i="6"/>
  <c r="E10" i="6"/>
  <c r="H7" i="6"/>
  <c r="H8" i="6"/>
  <c r="H9" i="6"/>
  <c r="H6" i="6"/>
  <c r="F16" i="5"/>
  <c r="F18" i="5"/>
  <c r="D19" i="5" s="1"/>
  <c r="F15" i="5"/>
  <c r="F14" i="5"/>
  <c r="F13" i="5"/>
  <c r="F12" i="5"/>
  <c r="F11" i="5"/>
  <c r="F10" i="5"/>
  <c r="D14" i="5"/>
  <c r="D12" i="5"/>
  <c r="D11" i="5"/>
  <c r="D10" i="5"/>
  <c r="D15" i="5"/>
  <c r="D13" i="5"/>
  <c r="D8" i="5"/>
  <c r="E13" i="4"/>
  <c r="E14" i="4"/>
  <c r="E11" i="4"/>
  <c r="E10" i="4"/>
  <c r="E9" i="4"/>
  <c r="E12" i="4"/>
  <c r="D11" i="4"/>
  <c r="D10" i="4"/>
  <c r="D9" i="4"/>
  <c r="D8" i="4"/>
  <c r="C6" i="4"/>
  <c r="D12" i="3"/>
  <c r="E12" i="3" s="1"/>
  <c r="D11" i="3"/>
  <c r="E11" i="3" s="1"/>
  <c r="D10" i="3"/>
  <c r="E10" i="3" s="1"/>
  <c r="C12" i="2"/>
  <c r="C10" i="2"/>
  <c r="C9" i="2"/>
  <c r="C8" i="2"/>
  <c r="C7" i="2"/>
  <c r="C15" i="1"/>
  <c r="C13" i="1"/>
  <c r="C11" i="1"/>
  <c r="C10" i="1"/>
  <c r="C9" i="1"/>
  <c r="C8" i="1"/>
  <c r="F5" i="8" l="1"/>
  <c r="G5" i="8" s="1"/>
  <c r="F7" i="8"/>
  <c r="G7" i="8" s="1"/>
  <c r="F8" i="8"/>
  <c r="G8" i="8" s="1"/>
  <c r="F9" i="8"/>
  <c r="G9" i="8" s="1"/>
  <c r="D10" i="8"/>
  <c r="F4" i="8"/>
  <c r="G4" i="8" s="1"/>
  <c r="G10" i="8" s="1"/>
  <c r="H9" i="7"/>
  <c r="G15" i="7" s="1"/>
  <c r="H20" i="7" s="1"/>
  <c r="F18" i="6"/>
  <c r="E18" i="6"/>
  <c r="H18" i="6"/>
  <c r="E8" i="4"/>
  <c r="E14" i="3"/>
  <c r="E13" i="3"/>
  <c r="F15" i="7" l="1"/>
  <c r="G20" i="7" s="1"/>
  <c r="E13" i="7"/>
  <c r="F14" i="7"/>
  <c r="G19" i="7" s="1"/>
  <c r="G13" i="7"/>
  <c r="E14" i="7"/>
  <c r="F19" i="7" s="1"/>
  <c r="F13" i="7"/>
  <c r="E15" i="7"/>
  <c r="F20" i="7" s="1"/>
  <c r="G14" i="7"/>
  <c r="H19" i="7" s="1"/>
  <c r="G18" i="7"/>
  <c r="C15" i="4"/>
  <c r="E15" i="3"/>
  <c r="C16" i="3" s="1"/>
  <c r="H18" i="7" l="1"/>
  <c r="G16" i="7"/>
  <c r="E16" i="7"/>
  <c r="F18" i="7"/>
  <c r="E23" i="7" s="1"/>
  <c r="H13" i="7"/>
  <c r="H16" i="7" s="1"/>
  <c r="F16" i="7"/>
  <c r="H15" i="7"/>
  <c r="H14" i="7"/>
</calcChain>
</file>

<file path=xl/sharedStrings.xml><?xml version="1.0" encoding="utf-8"?>
<sst xmlns="http://schemas.openxmlformats.org/spreadsheetml/2006/main" count="113" uniqueCount="63">
  <si>
    <t>Mediciones</t>
  </si>
  <si>
    <t>Estadístico de prueba:</t>
  </si>
  <si>
    <t>varianza hipótesis:</t>
  </si>
  <si>
    <t>n de muestra:</t>
  </si>
  <si>
    <t>grados de libertad:</t>
  </si>
  <si>
    <t>varianza de muestra:</t>
  </si>
  <si>
    <t>chi-cuadrado:</t>
  </si>
  <si>
    <t>valor-p:</t>
  </si>
  <si>
    <t>¿Rechazo?</t>
  </si>
  <si>
    <t>varianza muestral 1:</t>
  </si>
  <si>
    <t>varianza muestral 2:</t>
  </si>
  <si>
    <t>n1</t>
  </si>
  <si>
    <t>n2</t>
  </si>
  <si>
    <t>F:</t>
  </si>
  <si>
    <t>gl_1:</t>
  </si>
  <si>
    <t>gl_2:</t>
  </si>
  <si>
    <t xml:space="preserve">Estadístico de prueba: </t>
  </si>
  <si>
    <t>¿Rechazar?</t>
  </si>
  <si>
    <t>Personas naturales:</t>
  </si>
  <si>
    <t>Prestatarios extrangeros:</t>
  </si>
  <si>
    <t>Empresas comperciales:</t>
  </si>
  <si>
    <t>k:</t>
  </si>
  <si>
    <t>n:</t>
  </si>
  <si>
    <t>Categorias</t>
  </si>
  <si>
    <t>Frecuencia esperada</t>
  </si>
  <si>
    <t>Frecuencia observada</t>
  </si>
  <si>
    <t>chi-cuadrado</t>
  </si>
  <si>
    <t>gl</t>
  </si>
  <si>
    <t>valor-p</t>
  </si>
  <si>
    <t>A</t>
  </si>
  <si>
    <t>B</t>
  </si>
  <si>
    <t>AB</t>
  </si>
  <si>
    <t>O</t>
  </si>
  <si>
    <t>Café</t>
  </si>
  <si>
    <t>Amarillo</t>
  </si>
  <si>
    <t>Rojo</t>
  </si>
  <si>
    <t>Azul</t>
  </si>
  <si>
    <t>Anaranjado</t>
  </si>
  <si>
    <t>Verde</t>
  </si>
  <si>
    <t>Defecto</t>
  </si>
  <si>
    <t>C</t>
  </si>
  <si>
    <t>D</t>
  </si>
  <si>
    <t>Turno</t>
  </si>
  <si>
    <t>Frecuencias observadas</t>
  </si>
  <si>
    <t>Frecuencias esperadas</t>
  </si>
  <si>
    <t>Ingreso</t>
  </si>
  <si>
    <t>Importancia</t>
  </si>
  <si>
    <t>Grande</t>
  </si>
  <si>
    <t>Moderado</t>
  </si>
  <si>
    <t>Poco</t>
  </si>
  <si>
    <t xml:space="preserve">Frecuencia real </t>
  </si>
  <si>
    <t>Probabilidad</t>
  </si>
  <si>
    <t>0 y 580</t>
  </si>
  <si>
    <t>580 y 590</t>
  </si>
  <si>
    <t>590 y 600</t>
  </si>
  <si>
    <t>600 y 610</t>
  </si>
  <si>
    <t>610 y 620</t>
  </si>
  <si>
    <t xml:space="preserve">620 y por encima </t>
  </si>
  <si>
    <t>Differencia^2</t>
  </si>
  <si>
    <t>Dif^2/Frecuencia esperada</t>
  </si>
  <si>
    <t>Media de muestra</t>
  </si>
  <si>
    <t>DE de muestra</t>
  </si>
  <si>
    <t>z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</si>
</sst>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workbookViewId="0">
      <selection activeCell="B2" sqref="B2:B4"/>
    </sheetView>
  </sheetViews>
  <sheetFormatPr defaultRowHeight="15" x14ac:dyDescent="0.25"/>
  <cols>
    <col min="2" max="2" width="20.5703125" bestFit="1" customWidth="1"/>
  </cols>
  <sheetData>
    <row r="1" spans="2:3" x14ac:dyDescent="0.25">
      <c r="B1" t="s">
        <v>0</v>
      </c>
    </row>
    <row r="2" spans="2:3" x14ac:dyDescent="0.25">
      <c r="B2">
        <v>4.0999999999999996</v>
      </c>
    </row>
    <row r="3" spans="2:3" x14ac:dyDescent="0.25">
      <c r="B3">
        <v>5.2</v>
      </c>
    </row>
    <row r="4" spans="2:3" x14ac:dyDescent="0.25">
      <c r="B4">
        <v>10.199999999999999</v>
      </c>
    </row>
    <row r="6" spans="2:3" x14ac:dyDescent="0.25">
      <c r="B6" t="s">
        <v>1</v>
      </c>
    </row>
    <row r="7" spans="2:3" x14ac:dyDescent="0.25">
      <c r="B7" t="s">
        <v>2</v>
      </c>
      <c r="C7">
        <v>4</v>
      </c>
    </row>
    <row r="8" spans="2:3" x14ac:dyDescent="0.25">
      <c r="B8" t="s">
        <v>3</v>
      </c>
      <c r="C8">
        <f>COUNT(B2:B4)</f>
        <v>3</v>
      </c>
    </row>
    <row r="9" spans="2:3" x14ac:dyDescent="0.25">
      <c r="B9" t="s">
        <v>4</v>
      </c>
      <c r="C9">
        <f>C8-1</f>
        <v>2</v>
      </c>
    </row>
    <row r="10" spans="2:3" x14ac:dyDescent="0.25">
      <c r="B10" t="s">
        <v>5</v>
      </c>
      <c r="C10">
        <f>_xlfn.VAR.S(B2:B4)</f>
        <v>10.569999999999993</v>
      </c>
    </row>
    <row r="11" spans="2:3" x14ac:dyDescent="0.25">
      <c r="B11" t="s">
        <v>6</v>
      </c>
      <c r="C11">
        <f>( (C8-1)*C10)/C7</f>
        <v>5.2849999999999966</v>
      </c>
    </row>
    <row r="13" spans="2:3" x14ac:dyDescent="0.25">
      <c r="B13" t="s">
        <v>7</v>
      </c>
      <c r="C13">
        <f>_xlfn.CHISQ.DIST.RT(C11,C9)</f>
        <v>7.1183089200742025E-2</v>
      </c>
    </row>
    <row r="15" spans="2:3" x14ac:dyDescent="0.25">
      <c r="B15" t="s">
        <v>8</v>
      </c>
      <c r="C15" t="str">
        <f>IF(C13&lt;=0.05,"Rechazar H0","No rechazar H0")</f>
        <v>No rechazar H0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BBA4-4CC5-4F98-BA33-23757B0A476E}">
  <dimension ref="B2:E12"/>
  <sheetViews>
    <sheetView workbookViewId="0">
      <selection activeCell="C11" sqref="C11"/>
    </sheetView>
  </sheetViews>
  <sheetFormatPr defaultRowHeight="15" x14ac:dyDescent="0.25"/>
  <cols>
    <col min="2" max="2" width="18.85546875" bestFit="1" customWidth="1"/>
  </cols>
  <sheetData>
    <row r="2" spans="2:5" x14ac:dyDescent="0.25">
      <c r="B2" t="s">
        <v>9</v>
      </c>
      <c r="C2">
        <v>7.14</v>
      </c>
      <c r="D2" t="s">
        <v>11</v>
      </c>
      <c r="E2">
        <v>10</v>
      </c>
    </row>
    <row r="3" spans="2:5" x14ac:dyDescent="0.25">
      <c r="B3" t="s">
        <v>10</v>
      </c>
      <c r="C3">
        <v>3.21</v>
      </c>
      <c r="D3" t="s">
        <v>12</v>
      </c>
      <c r="E3">
        <v>8</v>
      </c>
    </row>
    <row r="6" spans="2:5" x14ac:dyDescent="0.25">
      <c r="B6" t="s">
        <v>16</v>
      </c>
    </row>
    <row r="7" spans="2:5" x14ac:dyDescent="0.25">
      <c r="B7" t="s">
        <v>13</v>
      </c>
      <c r="C7">
        <f>C2/C3</f>
        <v>2.2242990654205608</v>
      </c>
    </row>
    <row r="8" spans="2:5" x14ac:dyDescent="0.25">
      <c r="B8" t="s">
        <v>14</v>
      </c>
      <c r="C8">
        <f>E2-1</f>
        <v>9</v>
      </c>
    </row>
    <row r="9" spans="2:5" x14ac:dyDescent="0.25">
      <c r="B9" t="s">
        <v>15</v>
      </c>
      <c r="C9">
        <f>E3-1</f>
        <v>7</v>
      </c>
    </row>
    <row r="10" spans="2:5" x14ac:dyDescent="0.25">
      <c r="B10" t="s">
        <v>7</v>
      </c>
      <c r="C10">
        <f>2*(1-_xlfn.F.DIST(C7,C8,C9,1))</f>
        <v>0.30447854519522766</v>
      </c>
    </row>
    <row r="12" spans="2:5" x14ac:dyDescent="0.25">
      <c r="B12" t="s">
        <v>17</v>
      </c>
      <c r="C12" t="str">
        <f>IF(C10&lt;=0.05,"Rechazar H0","No rechazar H0")</f>
        <v>No rechazar H0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6B4E-40D9-411D-8700-298B6B26A8D4}">
  <dimension ref="B6:E16"/>
  <sheetViews>
    <sheetView workbookViewId="0">
      <selection activeCell="B6" sqref="B6:E16"/>
    </sheetView>
  </sheetViews>
  <sheetFormatPr defaultRowHeight="15" x14ac:dyDescent="0.25"/>
  <cols>
    <col min="2" max="2" width="23.5703125" bestFit="1" customWidth="1"/>
    <col min="3" max="3" width="19.42578125" bestFit="1" customWidth="1"/>
    <col min="4" max="4" width="20.42578125" bestFit="1" customWidth="1"/>
    <col min="5" max="5" width="12.42578125" bestFit="1" customWidth="1"/>
  </cols>
  <sheetData>
    <row r="6" spans="2:5" x14ac:dyDescent="0.25">
      <c r="B6" t="s">
        <v>16</v>
      </c>
    </row>
    <row r="7" spans="2:5" x14ac:dyDescent="0.25">
      <c r="B7" t="s">
        <v>21</v>
      </c>
      <c r="C7">
        <v>3</v>
      </c>
    </row>
    <row r="8" spans="2:5" x14ac:dyDescent="0.25">
      <c r="B8" t="s">
        <v>22</v>
      </c>
      <c r="C8">
        <v>85</v>
      </c>
    </row>
    <row r="9" spans="2:5" x14ac:dyDescent="0.25">
      <c r="B9" t="s">
        <v>23</v>
      </c>
      <c r="C9" t="s">
        <v>25</v>
      </c>
      <c r="D9" t="s">
        <v>24</v>
      </c>
      <c r="E9" t="s">
        <v>26</v>
      </c>
    </row>
    <row r="10" spans="2:5" x14ac:dyDescent="0.25">
      <c r="B10" t="s">
        <v>20</v>
      </c>
      <c r="C10">
        <v>62</v>
      </c>
      <c r="D10">
        <f>0.6*85</f>
        <v>51</v>
      </c>
      <c r="E10">
        <f>((C10-D10)^2)/D10</f>
        <v>2.3725490196078431</v>
      </c>
    </row>
    <row r="11" spans="2:5" x14ac:dyDescent="0.25">
      <c r="B11" t="s">
        <v>18</v>
      </c>
      <c r="C11">
        <v>10</v>
      </c>
      <c r="D11">
        <f>0.1*85</f>
        <v>8.5</v>
      </c>
      <c r="E11">
        <f t="shared" ref="E11:E12" si="0">((C11-D11)^2)/D11</f>
        <v>0.26470588235294118</v>
      </c>
    </row>
    <row r="12" spans="2:5" x14ac:dyDescent="0.25">
      <c r="B12" t="s">
        <v>19</v>
      </c>
      <c r="C12">
        <v>13</v>
      </c>
      <c r="D12">
        <f>0.3*85</f>
        <v>25.5</v>
      </c>
      <c r="E12">
        <f t="shared" si="0"/>
        <v>6.1274509803921573</v>
      </c>
    </row>
    <row r="13" spans="2:5" x14ac:dyDescent="0.25">
      <c r="D13" t="s">
        <v>26</v>
      </c>
      <c r="E13">
        <f>SUM(E10:E12)</f>
        <v>8.764705882352942</v>
      </c>
    </row>
    <row r="14" spans="2:5" x14ac:dyDescent="0.25">
      <c r="D14" t="s">
        <v>27</v>
      </c>
      <c r="E14">
        <f>(COUNT(C10:C12)-1)*(COUNT(C12:D12)-1)</f>
        <v>2</v>
      </c>
    </row>
    <row r="15" spans="2:5" x14ac:dyDescent="0.25">
      <c r="D15" t="s">
        <v>28</v>
      </c>
      <c r="E15">
        <f>_xlfn.CHISQ.DIST.RT(E13,E14)</f>
        <v>1.2495921834119841E-2</v>
      </c>
    </row>
    <row r="16" spans="2:5" x14ac:dyDescent="0.25">
      <c r="B16" t="s">
        <v>17</v>
      </c>
      <c r="C16" t="str">
        <f>IF(E15&lt;=0.1,"Rechazar H0","No rechazar H0")</f>
        <v>Rechazar H0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625B-7B6F-4510-9A2F-F8CFD8B80F6D}">
  <dimension ref="B4:E15"/>
  <sheetViews>
    <sheetView workbookViewId="0">
      <selection activeCell="D15" sqref="D15"/>
    </sheetView>
  </sheetViews>
  <sheetFormatPr defaultRowHeight="15" x14ac:dyDescent="0.25"/>
  <cols>
    <col min="2" max="2" width="23.5703125" bestFit="1" customWidth="1"/>
    <col min="3" max="3" width="20.42578125" bestFit="1" customWidth="1"/>
    <col min="4" max="4" width="19.42578125" bestFit="1" customWidth="1"/>
    <col min="5" max="5" width="12.42578125" bestFit="1" customWidth="1"/>
  </cols>
  <sheetData>
    <row r="4" spans="2:5" x14ac:dyDescent="0.25">
      <c r="B4" t="s">
        <v>16</v>
      </c>
    </row>
    <row r="5" spans="2:5" x14ac:dyDescent="0.25">
      <c r="B5" t="s">
        <v>21</v>
      </c>
      <c r="C5">
        <v>4</v>
      </c>
    </row>
    <row r="6" spans="2:5" x14ac:dyDescent="0.25">
      <c r="B6" t="s">
        <v>22</v>
      </c>
      <c r="C6">
        <f>70+87+64+115+106+85</f>
        <v>527</v>
      </c>
    </row>
    <row r="7" spans="2:5" x14ac:dyDescent="0.25">
      <c r="B7" t="s">
        <v>23</v>
      </c>
      <c r="C7" t="s">
        <v>25</v>
      </c>
      <c r="D7" t="s">
        <v>24</v>
      </c>
      <c r="E7" t="s">
        <v>26</v>
      </c>
    </row>
    <row r="8" spans="2:5" x14ac:dyDescent="0.25">
      <c r="B8" t="s">
        <v>29</v>
      </c>
      <c r="C8">
        <v>89</v>
      </c>
      <c r="D8">
        <f>0.41*200</f>
        <v>82</v>
      </c>
      <c r="E8">
        <f>((C8-D8)^2)/D8</f>
        <v>0.59756097560975607</v>
      </c>
    </row>
    <row r="9" spans="2:5" x14ac:dyDescent="0.25">
      <c r="B9" t="s">
        <v>30</v>
      </c>
      <c r="C9">
        <v>18</v>
      </c>
      <c r="D9">
        <f>0.1*200</f>
        <v>20</v>
      </c>
      <c r="E9">
        <f>((C9-D9)^2)/D9</f>
        <v>0.2</v>
      </c>
    </row>
    <row r="10" spans="2:5" x14ac:dyDescent="0.25">
      <c r="B10" t="s">
        <v>31</v>
      </c>
      <c r="C10">
        <v>12</v>
      </c>
      <c r="D10">
        <f>0.04*200</f>
        <v>8</v>
      </c>
      <c r="E10">
        <f>((C10-D10)^2)/D10</f>
        <v>2</v>
      </c>
    </row>
    <row r="11" spans="2:5" x14ac:dyDescent="0.25">
      <c r="B11" t="s">
        <v>32</v>
      </c>
      <c r="C11">
        <v>81</v>
      </c>
      <c r="D11">
        <f>0.45*200</f>
        <v>90</v>
      </c>
      <c r="E11">
        <f>((C11-D11)^2)/D11</f>
        <v>0.9</v>
      </c>
    </row>
    <row r="12" spans="2:5" x14ac:dyDescent="0.25">
      <c r="D12" t="s">
        <v>26</v>
      </c>
      <c r="E12">
        <f>SUM(E8:E11)</f>
        <v>3.6975609756097563</v>
      </c>
    </row>
    <row r="13" spans="2:5" x14ac:dyDescent="0.25">
      <c r="D13" t="s">
        <v>27</v>
      </c>
      <c r="E13">
        <f>(2-1)*(4-1)</f>
        <v>3</v>
      </c>
    </row>
    <row r="14" spans="2:5" x14ac:dyDescent="0.25">
      <c r="D14" t="s">
        <v>28</v>
      </c>
      <c r="E14">
        <f>_xlfn.CHISQ.DIST.RT(E12,E13)</f>
        <v>0.29602845794265609</v>
      </c>
    </row>
    <row r="15" spans="2:5" x14ac:dyDescent="0.25">
      <c r="B15" t="s">
        <v>17</v>
      </c>
      <c r="C15" t="str">
        <f>IF(E14&lt;=0.1,"Rechazar H0","No rechazar H0")</f>
        <v>No rechazar H0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9A73-7D2D-4315-9FE7-F840A95D8E9F}">
  <dimension ref="C6:F33"/>
  <sheetViews>
    <sheetView workbookViewId="0">
      <selection activeCell="F17" sqref="F17"/>
    </sheetView>
  </sheetViews>
  <sheetFormatPr defaultRowHeight="15" x14ac:dyDescent="0.25"/>
  <cols>
    <col min="3" max="3" width="21" bestFit="1" customWidth="1"/>
    <col min="4" max="4" width="20.42578125" bestFit="1" customWidth="1"/>
    <col min="5" max="5" width="19.42578125" bestFit="1" customWidth="1"/>
    <col min="6" max="6" width="18.28515625" customWidth="1"/>
  </cols>
  <sheetData>
    <row r="6" spans="3:6" x14ac:dyDescent="0.25">
      <c r="C6" t="s">
        <v>16</v>
      </c>
    </row>
    <row r="7" spans="3:6" x14ac:dyDescent="0.25">
      <c r="C7" t="s">
        <v>21</v>
      </c>
      <c r="D7">
        <v>6</v>
      </c>
    </row>
    <row r="8" spans="3:6" x14ac:dyDescent="0.25">
      <c r="C8" t="s">
        <v>22</v>
      </c>
      <c r="D8">
        <f>70+87+64+115+106+85</f>
        <v>527</v>
      </c>
    </row>
    <row r="9" spans="3:6" x14ac:dyDescent="0.25">
      <c r="C9" t="s">
        <v>23</v>
      </c>
      <c r="D9" t="s">
        <v>25</v>
      </c>
      <c r="E9" t="s">
        <v>24</v>
      </c>
      <c r="F9" t="s">
        <v>26</v>
      </c>
    </row>
    <row r="10" spans="3:6" x14ac:dyDescent="0.25">
      <c r="C10" t="s">
        <v>33</v>
      </c>
      <c r="D10">
        <f>70/527</f>
        <v>0.13282732447817835</v>
      </c>
      <c r="E10">
        <v>0.12</v>
      </c>
      <c r="F10">
        <f>((D10-E10)^2)/E10</f>
        <v>1.3711687772372809E-3</v>
      </c>
    </row>
    <row r="11" spans="3:6" x14ac:dyDescent="0.25">
      <c r="C11" t="s">
        <v>34</v>
      </c>
      <c r="D11">
        <f>87/527</f>
        <v>0.16508538899430741</v>
      </c>
      <c r="E11">
        <v>0.15</v>
      </c>
      <c r="F11">
        <f>((D11-E11)^2)/E11</f>
        <v>1.5171264073971429E-3</v>
      </c>
    </row>
    <row r="12" spans="3:6" x14ac:dyDescent="0.25">
      <c r="C12" t="s">
        <v>35</v>
      </c>
      <c r="D12">
        <f>64/527</f>
        <v>0.12144212523719165</v>
      </c>
      <c r="E12">
        <v>0.12</v>
      </c>
      <c r="F12">
        <f>((D12-E12)^2)/E12</f>
        <v>1.7331043331209125E-5</v>
      </c>
    </row>
    <row r="13" spans="3:6" x14ac:dyDescent="0.25">
      <c r="C13" t="s">
        <v>36</v>
      </c>
      <c r="D13">
        <f>115/527</f>
        <v>0.21821631878557876</v>
      </c>
      <c r="E13">
        <v>0.23</v>
      </c>
      <c r="F13">
        <f>((D13-E13)^2)/E13</f>
        <v>6.0371801288306185E-4</v>
      </c>
    </row>
    <row r="14" spans="3:6" x14ac:dyDescent="0.25">
      <c r="C14" t="s">
        <v>37</v>
      </c>
      <c r="D14">
        <f>106/527</f>
        <v>0.20113851992409867</v>
      </c>
      <c r="E14">
        <v>0.23</v>
      </c>
      <c r="F14">
        <f>((D14-E14)^2)/E14</f>
        <v>3.621674052920216E-3</v>
      </c>
    </row>
    <row r="15" spans="3:6" x14ac:dyDescent="0.25">
      <c r="C15" t="s">
        <v>38</v>
      </c>
      <c r="D15">
        <f>85/527</f>
        <v>0.16129032258064516</v>
      </c>
      <c r="E15">
        <v>0.15</v>
      </c>
      <c r="F15">
        <f>((D15-E15)^2)/E15</f>
        <v>8.4980922650017374E-4</v>
      </c>
    </row>
    <row r="16" spans="3:6" x14ac:dyDescent="0.25">
      <c r="E16" t="s">
        <v>26</v>
      </c>
      <c r="F16">
        <f>SUM(F10:F15)</f>
        <v>7.9808275202690859E-3</v>
      </c>
    </row>
    <row r="17" spans="3:6" x14ac:dyDescent="0.25">
      <c r="E17" t="s">
        <v>27</v>
      </c>
      <c r="F17">
        <f>D7-1</f>
        <v>5</v>
      </c>
    </row>
    <row r="18" spans="3:6" x14ac:dyDescent="0.25">
      <c r="E18" t="s">
        <v>28</v>
      </c>
      <c r="F18" s="1">
        <f>_xlfn.CHISQ.DIST.RT(F16,F17)</f>
        <v>0.99999969819189105</v>
      </c>
    </row>
    <row r="19" spans="3:6" x14ac:dyDescent="0.25">
      <c r="C19" t="s">
        <v>17</v>
      </c>
      <c r="D19" t="str">
        <f>IF(F18&lt;=0.05,"Rechazar H0","No rechazar H0")</f>
        <v>No rechazar H0</v>
      </c>
    </row>
    <row r="33" spans="6:6" x14ac:dyDescent="0.25">
      <c r="F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92B7B-3F25-4075-AC94-2DFB92AC72D6}">
  <dimension ref="C4:H28"/>
  <sheetViews>
    <sheetView workbookViewId="0">
      <selection activeCell="C4" sqref="C4:H28"/>
    </sheetView>
  </sheetViews>
  <sheetFormatPr defaultRowHeight="15" x14ac:dyDescent="0.25"/>
  <cols>
    <col min="4" max="4" width="12.42578125" customWidth="1"/>
    <col min="5" max="5" width="12" bestFit="1" customWidth="1"/>
  </cols>
  <sheetData>
    <row r="4" spans="3:8" x14ac:dyDescent="0.25">
      <c r="C4" t="s">
        <v>43</v>
      </c>
      <c r="E4" s="4" t="s">
        <v>42</v>
      </c>
      <c r="F4" s="4"/>
      <c r="G4" s="4"/>
    </row>
    <row r="5" spans="3:8" x14ac:dyDescent="0.25">
      <c r="E5" s="3">
        <v>1</v>
      </c>
      <c r="F5" s="3">
        <v>2</v>
      </c>
      <c r="G5" s="3">
        <v>3</v>
      </c>
    </row>
    <row r="6" spans="3:8" x14ac:dyDescent="0.25">
      <c r="C6" s="5" t="s">
        <v>39</v>
      </c>
      <c r="D6" s="3" t="s">
        <v>29</v>
      </c>
      <c r="E6" s="10">
        <v>15</v>
      </c>
      <c r="F6" s="11">
        <v>26</v>
      </c>
      <c r="G6" s="12">
        <v>33</v>
      </c>
      <c r="H6" s="6">
        <f>SUM(E6:G6)</f>
        <v>74</v>
      </c>
    </row>
    <row r="7" spans="3:8" x14ac:dyDescent="0.25">
      <c r="C7" s="5"/>
      <c r="D7" s="3" t="s">
        <v>30</v>
      </c>
      <c r="E7" s="13">
        <v>21</v>
      </c>
      <c r="F7" s="14">
        <v>31</v>
      </c>
      <c r="G7" s="15">
        <v>17</v>
      </c>
      <c r="H7" s="6">
        <f t="shared" ref="H7:H9" si="0">SUM(E7:G7)</f>
        <v>69</v>
      </c>
    </row>
    <row r="8" spans="3:8" x14ac:dyDescent="0.25">
      <c r="C8" s="5"/>
      <c r="D8" s="3" t="s">
        <v>40</v>
      </c>
      <c r="E8" s="13">
        <v>45</v>
      </c>
      <c r="F8" s="14">
        <v>34</v>
      </c>
      <c r="G8" s="15">
        <v>49</v>
      </c>
      <c r="H8" s="6">
        <f t="shared" si="0"/>
        <v>128</v>
      </c>
    </row>
    <row r="9" spans="3:8" x14ac:dyDescent="0.25">
      <c r="C9" s="5"/>
      <c r="D9" s="3" t="s">
        <v>41</v>
      </c>
      <c r="E9" s="16">
        <v>13</v>
      </c>
      <c r="F9" s="17">
        <v>5</v>
      </c>
      <c r="G9" s="18">
        <v>20</v>
      </c>
      <c r="H9" s="6">
        <f t="shared" si="0"/>
        <v>38</v>
      </c>
    </row>
    <row r="10" spans="3:8" x14ac:dyDescent="0.25">
      <c r="E10" s="7">
        <f>SUM(E6:E9)</f>
        <v>94</v>
      </c>
      <c r="F10" s="7">
        <f t="shared" ref="F10:G10" si="1">SUM(F6:F9)</f>
        <v>96</v>
      </c>
      <c r="G10" s="7">
        <f t="shared" si="1"/>
        <v>119</v>
      </c>
      <c r="H10" s="8">
        <f>SUM(H6:H9)</f>
        <v>309</v>
      </c>
    </row>
    <row r="12" spans="3:8" x14ac:dyDescent="0.25">
      <c r="C12" t="s">
        <v>44</v>
      </c>
      <c r="E12" s="4" t="s">
        <v>42</v>
      </c>
      <c r="F12" s="4"/>
      <c r="G12" s="4"/>
    </row>
    <row r="13" spans="3:8" x14ac:dyDescent="0.25">
      <c r="E13" s="3">
        <v>1</v>
      </c>
      <c r="F13" s="3">
        <v>2</v>
      </c>
      <c r="G13" s="3">
        <v>3</v>
      </c>
    </row>
    <row r="14" spans="3:8" x14ac:dyDescent="0.25">
      <c r="C14" s="5" t="s">
        <v>39</v>
      </c>
      <c r="D14" s="3" t="s">
        <v>29</v>
      </c>
      <c r="E14" s="10">
        <f>(E10*$H$6)/$H$10</f>
        <v>22.511326860841425</v>
      </c>
      <c r="F14" s="11">
        <f>($F$10*H6)/$H$10</f>
        <v>22.990291262135923</v>
      </c>
      <c r="G14" s="12">
        <f>($G$10*H6)/$H$10</f>
        <v>28.498381877022652</v>
      </c>
      <c r="H14" s="9">
        <f>SUM(E14:G14)</f>
        <v>74</v>
      </c>
    </row>
    <row r="15" spans="3:8" x14ac:dyDescent="0.25">
      <c r="C15" s="5"/>
      <c r="D15" s="3" t="s">
        <v>30</v>
      </c>
      <c r="E15" s="13">
        <f>(E10*H7)/$H$10</f>
        <v>20.990291262135923</v>
      </c>
      <c r="F15" s="14">
        <f>($F$10*H7)/$H$10</f>
        <v>21.436893203883496</v>
      </c>
      <c r="G15" s="15">
        <f t="shared" ref="G15:G17" si="2">($G$10*H7)/$H$10</f>
        <v>26.572815533980581</v>
      </c>
      <c r="H15" s="9">
        <f t="shared" ref="H15:H17" si="3">SUM(E15:G15)</f>
        <v>69</v>
      </c>
    </row>
    <row r="16" spans="3:8" x14ac:dyDescent="0.25">
      <c r="C16" s="5"/>
      <c r="D16" s="3" t="s">
        <v>40</v>
      </c>
      <c r="E16" s="13">
        <f>(E10*H8)/$H$10</f>
        <v>38.938511326860841</v>
      </c>
      <c r="F16" s="14">
        <f>($F$10*H8)/$H$10</f>
        <v>39.766990291262132</v>
      </c>
      <c r="G16" s="15">
        <f t="shared" si="2"/>
        <v>49.29449838187702</v>
      </c>
      <c r="H16" s="9">
        <f t="shared" si="3"/>
        <v>128</v>
      </c>
    </row>
    <row r="17" spans="3:8" x14ac:dyDescent="0.25">
      <c r="C17" s="5"/>
      <c r="D17" s="3" t="s">
        <v>41</v>
      </c>
      <c r="E17" s="16">
        <f>(E10*H9)/$H$10</f>
        <v>11.559870550161813</v>
      </c>
      <c r="F17" s="17">
        <f>($F$10*H9)/$H$10</f>
        <v>11.805825242718447</v>
      </c>
      <c r="G17" s="18">
        <f t="shared" si="2"/>
        <v>14.63430420711974</v>
      </c>
      <c r="H17" s="9">
        <f t="shared" si="3"/>
        <v>38</v>
      </c>
    </row>
    <row r="18" spans="3:8" x14ac:dyDescent="0.25">
      <c r="E18" s="9">
        <f>SUM(E14:E17)</f>
        <v>94.000000000000014</v>
      </c>
      <c r="F18" s="9">
        <f t="shared" ref="F18" si="4">SUM(F14:F17)</f>
        <v>96</v>
      </c>
      <c r="G18" s="9">
        <f t="shared" ref="G18" si="5">SUM(G14:G17)</f>
        <v>118.99999999999999</v>
      </c>
      <c r="H18" s="8">
        <f>SUM(H14:H17)</f>
        <v>309</v>
      </c>
    </row>
    <row r="20" spans="3:8" x14ac:dyDescent="0.25">
      <c r="D20" s="19" t="s">
        <v>26</v>
      </c>
      <c r="E20">
        <f>SUM(F20:H23)</f>
        <v>19.177972167356753</v>
      </c>
      <c r="F20">
        <f>((E6-E14)^2)/E14</f>
        <v>2.506295233469372</v>
      </c>
      <c r="G20">
        <f>((F6-F14)^2)/F14</f>
        <v>0.3940074783521384</v>
      </c>
      <c r="H20">
        <f>((G6-G14)^2)/G14</f>
        <v>0.71107776618913165</v>
      </c>
    </row>
    <row r="21" spans="3:8" x14ac:dyDescent="0.25">
      <c r="F21">
        <f>((E7-E15)^2)/E15</f>
        <v>4.490628059239951E-6</v>
      </c>
      <c r="G21">
        <f>((F7-F15)^2)/F15</f>
        <v>4.2661504502603051</v>
      </c>
      <c r="H21">
        <f>((G7-G15)^2)/G15</f>
        <v>3.4485919314961095</v>
      </c>
    </row>
    <row r="22" spans="3:8" x14ac:dyDescent="0.25">
      <c r="F22">
        <f>((E8-E16)^2)/E16</f>
        <v>0.94358114069062893</v>
      </c>
      <c r="G22">
        <f>((F8-F16)^2)/F16</f>
        <v>0.83632622876213503</v>
      </c>
      <c r="H22">
        <f>((G8-G16)^2)/G16</f>
        <v>1.7594112887873246E-3</v>
      </c>
    </row>
    <row r="23" spans="3:8" x14ac:dyDescent="0.25">
      <c r="F23">
        <f>((E9-E17)^2)/E17</f>
        <v>0.17941142362205845</v>
      </c>
      <c r="G23">
        <f>((F9-F17)^2)/F17</f>
        <v>3.9234239269289728</v>
      </c>
      <c r="H23">
        <f>((G9-G17)^2)/G17</f>
        <v>1.9673426856690563</v>
      </c>
    </row>
    <row r="25" spans="3:8" x14ac:dyDescent="0.25">
      <c r="D25" t="s">
        <v>27</v>
      </c>
      <c r="E25">
        <f>(3-1)*(4-1)</f>
        <v>6</v>
      </c>
    </row>
    <row r="26" spans="3:8" x14ac:dyDescent="0.25">
      <c r="D26" t="s">
        <v>28</v>
      </c>
      <c r="E26">
        <f>_xlfn.CHISQ.DIST.RT(E20,E25)</f>
        <v>3.8733888380696481E-3</v>
      </c>
    </row>
    <row r="28" spans="3:8" x14ac:dyDescent="0.25">
      <c r="D28" t="s">
        <v>17</v>
      </c>
      <c r="E28" t="str">
        <f>IF(E26&lt;=0.05,"Rechazar H0","No rechazar H0")</f>
        <v>Rechazar H0</v>
      </c>
    </row>
  </sheetData>
  <mergeCells count="4">
    <mergeCell ref="C6:C9"/>
    <mergeCell ref="E4:G4"/>
    <mergeCell ref="E12:G12"/>
    <mergeCell ref="C14:C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B967-D67B-4AA9-96DC-93F3E9C6CAC6}">
  <dimension ref="C4:H25"/>
  <sheetViews>
    <sheetView topLeftCell="A2" workbookViewId="0">
      <selection activeCell="F25" sqref="F25"/>
    </sheetView>
  </sheetViews>
  <sheetFormatPr defaultRowHeight="15" x14ac:dyDescent="0.25"/>
  <cols>
    <col min="2" max="2" width="6.140625" customWidth="1"/>
    <col min="3" max="3" width="12.28515625" customWidth="1"/>
    <col min="4" max="4" width="12.42578125" bestFit="1" customWidth="1"/>
  </cols>
  <sheetData>
    <row r="4" spans="3:8" x14ac:dyDescent="0.25">
      <c r="C4" t="s">
        <v>43</v>
      </c>
      <c r="E4" s="4" t="s">
        <v>45</v>
      </c>
      <c r="F4" s="4"/>
      <c r="G4" s="4"/>
    </row>
    <row r="5" spans="3:8" x14ac:dyDescent="0.25">
      <c r="E5" s="3">
        <v>1</v>
      </c>
      <c r="F5" s="3">
        <v>2</v>
      </c>
      <c r="G5" s="3">
        <v>3</v>
      </c>
    </row>
    <row r="6" spans="3:8" x14ac:dyDescent="0.25">
      <c r="C6" s="5" t="s">
        <v>46</v>
      </c>
      <c r="D6" s="3" t="s">
        <v>47</v>
      </c>
      <c r="E6" s="10">
        <v>83</v>
      </c>
      <c r="F6" s="11">
        <v>62</v>
      </c>
      <c r="G6" s="12">
        <v>37</v>
      </c>
      <c r="H6" s="6">
        <f>SUM(E6:G6)</f>
        <v>182</v>
      </c>
    </row>
    <row r="7" spans="3:8" x14ac:dyDescent="0.25">
      <c r="C7" s="5"/>
      <c r="D7" s="3" t="s">
        <v>48</v>
      </c>
      <c r="E7" s="13">
        <v>52</v>
      </c>
      <c r="F7" s="14">
        <v>71</v>
      </c>
      <c r="G7" s="15">
        <v>49</v>
      </c>
      <c r="H7" s="6">
        <f t="shared" ref="H7:H8" si="0">SUM(E7:G7)</f>
        <v>172</v>
      </c>
    </row>
    <row r="8" spans="3:8" x14ac:dyDescent="0.25">
      <c r="C8" s="5"/>
      <c r="D8" s="3" t="s">
        <v>49</v>
      </c>
      <c r="E8" s="13">
        <v>63</v>
      </c>
      <c r="F8" s="14">
        <v>58</v>
      </c>
      <c r="G8" s="15">
        <v>63</v>
      </c>
      <c r="H8" s="6">
        <f t="shared" si="0"/>
        <v>184</v>
      </c>
    </row>
    <row r="9" spans="3:8" x14ac:dyDescent="0.25">
      <c r="E9" s="7">
        <f>SUM(E6:E8)</f>
        <v>198</v>
      </c>
      <c r="F9" s="7">
        <f>SUM(F6:F8)</f>
        <v>191</v>
      </c>
      <c r="G9" s="7">
        <f>SUM(G6:G8)</f>
        <v>149</v>
      </c>
      <c r="H9" s="8">
        <f>SUM(H6:H8)</f>
        <v>538</v>
      </c>
    </row>
    <row r="11" spans="3:8" x14ac:dyDescent="0.25">
      <c r="C11" t="s">
        <v>44</v>
      </c>
      <c r="E11" s="4" t="str">
        <f>E4</f>
        <v>Ingreso</v>
      </c>
      <c r="F11" s="4"/>
      <c r="G11" s="4"/>
    </row>
    <row r="12" spans="3:8" x14ac:dyDescent="0.25">
      <c r="E12" s="3">
        <v>1</v>
      </c>
      <c r="F12" s="3">
        <v>2</v>
      </c>
      <c r="G12" s="3">
        <v>3</v>
      </c>
    </row>
    <row r="13" spans="3:8" x14ac:dyDescent="0.25">
      <c r="C13" s="5" t="str">
        <f>C6</f>
        <v>Importancia</v>
      </c>
      <c r="D13" s="3" t="str">
        <f>D6</f>
        <v>Grande</v>
      </c>
      <c r="E13" s="10">
        <f>(E9*$H$6)/$H$9</f>
        <v>66.981412639405207</v>
      </c>
      <c r="F13" s="11">
        <f>($F$9*H6)/$H$9</f>
        <v>64.613382899628249</v>
      </c>
      <c r="G13" s="12">
        <f>($G$9*H6)/$H$9</f>
        <v>50.405204460966544</v>
      </c>
      <c r="H13" s="9">
        <f>SUM(E13:G13)</f>
        <v>182</v>
      </c>
    </row>
    <row r="14" spans="3:8" x14ac:dyDescent="0.25">
      <c r="C14" s="5"/>
      <c r="D14" s="3" t="str">
        <f t="shared" ref="D14:D15" si="1">D7</f>
        <v>Moderado</v>
      </c>
      <c r="E14" s="13">
        <f>(E9*H7)/$H$9</f>
        <v>63.301115241635685</v>
      </c>
      <c r="F14" s="14">
        <f>($F$9*H7)/$H$9</f>
        <v>61.063197026022301</v>
      </c>
      <c r="G14" s="15">
        <f>($G$9*H7)/$H$9</f>
        <v>47.635687732342006</v>
      </c>
      <c r="H14" s="9">
        <f t="shared" ref="H14:H15" si="2">SUM(E14:G14)</f>
        <v>172</v>
      </c>
    </row>
    <row r="15" spans="3:8" x14ac:dyDescent="0.25">
      <c r="C15" s="5"/>
      <c r="D15" s="3" t="str">
        <f t="shared" si="1"/>
        <v>Poco</v>
      </c>
      <c r="E15" s="13">
        <f>(E9*H8)/$H$9</f>
        <v>67.717472118959108</v>
      </c>
      <c r="F15" s="14">
        <f>($F$9*H8)/$H$9</f>
        <v>65.323420074349443</v>
      </c>
      <c r="G15" s="15">
        <f>($G$9*H8)/$H$9</f>
        <v>50.959107806691449</v>
      </c>
      <c r="H15" s="9">
        <f t="shared" si="2"/>
        <v>184</v>
      </c>
    </row>
    <row r="16" spans="3:8" x14ac:dyDescent="0.25">
      <c r="E16" s="9">
        <f>SUM(E13:E15)</f>
        <v>198</v>
      </c>
      <c r="F16" s="9">
        <f>SUM(F13:F15)</f>
        <v>191</v>
      </c>
      <c r="G16" s="9">
        <f>SUM(G13:G15)</f>
        <v>149</v>
      </c>
      <c r="H16" s="8">
        <f>SUM(H13:H15)</f>
        <v>538</v>
      </c>
    </row>
    <row r="18" spans="4:8" x14ac:dyDescent="0.25">
      <c r="D18" s="19" t="s">
        <v>26</v>
      </c>
      <c r="E18">
        <f>SUM(F18:H20)</f>
        <v>15.170067213427462</v>
      </c>
      <c r="F18">
        <f>((E6-E13)^2)/E13</f>
        <v>3.8308409888335526</v>
      </c>
      <c r="G18">
        <f>((F6-F13)^2)/F13</f>
        <v>0.10570209875373433</v>
      </c>
      <c r="H18">
        <f>((G6-G13)^2)/G13</f>
        <v>3.5650982584442334</v>
      </c>
    </row>
    <row r="19" spans="4:8" x14ac:dyDescent="0.25">
      <c r="F19">
        <f>((E7-E14)^2)/E14</f>
        <v>2.0175822371724501</v>
      </c>
      <c r="G19">
        <f>((F7-F14)^2)/F14</f>
        <v>1.6170141452235722</v>
      </c>
      <c r="H19">
        <f>((G7-G14)^2)/G14</f>
        <v>3.9074652897649761E-2</v>
      </c>
    </row>
    <row r="20" spans="4:8" x14ac:dyDescent="0.25">
      <c r="F20">
        <f>((E8-E15)^2)/E15</f>
        <v>0.32863812686424621</v>
      </c>
      <c r="G20">
        <f>((F8-F15)^2)/F15</f>
        <v>0.82102990817598465</v>
      </c>
      <c r="H20">
        <f>((G8-G15)^2)/G15</f>
        <v>2.8450867970620366</v>
      </c>
    </row>
    <row r="22" spans="4:8" x14ac:dyDescent="0.25">
      <c r="D22" t="s">
        <v>27</v>
      </c>
      <c r="E22">
        <f>(3-1)*(3-1)</f>
        <v>4</v>
      </c>
    </row>
    <row r="23" spans="4:8" x14ac:dyDescent="0.25">
      <c r="D23" t="s">
        <v>28</v>
      </c>
      <c r="E23">
        <f>_xlfn.CHISQ.DIST.RT(E18,E22)</f>
        <v>4.3611774628824181E-3</v>
      </c>
    </row>
    <row r="25" spans="4:8" x14ac:dyDescent="0.25">
      <c r="D25" t="s">
        <v>17</v>
      </c>
      <c r="E25" t="str">
        <f>IF(E23&lt;=0.01,"Rechazar H0","No rechazar H0")</f>
        <v>Rechazar H0</v>
      </c>
    </row>
  </sheetData>
  <mergeCells count="4">
    <mergeCell ref="E4:G4"/>
    <mergeCell ref="C6:C8"/>
    <mergeCell ref="E11:G11"/>
    <mergeCell ref="C13:C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FCB2-2A36-4204-B21B-ECEA6DA3899B}">
  <dimension ref="B3:G23"/>
  <sheetViews>
    <sheetView tabSelected="1" workbookViewId="0">
      <selection activeCell="E10" sqref="E10"/>
    </sheetView>
  </sheetViews>
  <sheetFormatPr defaultRowHeight="15" x14ac:dyDescent="0.25"/>
  <cols>
    <col min="2" max="2" width="18.140625" customWidth="1"/>
    <col min="3" max="3" width="15" bestFit="1" customWidth="1"/>
    <col min="4" max="4" width="12.28515625" bestFit="1" customWidth="1"/>
    <col min="5" max="5" width="20.5703125" bestFit="1" customWidth="1"/>
    <col min="6" max="6" width="12.85546875" bestFit="1" customWidth="1"/>
  </cols>
  <sheetData>
    <row r="3" spans="2:7" x14ac:dyDescent="0.25">
      <c r="C3" t="s">
        <v>50</v>
      </c>
      <c r="D3" t="s">
        <v>51</v>
      </c>
      <c r="E3" t="s">
        <v>24</v>
      </c>
      <c r="F3" t="s">
        <v>58</v>
      </c>
      <c r="G3" t="s">
        <v>59</v>
      </c>
    </row>
    <row r="4" spans="2:7" x14ac:dyDescent="0.25">
      <c r="B4" t="s">
        <v>52</v>
      </c>
      <c r="C4">
        <v>20</v>
      </c>
      <c r="D4" s="2">
        <f>F13</f>
        <v>2.2800000000000001E-2</v>
      </c>
      <c r="E4">
        <f>D4*$C$10</f>
        <v>22.8</v>
      </c>
      <c r="F4">
        <f>(E4-C4)^2</f>
        <v>7.8400000000000043</v>
      </c>
      <c r="G4">
        <f>F4/E4</f>
        <v>0.3438596491228072</v>
      </c>
    </row>
    <row r="5" spans="2:7" x14ac:dyDescent="0.25">
      <c r="B5" t="s">
        <v>53</v>
      </c>
      <c r="C5">
        <v>142</v>
      </c>
      <c r="D5" s="2">
        <f t="shared" ref="D5:D9" si="0">F14</f>
        <v>0.13590000000000002</v>
      </c>
      <c r="E5">
        <f t="shared" ref="E5:E9" si="1">D5*$C$10</f>
        <v>135.90000000000003</v>
      </c>
      <c r="F5">
        <f t="shared" ref="F5:F9" si="2">(E5-C5)^2</f>
        <v>37.209999999999582</v>
      </c>
      <c r="G5">
        <f t="shared" ref="G5:G9" si="3">F5/E5</f>
        <v>0.2738042678439998</v>
      </c>
    </row>
    <row r="6" spans="2:7" x14ac:dyDescent="0.25">
      <c r="B6" t="s">
        <v>54</v>
      </c>
      <c r="C6">
        <v>310</v>
      </c>
      <c r="D6" s="2">
        <f t="shared" si="0"/>
        <v>0.34129999999999999</v>
      </c>
      <c r="E6">
        <f t="shared" si="1"/>
        <v>341.3</v>
      </c>
      <c r="F6">
        <f t="shared" si="2"/>
        <v>979.69000000000074</v>
      </c>
      <c r="G6">
        <f t="shared" si="3"/>
        <v>2.8704658658072097</v>
      </c>
    </row>
    <row r="7" spans="2:7" x14ac:dyDescent="0.25">
      <c r="B7" t="s">
        <v>55</v>
      </c>
      <c r="C7">
        <v>370</v>
      </c>
      <c r="D7" s="2">
        <f t="shared" si="0"/>
        <v>0.34129999999999999</v>
      </c>
      <c r="E7">
        <f t="shared" si="1"/>
        <v>341.3</v>
      </c>
      <c r="F7">
        <f t="shared" si="2"/>
        <v>823.68999999999937</v>
      </c>
      <c r="G7">
        <f t="shared" si="3"/>
        <v>2.4133899794901827</v>
      </c>
    </row>
    <row r="8" spans="2:7" x14ac:dyDescent="0.25">
      <c r="B8" t="s">
        <v>56</v>
      </c>
      <c r="C8">
        <v>128</v>
      </c>
      <c r="D8" s="2">
        <f t="shared" si="0"/>
        <v>0.13590000000000002</v>
      </c>
      <c r="E8">
        <f t="shared" si="1"/>
        <v>135.90000000000003</v>
      </c>
      <c r="F8">
        <f t="shared" si="2"/>
        <v>62.410000000000537</v>
      </c>
      <c r="G8">
        <f>F8/E8</f>
        <v>0.45923473142016574</v>
      </c>
    </row>
    <row r="9" spans="2:7" x14ac:dyDescent="0.25">
      <c r="B9" t="s">
        <v>57</v>
      </c>
      <c r="C9">
        <v>30</v>
      </c>
      <c r="D9" s="2">
        <f t="shared" si="0"/>
        <v>2.2800000000000001E-2</v>
      </c>
      <c r="E9">
        <f t="shared" si="1"/>
        <v>22.8</v>
      </c>
      <c r="F9">
        <f t="shared" si="2"/>
        <v>51.839999999999989</v>
      </c>
      <c r="G9">
        <f>F9/E9</f>
        <v>2.2736842105263153</v>
      </c>
    </row>
    <row r="10" spans="2:7" x14ac:dyDescent="0.25">
      <c r="C10">
        <f>SUM(C4:C9)</f>
        <v>1000</v>
      </c>
      <c r="D10" s="2">
        <f>SUM(D4:D9)</f>
        <v>1</v>
      </c>
      <c r="E10">
        <f>C10*D10</f>
        <v>1000</v>
      </c>
      <c r="G10">
        <f>SUM(G4:G9)</f>
        <v>8.6344387042106803</v>
      </c>
    </row>
    <row r="12" spans="2:7" x14ac:dyDescent="0.25">
      <c r="B12" t="s">
        <v>60</v>
      </c>
      <c r="C12">
        <v>600</v>
      </c>
      <c r="E12" t="s">
        <v>62</v>
      </c>
      <c r="F12" t="s">
        <v>51</v>
      </c>
    </row>
    <row r="13" spans="2:7" x14ac:dyDescent="0.25">
      <c r="B13" t="s">
        <v>61</v>
      </c>
      <c r="C13">
        <v>10</v>
      </c>
      <c r="D13">
        <v>580</v>
      </c>
      <c r="E13">
        <f>(D13-$C$12)/$C$13</f>
        <v>-2</v>
      </c>
      <c r="F13">
        <v>2.2800000000000001E-2</v>
      </c>
    </row>
    <row r="14" spans="2:7" x14ac:dyDescent="0.25">
      <c r="D14">
        <v>590</v>
      </c>
      <c r="E14">
        <f t="shared" ref="E14:E17" si="4">(D14-$C$12)/$C$13</f>
        <v>-1</v>
      </c>
      <c r="F14">
        <f>0.1587-F13</f>
        <v>0.13590000000000002</v>
      </c>
    </row>
    <row r="15" spans="2:7" x14ac:dyDescent="0.25">
      <c r="D15">
        <v>600</v>
      </c>
      <c r="E15">
        <f t="shared" si="4"/>
        <v>0</v>
      </c>
      <c r="F15">
        <f>0.5-0.1587</f>
        <v>0.34129999999999999</v>
      </c>
    </row>
    <row r="16" spans="2:7" x14ac:dyDescent="0.25">
      <c r="D16">
        <v>610</v>
      </c>
      <c r="E16">
        <f t="shared" si="4"/>
        <v>1</v>
      </c>
      <c r="F16">
        <f>0.5-0.1587</f>
        <v>0.34129999999999999</v>
      </c>
    </row>
    <row r="17" spans="3:6" x14ac:dyDescent="0.25">
      <c r="D17">
        <v>620</v>
      </c>
      <c r="E17">
        <f t="shared" si="4"/>
        <v>2</v>
      </c>
      <c r="F17">
        <f>F14</f>
        <v>0.13590000000000002</v>
      </c>
    </row>
    <row r="18" spans="3:6" x14ac:dyDescent="0.25">
      <c r="F18">
        <f>F13</f>
        <v>2.2800000000000001E-2</v>
      </c>
    </row>
    <row r="19" spans="3:6" x14ac:dyDescent="0.25">
      <c r="C19" t="s">
        <v>26</v>
      </c>
      <c r="D19">
        <f>G10</f>
        <v>8.6344387042106803</v>
      </c>
    </row>
    <row r="20" spans="3:6" x14ac:dyDescent="0.25">
      <c r="C20" t="s">
        <v>27</v>
      </c>
      <c r="D20">
        <v>3</v>
      </c>
    </row>
    <row r="21" spans="3:6" x14ac:dyDescent="0.25">
      <c r="C21" t="s">
        <v>28</v>
      </c>
      <c r="D21">
        <f>_xlfn.CHISQ.DIST.RT(D19,D20)</f>
        <v>3.4567566531340785E-2</v>
      </c>
    </row>
    <row r="23" spans="3:6" x14ac:dyDescent="0.25">
      <c r="C23" t="s">
        <v>17</v>
      </c>
      <c r="D23" t="str">
        <f>IF(D21&lt;=0.05,"Rechazar H0","No rechazar H0")</f>
        <v>Rechazar H0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2020-11-21T05:04:51Z</dcterms:modified>
</cp:coreProperties>
</file>