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"/>
    </mc:Choice>
  </mc:AlternateContent>
  <xr:revisionPtr revIDLastSave="0" documentId="13_ncr:1_{41BA822E-BC0A-4DBC-B0D5-7EFBDAB6A9C1}" xr6:coauthVersionLast="45" xr6:coauthVersionMax="45" xr10:uidLastSave="{00000000-0000-0000-0000-000000000000}"/>
  <bookViews>
    <workbookView xWindow="7425" yWindow="0" windowWidth="14100" windowHeight="14640" xr2:uid="{00000000-000D-0000-FFFF-FFFF00000000}"/>
  </bookViews>
  <sheets>
    <sheet name="Present" sheetId="1" r:id="rId1"/>
    <sheet name="Future" sheetId="4" r:id="rId2"/>
    <sheet name="All Class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I10" i="1"/>
  <c r="G10" i="1"/>
  <c r="J10" i="1"/>
  <c r="K12" i="1" s="1"/>
  <c r="F10" i="1"/>
  <c r="H3" i="1"/>
  <c r="I3" i="1" s="1"/>
  <c r="H4" i="1"/>
  <c r="I4" i="1" s="1"/>
  <c r="H5" i="1"/>
  <c r="I5" i="1" s="1"/>
  <c r="H6" i="1"/>
  <c r="I6" i="1" s="1"/>
  <c r="H7" i="1"/>
  <c r="I7" i="1" s="1"/>
  <c r="H8" i="1"/>
  <c r="H9" i="1"/>
  <c r="H10" i="1"/>
  <c r="H11" i="1"/>
  <c r="I8" i="1"/>
  <c r="H2" i="1"/>
  <c r="G11" i="1"/>
  <c r="G9" i="1"/>
  <c r="G8" i="1"/>
  <c r="G7" i="1"/>
  <c r="G6" i="1"/>
  <c r="G5" i="1"/>
  <c r="G4" i="1"/>
  <c r="G3" i="1"/>
  <c r="G2" i="1"/>
  <c r="I11" i="1"/>
  <c r="I9" i="1"/>
  <c r="I2" i="1"/>
  <c r="K11" i="1"/>
  <c r="K9" i="1"/>
  <c r="K8" i="1"/>
  <c r="K7" i="1"/>
  <c r="K6" i="1"/>
  <c r="K5" i="1"/>
  <c r="K4" i="1"/>
  <c r="K3" i="1"/>
  <c r="K2" i="1"/>
  <c r="B12" i="1"/>
  <c r="D2" i="1"/>
  <c r="E2" i="1"/>
  <c r="J2" i="1" s="1"/>
  <c r="D35" i="2"/>
  <c r="C35" i="2"/>
  <c r="B35" i="2"/>
  <c r="J24" i="4"/>
  <c r="H24" i="4"/>
  <c r="F24" i="4"/>
  <c r="F17" i="4"/>
  <c r="G17" i="4"/>
  <c r="H17" i="4"/>
  <c r="I17" i="4" s="1"/>
  <c r="J17" i="4"/>
  <c r="K17" i="4" s="1"/>
  <c r="F18" i="4"/>
  <c r="G18" i="4"/>
  <c r="J18" i="4"/>
  <c r="H18" i="4" s="1"/>
  <c r="I18" i="4" s="1"/>
  <c r="F19" i="4"/>
  <c r="G19" i="4"/>
  <c r="J19" i="4"/>
  <c r="K19" i="4" s="1"/>
  <c r="F20" i="4"/>
  <c r="G20" i="4"/>
  <c r="J20" i="4"/>
  <c r="H20" i="4" s="1"/>
  <c r="I20" i="4" s="1"/>
  <c r="F21" i="4"/>
  <c r="G21" i="4"/>
  <c r="J21" i="4"/>
  <c r="K21" i="4" s="1"/>
  <c r="F22" i="4"/>
  <c r="G22" i="4"/>
  <c r="J22" i="4"/>
  <c r="H22" i="4" s="1"/>
  <c r="I22" i="4" s="1"/>
  <c r="F23" i="4"/>
  <c r="G23" i="4"/>
  <c r="J23" i="4"/>
  <c r="K23" i="4" s="1"/>
  <c r="K16" i="4"/>
  <c r="J16" i="4"/>
  <c r="I16" i="4"/>
  <c r="H16" i="4"/>
  <c r="G16" i="4"/>
  <c r="F16" i="4"/>
  <c r="B24" i="4"/>
  <c r="C26" i="2"/>
  <c r="C27" i="2"/>
  <c r="C28" i="2"/>
  <c r="C29" i="2"/>
  <c r="C30" i="2"/>
  <c r="C31" i="2"/>
  <c r="C32" i="2"/>
  <c r="C33" i="2"/>
  <c r="C34" i="2"/>
  <c r="B27" i="2"/>
  <c r="B28" i="2"/>
  <c r="B29" i="2"/>
  <c r="B30" i="2"/>
  <c r="B31" i="2"/>
  <c r="B32" i="2"/>
  <c r="B33" i="2"/>
  <c r="B34" i="2"/>
  <c r="B26" i="2"/>
  <c r="E3" i="4"/>
  <c r="E4" i="4"/>
  <c r="J4" i="4" s="1"/>
  <c r="K4" i="4" s="1"/>
  <c r="E5" i="4"/>
  <c r="J5" i="4" s="1"/>
  <c r="K5" i="4" s="1"/>
  <c r="E6" i="4"/>
  <c r="J6" i="4" s="1"/>
  <c r="K6" i="4" s="1"/>
  <c r="E7" i="4"/>
  <c r="J7" i="4" s="1"/>
  <c r="K7" i="4" s="1"/>
  <c r="E8" i="4"/>
  <c r="E9" i="4"/>
  <c r="J9" i="4"/>
  <c r="K9" i="4" s="1"/>
  <c r="E2" i="4"/>
  <c r="J2" i="4"/>
  <c r="F6" i="4"/>
  <c r="F5" i="4"/>
  <c r="G5" i="4" s="1"/>
  <c r="F2" i="4"/>
  <c r="G2" i="4" s="1"/>
  <c r="F3" i="4"/>
  <c r="H3" i="4" s="1"/>
  <c r="I3" i="4" s="1"/>
  <c r="J3" i="4"/>
  <c r="K3" i="4" s="1"/>
  <c r="F4" i="4"/>
  <c r="G4" i="4" s="1"/>
  <c r="F7" i="4"/>
  <c r="G7" i="4" s="1"/>
  <c r="F8" i="4"/>
  <c r="G8" i="4"/>
  <c r="J8" i="4"/>
  <c r="K8" i="4" s="1"/>
  <c r="F9" i="4"/>
  <c r="G9" i="4" s="1"/>
  <c r="B10" i="4"/>
  <c r="H12" i="1" l="1"/>
  <c r="I12" i="1"/>
  <c r="C36" i="2"/>
  <c r="E35" i="2"/>
  <c r="H21" i="4"/>
  <c r="I21" i="4" s="1"/>
  <c r="K22" i="4"/>
  <c r="K20" i="4"/>
  <c r="K18" i="4"/>
  <c r="H23" i="4"/>
  <c r="I23" i="4" s="1"/>
  <c r="H19" i="4"/>
  <c r="I19" i="4" s="1"/>
  <c r="G3" i="4"/>
  <c r="H8" i="4"/>
  <c r="I8" i="4" s="1"/>
  <c r="H9" i="4"/>
  <c r="I9" i="4" s="1"/>
  <c r="K2" i="4"/>
  <c r="J10" i="4" s="1"/>
  <c r="H2" i="4"/>
  <c r="I2" i="4" s="1"/>
  <c r="H6" i="4"/>
  <c r="I6" i="4" s="1"/>
  <c r="H7" i="4"/>
  <c r="I7" i="4" s="1"/>
  <c r="G6" i="4"/>
  <c r="H5" i="4"/>
  <c r="I5" i="4" s="1"/>
  <c r="H4" i="4"/>
  <c r="I4" i="4" s="1"/>
  <c r="E10" i="1"/>
  <c r="D10" i="1"/>
  <c r="E9" i="1"/>
  <c r="D9" i="1"/>
  <c r="C5" i="1"/>
  <c r="J8" i="1"/>
  <c r="F8" i="1"/>
  <c r="E8" i="1"/>
  <c r="D8" i="1"/>
  <c r="B13" i="1" l="1"/>
  <c r="F10" i="4"/>
  <c r="H10" i="4"/>
  <c r="D31" i="2"/>
  <c r="D34" i="2"/>
  <c r="E34" i="2" s="1"/>
  <c r="E3" i="1"/>
  <c r="D5" i="1" l="1"/>
  <c r="D6" i="1" l="1"/>
  <c r="D3" i="1"/>
  <c r="J3" i="1" l="1"/>
  <c r="F3" i="1"/>
  <c r="D32" i="2" l="1"/>
  <c r="E32" i="2" s="1"/>
  <c r="E25" i="2" l="1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4" i="2"/>
  <c r="E5" i="2"/>
  <c r="E6" i="2"/>
  <c r="E7" i="2"/>
  <c r="E8" i="2"/>
  <c r="E9" i="2"/>
  <c r="E3" i="2"/>
  <c r="J9" i="1"/>
  <c r="E5" i="1"/>
  <c r="J5" i="1"/>
  <c r="E6" i="1"/>
  <c r="F6" i="1"/>
  <c r="J6" i="1"/>
  <c r="F9" i="1"/>
  <c r="F5" i="1"/>
  <c r="F2" i="1"/>
  <c r="G12" i="1" l="1"/>
  <c r="D26" i="2"/>
  <c r="D27" i="2"/>
  <c r="E27" i="2" s="1"/>
  <c r="C3" i="1"/>
  <c r="E26" i="2" l="1"/>
  <c r="F12" i="1" l="1"/>
  <c r="J12" i="1"/>
  <c r="D30" i="2"/>
  <c r="E30" i="2" s="1"/>
  <c r="D33" i="2"/>
  <c r="E33" i="2" s="1"/>
  <c r="D28" i="2"/>
  <c r="E31" i="2"/>
  <c r="D29" i="2"/>
  <c r="E29" i="2" s="1"/>
  <c r="E28" i="2" l="1"/>
  <c r="E36" i="2" s="1"/>
  <c r="D36" i="2"/>
  <c r="I13" i="1"/>
  <c r="D15" i="1" l="1"/>
  <c r="C15" i="1"/>
  <c r="B15" i="1"/>
  <c r="E37" i="2"/>
  <c r="D16" i="1"/>
  <c r="C16" i="1"/>
  <c r="B16" i="1"/>
  <c r="G13" i="1"/>
</calcChain>
</file>

<file path=xl/sharedStrings.xml><?xml version="1.0" encoding="utf-8"?>
<sst xmlns="http://schemas.openxmlformats.org/spreadsheetml/2006/main" count="93" uniqueCount="74">
  <si>
    <t>Global Management and Entrepreneurship II</t>
  </si>
  <si>
    <t>Pensamiento Político Contemporáneo</t>
  </si>
  <si>
    <t>DevOps</t>
  </si>
  <si>
    <t>Statistical Thinking II</t>
  </si>
  <si>
    <t>Administración Financiera I</t>
  </si>
  <si>
    <t>Lean Six Sigma</t>
  </si>
  <si>
    <t>Automation Testing</t>
  </si>
  <si>
    <t>Álgebra Lineal</t>
  </si>
  <si>
    <t>Algoritmia y Complejidad</t>
  </si>
  <si>
    <t>Zona actual</t>
  </si>
  <si>
    <t>umas</t>
  </si>
  <si>
    <t>P</t>
  </si>
  <si>
    <t>M</t>
  </si>
  <si>
    <t>PESIMIST</t>
  </si>
  <si>
    <t>MEDIOUM</t>
  </si>
  <si>
    <t>OPTIMIST</t>
  </si>
  <si>
    <t>PEF PES</t>
  </si>
  <si>
    <t>PEF OPT</t>
  </si>
  <si>
    <t>Lean Thinking &amp; Agile Production</t>
  </si>
  <si>
    <t>Cálculo Diferencial</t>
  </si>
  <si>
    <t>Economía I</t>
  </si>
  <si>
    <t>Seminario de Leadership Coaching</t>
  </si>
  <si>
    <t>Lógica Digital</t>
  </si>
  <si>
    <t>User Experience - UX</t>
  </si>
  <si>
    <t>Programación I</t>
  </si>
  <si>
    <t>nota</t>
  </si>
  <si>
    <t>w.a.</t>
  </si>
  <si>
    <t>Introducción a la filosofía</t>
  </si>
  <si>
    <t>Economía II</t>
  </si>
  <si>
    <t>Matemática Discreta Aplicada</t>
  </si>
  <si>
    <t>Introducción al Derecho</t>
  </si>
  <si>
    <t>Cálculo Integral</t>
  </si>
  <si>
    <t>Accounting Based Decision Making</t>
  </si>
  <si>
    <t>Programación II</t>
  </si>
  <si>
    <t>Programación III</t>
  </si>
  <si>
    <t>Microeconomía</t>
  </si>
  <si>
    <t>Teorías Éticas</t>
  </si>
  <si>
    <t>Marketing</t>
  </si>
  <si>
    <t>Cálculo Multivariable</t>
  </si>
  <si>
    <t>Cost Analysis</t>
  </si>
  <si>
    <t>Estadística I</t>
  </si>
  <si>
    <t>Global Management and Entrepreneurship I</t>
  </si>
  <si>
    <t>Estructuras de Datos</t>
  </si>
  <si>
    <t>Teorias monetarias</t>
  </si>
  <si>
    <t>SEMESTRE 1</t>
  </si>
  <si>
    <t>SEMESTRE 2</t>
  </si>
  <si>
    <t>VERANO 1</t>
  </si>
  <si>
    <t>SEMESTRE 3</t>
  </si>
  <si>
    <t>PROMEDIO GENERAL ACUMULADO</t>
  </si>
  <si>
    <t>O</t>
  </si>
  <si>
    <t>-</t>
  </si>
  <si>
    <t>SEMESTRE 4</t>
  </si>
  <si>
    <t>Ecuaciones Diferenciales</t>
  </si>
  <si>
    <t>Econometría I</t>
  </si>
  <si>
    <t>Filosofía de Hayek</t>
  </si>
  <si>
    <t>Seminario de Economía I</t>
  </si>
  <si>
    <t>Data Science</t>
  </si>
  <si>
    <t>Arquitectura del Computador</t>
  </si>
  <si>
    <t>Datos I</t>
  </si>
  <si>
    <t>Programación Lineal</t>
  </si>
  <si>
    <t>zona</t>
  </si>
  <si>
    <t>FP</t>
  </si>
  <si>
    <t>FO</t>
  </si>
  <si>
    <t>Razonamiento Crítico</t>
  </si>
  <si>
    <t>Economía Austriaca I </t>
  </si>
  <si>
    <t>Filosofía de Mises</t>
  </si>
  <si>
    <t>Compiladores</t>
  </si>
  <si>
    <t>Datos II</t>
  </si>
  <si>
    <t>Ingeniería de Software</t>
  </si>
  <si>
    <t>SEMESTRE 6</t>
  </si>
  <si>
    <t>MINOR 1</t>
  </si>
  <si>
    <t>MINOR 2</t>
  </si>
  <si>
    <t>umas acumuladas</t>
  </si>
  <si>
    <t>umas*notas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</si>
</sst>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2" xfId="0" applyBorder="1"/>
    <xf numFmtId="0" fontId="2" fillId="0" borderId="3" xfId="0" applyFont="1" applyBorder="1"/>
    <xf numFmtId="0" fontId="0" fillId="0" borderId="3" xfId="0" applyBorder="1"/>
    <xf numFmtId="0" fontId="3" fillId="0" borderId="1" xfId="0" applyFont="1" applyBorder="1"/>
    <xf numFmtId="0" fontId="1" fillId="0" borderId="1" xfId="0" applyFont="1" applyBorder="1"/>
    <xf numFmtId="0" fontId="0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J12" sqref="J12"/>
    </sheetView>
  </sheetViews>
  <sheetFormatPr defaultRowHeight="15" x14ac:dyDescent="0.25"/>
  <cols>
    <col min="1" max="1" width="42.28515625" customWidth="1"/>
    <col min="2" max="2" width="6.140625" bestFit="1" customWidth="1"/>
    <col min="3" max="3" width="11" bestFit="1" customWidth="1"/>
    <col min="4" max="5" width="8.140625" customWidth="1"/>
    <col min="6" max="9" width="8.42578125" customWidth="1"/>
  </cols>
  <sheetData>
    <row r="1" spans="1:11" x14ac:dyDescent="0.25">
      <c r="B1" t="s">
        <v>10</v>
      </c>
      <c r="C1" t="s">
        <v>9</v>
      </c>
      <c r="D1" s="2" t="s">
        <v>16</v>
      </c>
      <c r="E1" s="2" t="s">
        <v>17</v>
      </c>
      <c r="F1" s="3" t="s">
        <v>13</v>
      </c>
      <c r="H1" s="3" t="s">
        <v>14</v>
      </c>
      <c r="J1" s="3" t="s">
        <v>15</v>
      </c>
    </row>
    <row r="2" spans="1:11" x14ac:dyDescent="0.25">
      <c r="A2" s="1" t="s">
        <v>0</v>
      </c>
      <c r="B2" s="1">
        <v>3</v>
      </c>
      <c r="C2" s="1">
        <v>52.071020000000004</v>
      </c>
      <c r="D2" s="1">
        <f>(70/100)*20+(61/100)*20</f>
        <v>26.2</v>
      </c>
      <c r="E2" s="1">
        <f>(80/100)*20+(85/100)*20</f>
        <v>33</v>
      </c>
      <c r="F2" s="4">
        <f>C2+D2</f>
        <v>78.271020000000007</v>
      </c>
      <c r="G2" s="1">
        <f>B2*F2</f>
        <v>234.81306000000001</v>
      </c>
      <c r="H2" s="4">
        <f>AVERAGE(F2,J2)</f>
        <v>81.671019999999999</v>
      </c>
      <c r="I2" s="1">
        <f>B2*H2</f>
        <v>245.01306</v>
      </c>
      <c r="J2" s="5">
        <f>C2+E2</f>
        <v>85.071020000000004</v>
      </c>
      <c r="K2">
        <f>B2*J2</f>
        <v>255.21306000000001</v>
      </c>
    </row>
    <row r="3" spans="1:11" x14ac:dyDescent="0.25">
      <c r="A3" s="1" t="s">
        <v>1</v>
      </c>
      <c r="B3" s="1">
        <v>3</v>
      </c>
      <c r="C3" s="1">
        <f>12.5+15+14+15</f>
        <v>56.5</v>
      </c>
      <c r="D3" s="1">
        <f>(C3/60)*40</f>
        <v>37.666666666666664</v>
      </c>
      <c r="E3" s="1">
        <f>(C3/60)*40</f>
        <v>37.666666666666664</v>
      </c>
      <c r="F3" s="4">
        <f>C3+D3</f>
        <v>94.166666666666657</v>
      </c>
      <c r="G3" s="1">
        <f>B3*F3</f>
        <v>282.5</v>
      </c>
      <c r="H3" s="4">
        <f t="shared" ref="H3:H11" si="0">AVERAGE(F3,J3)</f>
        <v>94.166666666666657</v>
      </c>
      <c r="I3" s="1">
        <f>B3*H3</f>
        <v>282.5</v>
      </c>
      <c r="J3" s="5">
        <f>C3+E3</f>
        <v>94.166666666666657</v>
      </c>
      <c r="K3">
        <f>B3*J3</f>
        <v>282.5</v>
      </c>
    </row>
    <row r="4" spans="1:11" x14ac:dyDescent="0.25">
      <c r="A4" s="1" t="s">
        <v>2</v>
      </c>
      <c r="B4" s="1">
        <v>1.5</v>
      </c>
      <c r="C4" s="1"/>
      <c r="D4" s="1"/>
      <c r="E4" s="1"/>
      <c r="F4" s="4">
        <v>95</v>
      </c>
      <c r="G4" s="1">
        <f>B4*F4</f>
        <v>142.5</v>
      </c>
      <c r="H4" s="4">
        <f t="shared" si="0"/>
        <v>97.5</v>
      </c>
      <c r="I4" s="1">
        <f>B4*H4</f>
        <v>146.25</v>
      </c>
      <c r="J4" s="5">
        <v>100</v>
      </c>
      <c r="K4">
        <f>B4*J4</f>
        <v>150</v>
      </c>
    </row>
    <row r="5" spans="1:11" x14ac:dyDescent="0.25">
      <c r="A5" s="1" t="s">
        <v>3</v>
      </c>
      <c r="B5" s="1">
        <v>3</v>
      </c>
      <c r="C5" s="1">
        <f>41.19+0.89</f>
        <v>42.08</v>
      </c>
      <c r="D5" s="1">
        <f>(70/100)*40</f>
        <v>28</v>
      </c>
      <c r="E5" s="1">
        <f>(90/100)*40</f>
        <v>36</v>
      </c>
      <c r="F5" s="4">
        <f>C5+D5</f>
        <v>70.08</v>
      </c>
      <c r="G5" s="1">
        <f>B5*F5</f>
        <v>210.24</v>
      </c>
      <c r="H5" s="4">
        <f t="shared" si="0"/>
        <v>74.08</v>
      </c>
      <c r="I5" s="1">
        <f>B5*H5</f>
        <v>222.24</v>
      </c>
      <c r="J5" s="5">
        <f>C5+E5</f>
        <v>78.08</v>
      </c>
      <c r="K5">
        <f>B5*J5</f>
        <v>234.24</v>
      </c>
    </row>
    <row r="6" spans="1:11" x14ac:dyDescent="0.25">
      <c r="A6" s="1" t="s">
        <v>4</v>
      </c>
      <c r="B6" s="1">
        <v>3</v>
      </c>
      <c r="C6">
        <v>44.45</v>
      </c>
      <c r="D6">
        <f>(61/100)*40</f>
        <v>24.4</v>
      </c>
      <c r="E6">
        <f>(85/100)*40</f>
        <v>34</v>
      </c>
      <c r="F6" s="4">
        <f>C6+D6</f>
        <v>68.849999999999994</v>
      </c>
      <c r="G6" s="1">
        <f>B6*F6</f>
        <v>206.54999999999998</v>
      </c>
      <c r="H6" s="4">
        <f t="shared" si="0"/>
        <v>73.650000000000006</v>
      </c>
      <c r="I6" s="1">
        <f>B6*H6</f>
        <v>220.95000000000002</v>
      </c>
      <c r="J6" s="5">
        <f>C6+E6</f>
        <v>78.45</v>
      </c>
      <c r="K6">
        <f>B6*J6</f>
        <v>235.35000000000002</v>
      </c>
    </row>
    <row r="7" spans="1:11" x14ac:dyDescent="0.25">
      <c r="A7" s="1" t="s">
        <v>5</v>
      </c>
      <c r="B7" s="1">
        <v>3</v>
      </c>
      <c r="C7" s="1"/>
      <c r="D7" s="1"/>
      <c r="E7" s="1"/>
      <c r="F7" s="4">
        <v>95</v>
      </c>
      <c r="G7" s="1">
        <f>B7*F7</f>
        <v>285</v>
      </c>
      <c r="H7" s="4">
        <f t="shared" si="0"/>
        <v>97.5</v>
      </c>
      <c r="I7" s="1">
        <f>B7*H7</f>
        <v>292.5</v>
      </c>
      <c r="J7" s="5">
        <v>100</v>
      </c>
      <c r="K7">
        <f>B7*J7</f>
        <v>300</v>
      </c>
    </row>
    <row r="8" spans="1:11" x14ac:dyDescent="0.25">
      <c r="A8" s="1" t="s">
        <v>6</v>
      </c>
      <c r="B8" s="1">
        <v>1.5</v>
      </c>
      <c r="C8" s="1">
        <v>53.63</v>
      </c>
      <c r="D8" s="1">
        <f>(70/100)*25</f>
        <v>17.5</v>
      </c>
      <c r="E8" s="1">
        <f>(80/100)*25</f>
        <v>20</v>
      </c>
      <c r="F8" s="4">
        <f>C8+D8</f>
        <v>71.13</v>
      </c>
      <c r="G8" s="1">
        <f>B8*F8</f>
        <v>106.69499999999999</v>
      </c>
      <c r="H8" s="4">
        <f t="shared" si="0"/>
        <v>72.38</v>
      </c>
      <c r="I8" s="1">
        <f>B8*H8</f>
        <v>108.57</v>
      </c>
      <c r="J8" s="5">
        <f>C8+E8</f>
        <v>73.63</v>
      </c>
      <c r="K8">
        <f>B8*J8</f>
        <v>110.44499999999999</v>
      </c>
    </row>
    <row r="9" spans="1:11" x14ac:dyDescent="0.25">
      <c r="A9" s="1" t="s">
        <v>7</v>
      </c>
      <c r="B9" s="1">
        <v>3</v>
      </c>
      <c r="C9" s="1">
        <v>60</v>
      </c>
      <c r="D9" s="1">
        <f>(90/100)*20+(80/100)*20</f>
        <v>34</v>
      </c>
      <c r="E9" s="1">
        <f>(90/100)*20+(100/100)*20</f>
        <v>38</v>
      </c>
      <c r="F9" s="4">
        <f>C9+D9</f>
        <v>94</v>
      </c>
      <c r="G9" s="1">
        <f>B9*F9</f>
        <v>282</v>
      </c>
      <c r="H9" s="4">
        <f t="shared" si="0"/>
        <v>96</v>
      </c>
      <c r="I9" s="1">
        <f>B9*H9</f>
        <v>288</v>
      </c>
      <c r="J9" s="5">
        <f>C9+E9</f>
        <v>98</v>
      </c>
      <c r="K9">
        <f>B9*J9</f>
        <v>294</v>
      </c>
    </row>
    <row r="10" spans="1:11" x14ac:dyDescent="0.25">
      <c r="A10" s="1" t="s">
        <v>8</v>
      </c>
      <c r="B10" s="1">
        <v>3</v>
      </c>
      <c r="C10" s="1">
        <v>59</v>
      </c>
      <c r="D10" s="1">
        <f>(80/100)*40</f>
        <v>32</v>
      </c>
      <c r="E10" s="1">
        <f>(92/100)*40</f>
        <v>36.800000000000004</v>
      </c>
      <c r="F10" s="4">
        <f>C10+D10</f>
        <v>91</v>
      </c>
      <c r="G10" s="1">
        <f>B10*F10</f>
        <v>273</v>
      </c>
      <c r="H10" s="4">
        <f t="shared" si="0"/>
        <v>93.4</v>
      </c>
      <c r="I10" s="1">
        <f>B10*H10</f>
        <v>280.20000000000005</v>
      </c>
      <c r="J10" s="5">
        <f>C10+E10</f>
        <v>95.800000000000011</v>
      </c>
      <c r="K10">
        <f>B10*J10</f>
        <v>287.40000000000003</v>
      </c>
    </row>
    <row r="11" spans="1:11" x14ac:dyDescent="0.25">
      <c r="A11" t="s">
        <v>43</v>
      </c>
      <c r="B11">
        <v>3</v>
      </c>
      <c r="C11" t="s">
        <v>50</v>
      </c>
      <c r="D11" t="s">
        <v>50</v>
      </c>
      <c r="E11" t="s">
        <v>50</v>
      </c>
      <c r="F11" s="5">
        <v>87</v>
      </c>
      <c r="G11" s="1">
        <f>B11*F11</f>
        <v>261</v>
      </c>
      <c r="H11" s="4">
        <f t="shared" si="0"/>
        <v>87</v>
      </c>
      <c r="I11" s="1">
        <f>B11*H11</f>
        <v>261</v>
      </c>
      <c r="J11" s="5">
        <v>87</v>
      </c>
      <c r="K11">
        <f>B11*J11</f>
        <v>261</v>
      </c>
    </row>
    <row r="12" spans="1:11" x14ac:dyDescent="0.25">
      <c r="B12">
        <f>SUM(B2:B11)</f>
        <v>27</v>
      </c>
      <c r="F12" s="6">
        <f>SUM(G2:G11)/SUM(B2:B11)</f>
        <v>84.603631851851858</v>
      </c>
      <c r="G12" s="1">
        <f>SUM(G2:G11)</f>
        <v>2284.2980600000001</v>
      </c>
      <c r="H12" s="7">
        <f>SUM(I2:I11)/SUM(B2:B11)</f>
        <v>86.934187407407421</v>
      </c>
      <c r="I12" s="1">
        <f>SUM(I2:I11)</f>
        <v>2347.2230600000003</v>
      </c>
      <c r="J12" s="7">
        <f>SUM(K2:K11)/SUM(B2:B11)</f>
        <v>89.264742962962956</v>
      </c>
      <c r="K12">
        <f>SUM(K2:K11)</f>
        <v>2410.14806</v>
      </c>
    </row>
    <row r="13" spans="1:11" x14ac:dyDescent="0.25">
      <c r="A13" s="1" t="s">
        <v>72</v>
      </c>
      <c r="B13">
        <f>B12+'All Classes'!C36</f>
        <v>123</v>
      </c>
      <c r="G13" s="1">
        <f>H12-F12</f>
        <v>2.3305555555555628</v>
      </c>
      <c r="I13" s="1">
        <f>J12-H12</f>
        <v>2.3305555555555344</v>
      </c>
    </row>
    <row r="14" spans="1:11" x14ac:dyDescent="0.25">
      <c r="B14" t="s">
        <v>11</v>
      </c>
      <c r="C14" t="s">
        <v>12</v>
      </c>
      <c r="D14" t="s">
        <v>49</v>
      </c>
    </row>
    <row r="15" spans="1:11" x14ac:dyDescent="0.25">
      <c r="A15" s="1" t="s">
        <v>73</v>
      </c>
      <c r="B15">
        <f>G12+'All Classes'!E36</f>
        <v>10664.521120000001</v>
      </c>
      <c r="C15">
        <f>I12+'All Classes'!E36</f>
        <v>10727.446120000001</v>
      </c>
      <c r="D15">
        <f>K12+'All Classes'!E36</f>
        <v>10790.37112</v>
      </c>
    </row>
    <row r="16" spans="1:11" x14ac:dyDescent="0.25">
      <c r="A16" s="10" t="s">
        <v>48</v>
      </c>
      <c r="B16">
        <f>B15/$B$13</f>
        <v>86.703423739837405</v>
      </c>
      <c r="C16">
        <f>C15/$B$13</f>
        <v>87.215009105691067</v>
      </c>
      <c r="D16">
        <f>D15/$B$13</f>
        <v>87.726594471544715</v>
      </c>
    </row>
    <row r="18" spans="3:5" x14ac:dyDescent="0.25">
      <c r="C18" s="2"/>
      <c r="D18" s="2"/>
      <c r="E18" s="2"/>
    </row>
    <row r="21" spans="3:5" x14ac:dyDescent="0.25">
      <c r="C21" s="2"/>
      <c r="D21" s="2"/>
      <c r="E21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E206-EB97-427A-8AF5-4D609CC356D5}">
  <dimension ref="A1:K24"/>
  <sheetViews>
    <sheetView workbookViewId="0">
      <selection activeCell="A36" sqref="A36"/>
    </sheetView>
  </sheetViews>
  <sheetFormatPr defaultRowHeight="15" x14ac:dyDescent="0.25"/>
  <cols>
    <col min="1" max="1" width="31.85546875" bestFit="1" customWidth="1"/>
  </cols>
  <sheetData>
    <row r="1" spans="1:11" x14ac:dyDescent="0.25">
      <c r="B1" t="s">
        <v>10</v>
      </c>
      <c r="C1" t="s">
        <v>60</v>
      </c>
      <c r="D1" t="s">
        <v>61</v>
      </c>
      <c r="E1" t="s">
        <v>62</v>
      </c>
      <c r="F1" t="s">
        <v>11</v>
      </c>
      <c r="H1" t="s">
        <v>12</v>
      </c>
      <c r="J1" t="s">
        <v>49</v>
      </c>
    </row>
    <row r="2" spans="1:11" x14ac:dyDescent="0.25">
      <c r="A2" s="8" t="s">
        <v>52</v>
      </c>
      <c r="B2">
        <v>3</v>
      </c>
      <c r="C2">
        <v>55</v>
      </c>
      <c r="D2">
        <v>35</v>
      </c>
      <c r="E2">
        <f>(100/100)*40</f>
        <v>40</v>
      </c>
      <c r="F2">
        <f>C2+D2</f>
        <v>90</v>
      </c>
      <c r="G2">
        <f>B2*F2</f>
        <v>270</v>
      </c>
      <c r="H2">
        <f>AVERAGE(F2,J2)</f>
        <v>92.5</v>
      </c>
      <c r="I2">
        <f>B2*H2</f>
        <v>277.5</v>
      </c>
      <c r="J2">
        <f>C2+E2</f>
        <v>95</v>
      </c>
      <c r="K2">
        <f>B2*J2</f>
        <v>285</v>
      </c>
    </row>
    <row r="3" spans="1:11" x14ac:dyDescent="0.25">
      <c r="A3" s="8" t="s">
        <v>53</v>
      </c>
      <c r="B3">
        <v>3</v>
      </c>
      <c r="C3">
        <v>55</v>
      </c>
      <c r="D3">
        <v>35</v>
      </c>
      <c r="E3">
        <f t="shared" ref="E3:E9" si="0">(100/100)*40</f>
        <v>40</v>
      </c>
      <c r="F3">
        <f>C3+D3</f>
        <v>90</v>
      </c>
      <c r="G3">
        <f>B3*F3</f>
        <v>270</v>
      </c>
      <c r="H3">
        <f>AVERAGE(F3,J3)</f>
        <v>92.5</v>
      </c>
      <c r="I3">
        <f>B3*H3</f>
        <v>277.5</v>
      </c>
      <c r="J3">
        <f>C3+E3</f>
        <v>95</v>
      </c>
      <c r="K3">
        <f>B3*J3</f>
        <v>285</v>
      </c>
    </row>
    <row r="4" spans="1:11" x14ac:dyDescent="0.25">
      <c r="A4" s="8" t="s">
        <v>54</v>
      </c>
      <c r="B4">
        <v>3</v>
      </c>
      <c r="C4">
        <v>55</v>
      </c>
      <c r="D4">
        <v>35</v>
      </c>
      <c r="E4">
        <f t="shared" si="0"/>
        <v>40</v>
      </c>
      <c r="F4">
        <f>C4+D4</f>
        <v>90</v>
      </c>
      <c r="G4">
        <f>B4*F4</f>
        <v>270</v>
      </c>
      <c r="H4">
        <f>AVERAGE(F4,J4)</f>
        <v>92.5</v>
      </c>
      <c r="I4">
        <f>B4*H4</f>
        <v>277.5</v>
      </c>
      <c r="J4">
        <f>C4+E4</f>
        <v>95</v>
      </c>
      <c r="K4">
        <f>B4*J4</f>
        <v>285</v>
      </c>
    </row>
    <row r="5" spans="1:11" x14ac:dyDescent="0.25">
      <c r="A5" s="9" t="s">
        <v>55</v>
      </c>
      <c r="B5">
        <v>0.75</v>
      </c>
      <c r="C5">
        <v>55</v>
      </c>
      <c r="D5">
        <v>35</v>
      </c>
      <c r="E5">
        <f t="shared" si="0"/>
        <v>40</v>
      </c>
      <c r="F5">
        <f>C5+D5</f>
        <v>90</v>
      </c>
      <c r="G5">
        <f>B5*F5</f>
        <v>67.5</v>
      </c>
      <c r="H5">
        <f>AVERAGE(F5,J5)</f>
        <v>92.5</v>
      </c>
      <c r="I5">
        <f>B5*H5</f>
        <v>69.375</v>
      </c>
      <c r="J5">
        <f>C5+E5</f>
        <v>95</v>
      </c>
      <c r="K5">
        <f>B5*J5</f>
        <v>71.25</v>
      </c>
    </row>
    <row r="6" spans="1:11" x14ac:dyDescent="0.25">
      <c r="A6" s="8" t="s">
        <v>56</v>
      </c>
      <c r="B6">
        <v>3</v>
      </c>
      <c r="C6">
        <v>55</v>
      </c>
      <c r="D6">
        <v>35</v>
      </c>
      <c r="E6">
        <f t="shared" si="0"/>
        <v>40</v>
      </c>
      <c r="F6">
        <f>C6+D6</f>
        <v>90</v>
      </c>
      <c r="G6">
        <f>B6*F6</f>
        <v>270</v>
      </c>
      <c r="H6">
        <f>AVERAGE(F6,J6)</f>
        <v>92.5</v>
      </c>
      <c r="I6">
        <f>B6*H6</f>
        <v>277.5</v>
      </c>
      <c r="J6">
        <f>C6+E6</f>
        <v>95</v>
      </c>
      <c r="K6">
        <f>B6*J6</f>
        <v>285</v>
      </c>
    </row>
    <row r="7" spans="1:11" x14ac:dyDescent="0.25">
      <c r="A7" t="s">
        <v>57</v>
      </c>
      <c r="B7">
        <v>3</v>
      </c>
      <c r="C7">
        <v>55</v>
      </c>
      <c r="D7">
        <v>35</v>
      </c>
      <c r="E7">
        <f t="shared" si="0"/>
        <v>40</v>
      </c>
      <c r="F7">
        <f>C7+D7</f>
        <v>90</v>
      </c>
      <c r="G7">
        <f>B7*F7</f>
        <v>270</v>
      </c>
      <c r="H7">
        <f>AVERAGE(F7,J7)</f>
        <v>92.5</v>
      </c>
      <c r="I7">
        <f>B7*H7</f>
        <v>277.5</v>
      </c>
      <c r="J7">
        <f>C7+E7</f>
        <v>95</v>
      </c>
      <c r="K7">
        <f>B7*J7</f>
        <v>285</v>
      </c>
    </row>
    <row r="8" spans="1:11" x14ac:dyDescent="0.25">
      <c r="A8" s="9" t="s">
        <v>58</v>
      </c>
      <c r="B8">
        <v>3</v>
      </c>
      <c r="C8">
        <v>55</v>
      </c>
      <c r="D8">
        <v>35</v>
      </c>
      <c r="E8">
        <f t="shared" si="0"/>
        <v>40</v>
      </c>
      <c r="F8">
        <f>C8+D8</f>
        <v>90</v>
      </c>
      <c r="G8">
        <f>B8*F8</f>
        <v>270</v>
      </c>
      <c r="H8">
        <f>AVERAGE(F8,J8)</f>
        <v>92.5</v>
      </c>
      <c r="I8">
        <f>B8*H8</f>
        <v>277.5</v>
      </c>
      <c r="J8">
        <f>C8+E8</f>
        <v>95</v>
      </c>
      <c r="K8">
        <f>B8*J8</f>
        <v>285</v>
      </c>
    </row>
    <row r="9" spans="1:11" x14ac:dyDescent="0.25">
      <c r="A9" t="s">
        <v>59</v>
      </c>
      <c r="B9">
        <v>3</v>
      </c>
      <c r="C9">
        <v>55</v>
      </c>
      <c r="D9">
        <v>35</v>
      </c>
      <c r="E9">
        <f t="shared" si="0"/>
        <v>40</v>
      </c>
      <c r="F9">
        <f>C9+D9</f>
        <v>90</v>
      </c>
      <c r="G9">
        <f>B9*F9</f>
        <v>270</v>
      </c>
      <c r="H9">
        <f>AVERAGE(F9,J9)</f>
        <v>92.5</v>
      </c>
      <c r="I9">
        <f>B9*H9</f>
        <v>277.5</v>
      </c>
      <c r="J9">
        <f>C9+E9</f>
        <v>95</v>
      </c>
      <c r="K9">
        <f>B9*J9</f>
        <v>285</v>
      </c>
    </row>
    <row r="10" spans="1:11" x14ac:dyDescent="0.25">
      <c r="B10">
        <f>SUM(B2:B9)</f>
        <v>21.75</v>
      </c>
      <c r="F10">
        <f>SUM(G2:G9)/$B$10</f>
        <v>90</v>
      </c>
      <c r="H10">
        <f>SUM(I2:I9)/$B$10</f>
        <v>92.5</v>
      </c>
      <c r="J10">
        <f>SUM(K2:K9)/$B$10</f>
        <v>95</v>
      </c>
    </row>
    <row r="12" spans="1:11" x14ac:dyDescent="0.25">
      <c r="B12" t="s">
        <v>11</v>
      </c>
      <c r="C12" t="s">
        <v>12</v>
      </c>
      <c r="D12" t="s">
        <v>49</v>
      </c>
    </row>
    <row r="13" spans="1:11" x14ac:dyDescent="0.25">
      <c r="A13" t="s">
        <v>48</v>
      </c>
    </row>
    <row r="15" spans="1:11" x14ac:dyDescent="0.25">
      <c r="A15" t="s">
        <v>69</v>
      </c>
      <c r="B15" t="s">
        <v>10</v>
      </c>
      <c r="C15" t="s">
        <v>60</v>
      </c>
      <c r="D15" t="s">
        <v>61</v>
      </c>
      <c r="E15" t="s">
        <v>62</v>
      </c>
      <c r="F15" t="s">
        <v>11</v>
      </c>
      <c r="H15" t="s">
        <v>12</v>
      </c>
      <c r="J15" t="s">
        <v>49</v>
      </c>
    </row>
    <row r="16" spans="1:11" x14ac:dyDescent="0.25">
      <c r="A16" t="s">
        <v>63</v>
      </c>
      <c r="B16">
        <v>3</v>
      </c>
      <c r="C16">
        <v>55</v>
      </c>
      <c r="D16">
        <v>35</v>
      </c>
      <c r="E16">
        <v>40</v>
      </c>
      <c r="F16">
        <f>C16+D16</f>
        <v>90</v>
      </c>
      <c r="G16">
        <f>B16*F16</f>
        <v>270</v>
      </c>
      <c r="H16">
        <f>AVERAGE(F16,J16)</f>
        <v>92.5</v>
      </c>
      <c r="I16">
        <f>B16*H16</f>
        <v>277.5</v>
      </c>
      <c r="J16">
        <f>C16+E16</f>
        <v>95</v>
      </c>
      <c r="K16">
        <f>B16*J16</f>
        <v>285</v>
      </c>
    </row>
    <row r="17" spans="1:11" x14ac:dyDescent="0.25">
      <c r="A17" t="s">
        <v>64</v>
      </c>
      <c r="B17">
        <v>3</v>
      </c>
      <c r="C17">
        <v>55</v>
      </c>
      <c r="D17">
        <v>35</v>
      </c>
      <c r="E17">
        <v>40</v>
      </c>
      <c r="F17">
        <f t="shared" ref="F17:F23" si="1">C17+D17</f>
        <v>90</v>
      </c>
      <c r="G17">
        <f t="shared" ref="G17:G23" si="2">B17*F17</f>
        <v>270</v>
      </c>
      <c r="H17">
        <f t="shared" ref="H17:H23" si="3">AVERAGE(F17,J17)</f>
        <v>92.5</v>
      </c>
      <c r="I17">
        <f t="shared" ref="I17:I23" si="4">B17*H17</f>
        <v>277.5</v>
      </c>
      <c r="J17">
        <f t="shared" ref="J17:J23" si="5">C17+E17</f>
        <v>95</v>
      </c>
      <c r="K17">
        <f t="shared" ref="K17:K23" si="6">B17*J17</f>
        <v>285</v>
      </c>
    </row>
    <row r="18" spans="1:11" x14ac:dyDescent="0.25">
      <c r="A18" t="s">
        <v>65</v>
      </c>
      <c r="B18">
        <v>3</v>
      </c>
      <c r="C18">
        <v>55</v>
      </c>
      <c r="D18">
        <v>35</v>
      </c>
      <c r="E18">
        <v>40</v>
      </c>
      <c r="F18">
        <f t="shared" si="1"/>
        <v>90</v>
      </c>
      <c r="G18">
        <f t="shared" si="2"/>
        <v>270</v>
      </c>
      <c r="H18">
        <f t="shared" si="3"/>
        <v>92.5</v>
      </c>
      <c r="I18">
        <f t="shared" si="4"/>
        <v>277.5</v>
      </c>
      <c r="J18">
        <f t="shared" si="5"/>
        <v>95</v>
      </c>
      <c r="K18">
        <f t="shared" si="6"/>
        <v>285</v>
      </c>
    </row>
    <row r="19" spans="1:11" x14ac:dyDescent="0.25">
      <c r="A19" t="s">
        <v>66</v>
      </c>
      <c r="B19">
        <v>3</v>
      </c>
      <c r="C19">
        <v>55</v>
      </c>
      <c r="D19">
        <v>35</v>
      </c>
      <c r="E19">
        <v>40</v>
      </c>
      <c r="F19">
        <f t="shared" si="1"/>
        <v>90</v>
      </c>
      <c r="G19">
        <f t="shared" si="2"/>
        <v>270</v>
      </c>
      <c r="H19">
        <f t="shared" si="3"/>
        <v>92.5</v>
      </c>
      <c r="I19">
        <f t="shared" si="4"/>
        <v>277.5</v>
      </c>
      <c r="J19">
        <f t="shared" si="5"/>
        <v>95</v>
      </c>
      <c r="K19">
        <f t="shared" si="6"/>
        <v>285</v>
      </c>
    </row>
    <row r="20" spans="1:11" x14ac:dyDescent="0.25">
      <c r="A20" t="s">
        <v>67</v>
      </c>
      <c r="B20">
        <v>3</v>
      </c>
      <c r="C20">
        <v>55</v>
      </c>
      <c r="D20">
        <v>35</v>
      </c>
      <c r="E20">
        <v>40</v>
      </c>
      <c r="F20">
        <f t="shared" si="1"/>
        <v>90</v>
      </c>
      <c r="G20">
        <f t="shared" si="2"/>
        <v>270</v>
      </c>
      <c r="H20">
        <f t="shared" si="3"/>
        <v>92.5</v>
      </c>
      <c r="I20">
        <f t="shared" si="4"/>
        <v>277.5</v>
      </c>
      <c r="J20">
        <f t="shared" si="5"/>
        <v>95</v>
      </c>
      <c r="K20">
        <f t="shared" si="6"/>
        <v>285</v>
      </c>
    </row>
    <row r="21" spans="1:11" x14ac:dyDescent="0.25">
      <c r="A21" t="s">
        <v>68</v>
      </c>
      <c r="B21">
        <v>3</v>
      </c>
      <c r="C21">
        <v>55</v>
      </c>
      <c r="D21">
        <v>35</v>
      </c>
      <c r="E21">
        <v>40</v>
      </c>
      <c r="F21">
        <f t="shared" si="1"/>
        <v>90</v>
      </c>
      <c r="G21">
        <f t="shared" si="2"/>
        <v>270</v>
      </c>
      <c r="H21">
        <f t="shared" si="3"/>
        <v>92.5</v>
      </c>
      <c r="I21">
        <f t="shared" si="4"/>
        <v>277.5</v>
      </c>
      <c r="J21">
        <f t="shared" si="5"/>
        <v>95</v>
      </c>
      <c r="K21">
        <f t="shared" si="6"/>
        <v>285</v>
      </c>
    </row>
    <row r="22" spans="1:11" x14ac:dyDescent="0.25">
      <c r="A22" t="s">
        <v>70</v>
      </c>
      <c r="B22">
        <v>3</v>
      </c>
      <c r="C22">
        <v>55</v>
      </c>
      <c r="D22">
        <v>35</v>
      </c>
      <c r="E22">
        <v>40</v>
      </c>
      <c r="F22">
        <f t="shared" si="1"/>
        <v>90</v>
      </c>
      <c r="G22">
        <f t="shared" si="2"/>
        <v>270</v>
      </c>
      <c r="H22">
        <f t="shared" si="3"/>
        <v>92.5</v>
      </c>
      <c r="I22">
        <f t="shared" si="4"/>
        <v>277.5</v>
      </c>
      <c r="J22">
        <f t="shared" si="5"/>
        <v>95</v>
      </c>
      <c r="K22">
        <f t="shared" si="6"/>
        <v>285</v>
      </c>
    </row>
    <row r="23" spans="1:11" x14ac:dyDescent="0.25">
      <c r="A23" t="s">
        <v>71</v>
      </c>
      <c r="B23">
        <v>3</v>
      </c>
      <c r="C23">
        <v>55</v>
      </c>
      <c r="D23">
        <v>35</v>
      </c>
      <c r="E23">
        <v>40</v>
      </c>
      <c r="F23">
        <f t="shared" si="1"/>
        <v>90</v>
      </c>
      <c r="G23">
        <f t="shared" si="2"/>
        <v>270</v>
      </c>
      <c r="H23">
        <f t="shared" si="3"/>
        <v>92.5</v>
      </c>
      <c r="I23">
        <f t="shared" si="4"/>
        <v>277.5</v>
      </c>
      <c r="J23">
        <f t="shared" si="5"/>
        <v>95</v>
      </c>
      <c r="K23">
        <f t="shared" si="6"/>
        <v>285</v>
      </c>
    </row>
    <row r="24" spans="1:11" x14ac:dyDescent="0.25">
      <c r="B24">
        <f>SUM(B16:B23)</f>
        <v>24</v>
      </c>
      <c r="F24">
        <f>SUM(G16:G23)/$B$24</f>
        <v>90</v>
      </c>
      <c r="H24">
        <f>SUM(I16:I23)/$B$24</f>
        <v>92.5</v>
      </c>
      <c r="J24">
        <f>SUM(K16:K23)/$B$24</f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9B15-5A60-42B4-ABB5-A47748EF8205}">
  <dimension ref="A2:E38"/>
  <sheetViews>
    <sheetView topLeftCell="A17" workbookViewId="0">
      <selection activeCell="E36" sqref="E36"/>
    </sheetView>
  </sheetViews>
  <sheetFormatPr defaultRowHeight="15" x14ac:dyDescent="0.25"/>
  <cols>
    <col min="1" max="1" width="11.28515625" bestFit="1" customWidth="1"/>
    <col min="2" max="2" width="32" bestFit="1" customWidth="1"/>
  </cols>
  <sheetData>
    <row r="2" spans="1:5" x14ac:dyDescent="0.25">
      <c r="C2" t="s">
        <v>10</v>
      </c>
      <c r="D2" t="s">
        <v>25</v>
      </c>
      <c r="E2" t="s">
        <v>26</v>
      </c>
    </row>
    <row r="3" spans="1:5" x14ac:dyDescent="0.25">
      <c r="A3" t="s">
        <v>44</v>
      </c>
      <c r="B3" t="s">
        <v>18</v>
      </c>
      <c r="C3">
        <v>3</v>
      </c>
      <c r="D3">
        <v>91</v>
      </c>
      <c r="E3">
        <f>C3*D3</f>
        <v>273</v>
      </c>
    </row>
    <row r="4" spans="1:5" x14ac:dyDescent="0.25">
      <c r="B4" t="s">
        <v>19</v>
      </c>
      <c r="C4">
        <v>4.5</v>
      </c>
      <c r="D4">
        <v>92</v>
      </c>
      <c r="E4">
        <f t="shared" ref="E4:E10" si="0">C4*D4</f>
        <v>414</v>
      </c>
    </row>
    <row r="5" spans="1:5" x14ac:dyDescent="0.25">
      <c r="B5" t="s">
        <v>20</v>
      </c>
      <c r="C5">
        <v>3</v>
      </c>
      <c r="D5">
        <v>85</v>
      </c>
      <c r="E5">
        <f t="shared" si="0"/>
        <v>255</v>
      </c>
    </row>
    <row r="6" spans="1:5" x14ac:dyDescent="0.25">
      <c r="B6" t="s">
        <v>21</v>
      </c>
      <c r="C6">
        <v>3</v>
      </c>
      <c r="D6">
        <v>96</v>
      </c>
      <c r="E6">
        <f t="shared" si="0"/>
        <v>288</v>
      </c>
    </row>
    <row r="7" spans="1:5" x14ac:dyDescent="0.25">
      <c r="B7" t="s">
        <v>22</v>
      </c>
      <c r="C7">
        <v>3</v>
      </c>
      <c r="D7">
        <v>86</v>
      </c>
      <c r="E7">
        <f t="shared" si="0"/>
        <v>258</v>
      </c>
    </row>
    <row r="8" spans="1:5" x14ac:dyDescent="0.25">
      <c r="B8" t="s">
        <v>23</v>
      </c>
      <c r="C8">
        <v>3</v>
      </c>
      <c r="D8">
        <v>93</v>
      </c>
      <c r="E8">
        <f t="shared" si="0"/>
        <v>279</v>
      </c>
    </row>
    <row r="9" spans="1:5" x14ac:dyDescent="0.25">
      <c r="B9" t="s">
        <v>24</v>
      </c>
      <c r="C9">
        <v>3</v>
      </c>
      <c r="D9">
        <v>84</v>
      </c>
      <c r="E9">
        <f t="shared" si="0"/>
        <v>252</v>
      </c>
    </row>
    <row r="10" spans="1:5" x14ac:dyDescent="0.25">
      <c r="A10" t="s">
        <v>46</v>
      </c>
      <c r="B10" t="s">
        <v>27</v>
      </c>
      <c r="C10">
        <v>3</v>
      </c>
      <c r="D10">
        <v>91</v>
      </c>
      <c r="E10">
        <f t="shared" si="0"/>
        <v>273</v>
      </c>
    </row>
    <row r="11" spans="1:5" x14ac:dyDescent="0.25">
      <c r="A11" t="s">
        <v>45</v>
      </c>
      <c r="B11" t="s">
        <v>28</v>
      </c>
      <c r="C11">
        <v>3</v>
      </c>
      <c r="D11">
        <v>90</v>
      </c>
      <c r="E11">
        <f>C11*D11</f>
        <v>270</v>
      </c>
    </row>
    <row r="12" spans="1:5" x14ac:dyDescent="0.25">
      <c r="B12" t="s">
        <v>29</v>
      </c>
      <c r="C12">
        <v>3</v>
      </c>
      <c r="D12">
        <v>81</v>
      </c>
      <c r="E12">
        <f t="shared" ref="E12:E17" si="1">C12*D12</f>
        <v>243</v>
      </c>
    </row>
    <row r="13" spans="1:5" x14ac:dyDescent="0.25">
      <c r="B13" t="s">
        <v>30</v>
      </c>
      <c r="C13">
        <v>1.5</v>
      </c>
      <c r="D13">
        <v>92</v>
      </c>
      <c r="E13">
        <f t="shared" si="1"/>
        <v>138</v>
      </c>
    </row>
    <row r="14" spans="1:5" x14ac:dyDescent="0.25">
      <c r="B14" t="s">
        <v>31</v>
      </c>
      <c r="C14">
        <v>3</v>
      </c>
      <c r="D14">
        <v>95</v>
      </c>
      <c r="E14">
        <f t="shared" si="1"/>
        <v>285</v>
      </c>
    </row>
    <row r="15" spans="1:5" x14ac:dyDescent="0.25">
      <c r="B15" t="s">
        <v>32</v>
      </c>
      <c r="C15">
        <v>3</v>
      </c>
      <c r="D15">
        <v>83</v>
      </c>
      <c r="E15">
        <f t="shared" si="1"/>
        <v>249</v>
      </c>
    </row>
    <row r="16" spans="1:5" x14ac:dyDescent="0.25">
      <c r="B16" t="s">
        <v>33</v>
      </c>
      <c r="C16">
        <v>3</v>
      </c>
      <c r="D16">
        <v>91</v>
      </c>
      <c r="E16">
        <f t="shared" si="1"/>
        <v>273</v>
      </c>
    </row>
    <row r="17" spans="1:5" x14ac:dyDescent="0.25">
      <c r="B17" t="s">
        <v>34</v>
      </c>
      <c r="C17">
        <v>3</v>
      </c>
      <c r="D17">
        <v>71</v>
      </c>
      <c r="E17">
        <f t="shared" si="1"/>
        <v>213</v>
      </c>
    </row>
    <row r="18" spans="1:5" x14ac:dyDescent="0.25">
      <c r="A18" t="s">
        <v>47</v>
      </c>
      <c r="B18" t="s">
        <v>35</v>
      </c>
      <c r="C18">
        <v>3</v>
      </c>
      <c r="D18">
        <v>80</v>
      </c>
      <c r="E18">
        <f>C18*D18</f>
        <v>240</v>
      </c>
    </row>
    <row r="19" spans="1:5" x14ac:dyDescent="0.25">
      <c r="B19" t="s">
        <v>36</v>
      </c>
      <c r="C19">
        <v>3</v>
      </c>
      <c r="D19">
        <v>100</v>
      </c>
      <c r="E19">
        <f t="shared" ref="E19:E25" si="2">C19*D19</f>
        <v>300</v>
      </c>
    </row>
    <row r="20" spans="1:5" x14ac:dyDescent="0.25">
      <c r="B20" t="s">
        <v>37</v>
      </c>
      <c r="C20">
        <v>3</v>
      </c>
      <c r="D20">
        <v>85</v>
      </c>
      <c r="E20">
        <f t="shared" si="2"/>
        <v>255</v>
      </c>
    </row>
    <row r="21" spans="1:5" x14ac:dyDescent="0.25">
      <c r="B21" t="s">
        <v>38</v>
      </c>
      <c r="C21">
        <v>3</v>
      </c>
      <c r="D21">
        <v>94</v>
      </c>
      <c r="E21">
        <f t="shared" si="2"/>
        <v>282</v>
      </c>
    </row>
    <row r="22" spans="1:5" x14ac:dyDescent="0.25">
      <c r="B22" t="s">
        <v>39</v>
      </c>
      <c r="C22">
        <v>3</v>
      </c>
      <c r="D22">
        <v>64</v>
      </c>
      <c r="E22">
        <f t="shared" si="2"/>
        <v>192</v>
      </c>
    </row>
    <row r="23" spans="1:5" x14ac:dyDescent="0.25">
      <c r="B23" t="s">
        <v>40</v>
      </c>
      <c r="C23">
        <v>3</v>
      </c>
      <c r="D23">
        <v>94</v>
      </c>
      <c r="E23">
        <f t="shared" si="2"/>
        <v>282</v>
      </c>
    </row>
    <row r="24" spans="1:5" x14ac:dyDescent="0.25">
      <c r="B24" t="s">
        <v>41</v>
      </c>
      <c r="C24">
        <v>3</v>
      </c>
      <c r="D24">
        <v>79</v>
      </c>
      <c r="E24">
        <f t="shared" si="2"/>
        <v>237</v>
      </c>
    </row>
    <row r="25" spans="1:5" x14ac:dyDescent="0.25">
      <c r="B25" t="s">
        <v>42</v>
      </c>
      <c r="C25">
        <v>3</v>
      </c>
      <c r="D25">
        <v>94</v>
      </c>
      <c r="E25">
        <f t="shared" si="2"/>
        <v>282</v>
      </c>
    </row>
    <row r="26" spans="1:5" x14ac:dyDescent="0.25">
      <c r="A26" t="s">
        <v>51</v>
      </c>
      <c r="B26" s="1" t="str">
        <f>Present!A2</f>
        <v>Global Management and Entrepreneurship II</v>
      </c>
      <c r="C26" s="1">
        <f>Present!B2</f>
        <v>3</v>
      </c>
      <c r="D26">
        <f>Present!H2</f>
        <v>81.671019999999999</v>
      </c>
      <c r="E26">
        <f>C26*D26</f>
        <v>245.01306</v>
      </c>
    </row>
    <row r="27" spans="1:5" x14ac:dyDescent="0.25">
      <c r="B27" s="1" t="str">
        <f>Present!A3</f>
        <v>Pensamiento Político Contemporáneo</v>
      </c>
      <c r="C27" s="1">
        <f>Present!B3</f>
        <v>3</v>
      </c>
      <c r="D27">
        <f>Present!H3</f>
        <v>94.166666666666657</v>
      </c>
      <c r="E27">
        <f t="shared" ref="E27:E33" si="3">C27*D27</f>
        <v>282.5</v>
      </c>
    </row>
    <row r="28" spans="1:5" x14ac:dyDescent="0.25">
      <c r="B28" s="1" t="str">
        <f>Present!A4</f>
        <v>DevOps</v>
      </c>
      <c r="C28" s="1">
        <f>Present!B4</f>
        <v>1.5</v>
      </c>
      <c r="D28">
        <f>Present!H4</f>
        <v>97.5</v>
      </c>
      <c r="E28">
        <f t="shared" si="3"/>
        <v>146.25</v>
      </c>
    </row>
    <row r="29" spans="1:5" x14ac:dyDescent="0.25">
      <c r="B29" s="1" t="str">
        <f>Present!A5</f>
        <v>Statistical Thinking II</v>
      </c>
      <c r="C29" s="1">
        <f>Present!B5</f>
        <v>3</v>
      </c>
      <c r="D29">
        <f>Present!H5</f>
        <v>74.08</v>
      </c>
      <c r="E29">
        <f t="shared" si="3"/>
        <v>222.24</v>
      </c>
    </row>
    <row r="30" spans="1:5" x14ac:dyDescent="0.25">
      <c r="B30" s="1" t="str">
        <f>Present!A6</f>
        <v>Administración Financiera I</v>
      </c>
      <c r="C30" s="1">
        <f>Present!B6</f>
        <v>3</v>
      </c>
      <c r="D30">
        <f>Present!H6</f>
        <v>73.650000000000006</v>
      </c>
      <c r="E30">
        <f t="shared" si="3"/>
        <v>220.95000000000002</v>
      </c>
    </row>
    <row r="31" spans="1:5" x14ac:dyDescent="0.25">
      <c r="B31" s="1" t="str">
        <f>Present!A7</f>
        <v>Lean Six Sigma</v>
      </c>
      <c r="C31" s="1">
        <f>Present!B7</f>
        <v>3</v>
      </c>
      <c r="D31">
        <f>Present!H7</f>
        <v>97.5</v>
      </c>
      <c r="E31">
        <f t="shared" si="3"/>
        <v>292.5</v>
      </c>
    </row>
    <row r="32" spans="1:5" x14ac:dyDescent="0.25">
      <c r="B32" s="1" t="str">
        <f>Present!A8</f>
        <v>Automation Testing</v>
      </c>
      <c r="C32" s="1">
        <f>Present!B8</f>
        <v>1.5</v>
      </c>
      <c r="D32">
        <f>Present!H8</f>
        <v>72.38</v>
      </c>
      <c r="E32">
        <f t="shared" si="3"/>
        <v>108.57</v>
      </c>
    </row>
    <row r="33" spans="1:5" x14ac:dyDescent="0.25">
      <c r="B33" s="1" t="str">
        <f>Present!A9</f>
        <v>Álgebra Lineal</v>
      </c>
      <c r="C33" s="1">
        <f>Present!B9</f>
        <v>3</v>
      </c>
      <c r="D33">
        <f>Present!H9</f>
        <v>96</v>
      </c>
      <c r="E33">
        <f t="shared" si="3"/>
        <v>288</v>
      </c>
    </row>
    <row r="34" spans="1:5" x14ac:dyDescent="0.25">
      <c r="B34" s="1" t="str">
        <f>Present!A10</f>
        <v>Algoritmia y Complejidad</v>
      </c>
      <c r="C34" s="1">
        <f>Present!B10</f>
        <v>3</v>
      </c>
      <c r="D34">
        <f>Present!H10</f>
        <v>93.4</v>
      </c>
      <c r="E34">
        <f>C34*D34</f>
        <v>280.20000000000005</v>
      </c>
    </row>
    <row r="35" spans="1:5" x14ac:dyDescent="0.25">
      <c r="B35" s="1" t="str">
        <f>Present!A11</f>
        <v>Teorias monetarias</v>
      </c>
      <c r="C35" s="1">
        <f>Present!B11</f>
        <v>3</v>
      </c>
      <c r="D35">
        <f>Present!H11</f>
        <v>87</v>
      </c>
      <c r="E35">
        <f>C35*D35</f>
        <v>261</v>
      </c>
    </row>
    <row r="36" spans="1:5" x14ac:dyDescent="0.25">
      <c r="C36">
        <f>SUM(C3:C35)</f>
        <v>96</v>
      </c>
      <c r="D36">
        <f>SUM(D3:D35)</f>
        <v>2878.3476866666665</v>
      </c>
      <c r="E36">
        <f>SUM(E3:E35)</f>
        <v>8380.2230600000003</v>
      </c>
    </row>
    <row r="37" spans="1:5" x14ac:dyDescent="0.25">
      <c r="E37">
        <f>SUM(E3:E35)/C36</f>
        <v>87.293990208333341</v>
      </c>
    </row>
    <row r="38" spans="1:5" x14ac:dyDescent="0.25">
      <c r="A38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Present</vt:lpstr>
      <vt:lpstr>Future</vt:lpstr>
      <vt:lpstr>All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2020-11-22T05:51:51Z</dcterms:modified>
</cp:coreProperties>
</file>