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___UFM-Cursos___\4_Semestre-[Julio-Noviembre-2020]\____SumaDeCursosUFM2.2____\___Administracion_Financiera_I_-Notas___\Post parcial\ejercicios\"/>
    </mc:Choice>
  </mc:AlternateContent>
  <xr:revisionPtr revIDLastSave="0" documentId="13_ncr:1_{D1344B38-E91A-4129-882A-E4D8D5B09DF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3" i="3" l="1"/>
  <c r="D84" i="3"/>
  <c r="G77" i="3"/>
  <c r="F77" i="3"/>
  <c r="I77" i="3"/>
  <c r="H77" i="3"/>
  <c r="K73" i="3"/>
  <c r="J73" i="3"/>
  <c r="I73" i="3"/>
  <c r="H73" i="3"/>
  <c r="G73" i="3"/>
  <c r="I72" i="3"/>
  <c r="I74" i="3" s="1"/>
  <c r="J69" i="3"/>
  <c r="I69" i="3"/>
  <c r="K77" i="3" s="1"/>
  <c r="H69" i="3"/>
  <c r="J77" i="3" s="1"/>
  <c r="G69" i="3"/>
  <c r="F69" i="3"/>
  <c r="E69" i="3"/>
  <c r="D69" i="3"/>
  <c r="C69" i="3"/>
  <c r="J68" i="3"/>
  <c r="J72" i="3" s="1"/>
  <c r="J74" i="3" s="1"/>
  <c r="I68" i="3"/>
  <c r="H68" i="3"/>
  <c r="H72" i="3" s="1"/>
  <c r="H74" i="3" s="1"/>
  <c r="G68" i="3"/>
  <c r="G72" i="3" s="1"/>
  <c r="G74" i="3" s="1"/>
  <c r="F68" i="3"/>
  <c r="F72" i="3" s="1"/>
  <c r="E68" i="3"/>
  <c r="F73" i="3" s="1"/>
  <c r="D68" i="3"/>
  <c r="E73" i="3" s="1"/>
  <c r="C58" i="3"/>
  <c r="H61" i="3"/>
  <c r="D49" i="3"/>
  <c r="I42" i="3"/>
  <c r="H42" i="3"/>
  <c r="G42" i="3"/>
  <c r="F42" i="3"/>
  <c r="J38" i="3"/>
  <c r="I38" i="3"/>
  <c r="H38" i="3"/>
  <c r="E38" i="3"/>
  <c r="I37" i="3"/>
  <c r="I39" i="3" s="1"/>
  <c r="H37" i="3"/>
  <c r="H39" i="3" s="1"/>
  <c r="D37" i="3"/>
  <c r="D39" i="3" s="1"/>
  <c r="D51" i="3" s="1"/>
  <c r="J34" i="3"/>
  <c r="I34" i="3"/>
  <c r="J42" i="3" s="1"/>
  <c r="H34" i="3"/>
  <c r="G34" i="3"/>
  <c r="F34" i="3"/>
  <c r="E34" i="3"/>
  <c r="D34" i="3"/>
  <c r="E42" i="3" s="1"/>
  <c r="C34" i="3"/>
  <c r="J33" i="3"/>
  <c r="K38" i="3" s="1"/>
  <c r="I33" i="3"/>
  <c r="H33" i="3"/>
  <c r="G33" i="3"/>
  <c r="G37" i="3" s="1"/>
  <c r="F33" i="3"/>
  <c r="F37" i="3" s="1"/>
  <c r="E33" i="3"/>
  <c r="E37" i="3" s="1"/>
  <c r="E39" i="3" s="1"/>
  <c r="D33" i="3"/>
  <c r="D27" i="3"/>
  <c r="D18" i="3"/>
  <c r="F74" i="3" l="1"/>
  <c r="D72" i="3"/>
  <c r="D74" i="3" s="1"/>
  <c r="D86" i="3" s="1"/>
  <c r="E72" i="3"/>
  <c r="E74" i="3" s="1"/>
  <c r="F61" i="3"/>
  <c r="F63" i="3" s="1"/>
  <c r="G61" i="3"/>
  <c r="I47" i="3" s="1"/>
  <c r="I49" i="3" s="1"/>
  <c r="I51" i="3" s="1"/>
  <c r="H63" i="3"/>
  <c r="J47" i="3"/>
  <c r="J49" i="3" s="1"/>
  <c r="C61" i="3"/>
  <c r="E61" i="3"/>
  <c r="D61" i="3"/>
  <c r="D53" i="3"/>
  <c r="D54" i="3" s="1"/>
  <c r="D56" i="3" s="1"/>
  <c r="J37" i="3"/>
  <c r="J39" i="3" s="1"/>
  <c r="F38" i="3"/>
  <c r="F39" i="3" s="1"/>
  <c r="G38" i="3"/>
  <c r="G39" i="3" s="1"/>
  <c r="D22" i="3"/>
  <c r="H47" i="3" l="1"/>
  <c r="H49" i="3" s="1"/>
  <c r="H51" i="3" s="1"/>
  <c r="G63" i="3"/>
  <c r="E63" i="3"/>
  <c r="G47" i="3"/>
  <c r="G49" i="3" s="1"/>
  <c r="G51" i="3" s="1"/>
  <c r="E47" i="3"/>
  <c r="E49" i="3" s="1"/>
  <c r="E51" i="3" s="1"/>
  <c r="C63" i="3"/>
  <c r="D63" i="3"/>
  <c r="F47" i="3"/>
  <c r="F49" i="3" s="1"/>
  <c r="F51" i="3" s="1"/>
  <c r="J51" i="3"/>
  <c r="E53" i="3"/>
  <c r="G12" i="3"/>
  <c r="G18" i="3" s="1"/>
  <c r="H12" i="3"/>
  <c r="H18" i="3" s="1"/>
  <c r="J4" i="3"/>
  <c r="I4" i="3"/>
  <c r="J12" i="3" s="1"/>
  <c r="J18" i="3" s="1"/>
  <c r="H4" i="3"/>
  <c r="I12" i="3" s="1"/>
  <c r="I18" i="3" s="1"/>
  <c r="G4" i="3"/>
  <c r="F4" i="3"/>
  <c r="E4" i="3"/>
  <c r="F12" i="3" s="1"/>
  <c r="D4" i="3"/>
  <c r="E12" i="3" s="1"/>
  <c r="E18" i="3" s="1"/>
  <c r="F3" i="3"/>
  <c r="E3" i="3"/>
  <c r="D3" i="3"/>
  <c r="J3" i="3"/>
  <c r="I3" i="3"/>
  <c r="H3" i="3"/>
  <c r="G3" i="3"/>
  <c r="C4" i="3"/>
  <c r="B22" i="2"/>
  <c r="D7" i="2"/>
  <c r="D10" i="2" s="1"/>
  <c r="D20" i="2" s="1"/>
  <c r="C7" i="2"/>
  <c r="B10" i="2"/>
  <c r="B20" i="2" s="1"/>
  <c r="B23" i="2" s="1"/>
  <c r="C22" i="2" s="1"/>
  <c r="C23" i="2" s="1"/>
  <c r="C10" i="2"/>
  <c r="C20" i="2" s="1"/>
  <c r="C13" i="2"/>
  <c r="C18" i="2" s="1"/>
  <c r="D13" i="2"/>
  <c r="B18" i="2"/>
  <c r="D18" i="2"/>
  <c r="B22" i="1"/>
  <c r="B27" i="1"/>
  <c r="B23" i="1"/>
  <c r="C20" i="1"/>
  <c r="D20" i="1"/>
  <c r="B20" i="1"/>
  <c r="C18" i="1"/>
  <c r="D18" i="1"/>
  <c r="B18" i="1"/>
  <c r="D13" i="1"/>
  <c r="C13" i="1"/>
  <c r="D10" i="1"/>
  <c r="C10" i="1"/>
  <c r="B10" i="1"/>
  <c r="C7" i="1"/>
  <c r="D7" i="1"/>
  <c r="B7" i="1"/>
  <c r="E54" i="3" l="1"/>
  <c r="F53" i="3" s="1"/>
  <c r="F54" i="3" s="1"/>
  <c r="F56" i="3" s="1"/>
  <c r="I7" i="3"/>
  <c r="J8" i="3"/>
  <c r="G7" i="3"/>
  <c r="H8" i="3"/>
  <c r="D7" i="3"/>
  <c r="D9" i="3" s="1"/>
  <c r="D20" i="3" s="1"/>
  <c r="D23" i="3" s="1"/>
  <c r="E8" i="3"/>
  <c r="F8" i="3"/>
  <c r="E7" i="3"/>
  <c r="E9" i="3" s="1"/>
  <c r="E20" i="3" s="1"/>
  <c r="H7" i="3"/>
  <c r="H9" i="3" s="1"/>
  <c r="H20" i="3" s="1"/>
  <c r="I8" i="3"/>
  <c r="J7" i="3"/>
  <c r="J9" i="3" s="1"/>
  <c r="J20" i="3" s="1"/>
  <c r="K8" i="3"/>
  <c r="G8" i="3"/>
  <c r="F7" i="3"/>
  <c r="B25" i="2"/>
  <c r="G53" i="3" l="1"/>
  <c r="G54" i="3" s="1"/>
  <c r="H53" i="3" s="1"/>
  <c r="H54" i="3" s="1"/>
  <c r="E56" i="3"/>
  <c r="I9" i="3"/>
  <c r="I20" i="3" s="1"/>
  <c r="G9" i="3"/>
  <c r="G20" i="3" s="1"/>
  <c r="F9" i="3"/>
  <c r="C25" i="2"/>
  <c r="D22" i="2"/>
  <c r="D23" i="2" s="1"/>
  <c r="D25" i="2" s="1"/>
  <c r="G56" i="3" l="1"/>
  <c r="I53" i="3"/>
  <c r="I54" i="3" s="1"/>
  <c r="H56" i="3"/>
  <c r="I56" i="3" l="1"/>
  <c r="J53" i="3"/>
  <c r="J54" i="3" s="1"/>
  <c r="J56" i="3" s="1"/>
  <c r="C22" i="1" l="1"/>
  <c r="B25" i="1"/>
  <c r="C23" i="1" l="1"/>
  <c r="D22" i="1" s="1"/>
  <c r="C25" i="1" l="1"/>
  <c r="D23" i="1"/>
  <c r="D25" i="1" s="1"/>
  <c r="B27" i="2"/>
  <c r="F18" i="3"/>
  <c r="F20" i="3" s="1"/>
  <c r="E22" i="3" l="1"/>
  <c r="E23" i="3" s="1"/>
  <c r="D25" i="3"/>
  <c r="E25" i="3" l="1"/>
  <c r="F22" i="3"/>
  <c r="F23" i="3" s="1"/>
  <c r="G22" i="3" l="1"/>
  <c r="G23" i="3" s="1"/>
  <c r="F25" i="3"/>
  <c r="G25" i="3" l="1"/>
  <c r="H22" i="3"/>
  <c r="H23" i="3" s="1"/>
  <c r="I22" i="3" l="1"/>
  <c r="I23" i="3" s="1"/>
  <c r="H25" i="3"/>
  <c r="J22" i="3" l="1"/>
  <c r="J23" i="3" s="1"/>
  <c r="J25" i="3" s="1"/>
  <c r="I25" i="3"/>
  <c r="E96" i="3"/>
  <c r="G96" i="3" l="1"/>
  <c r="I82" i="3" s="1"/>
  <c r="I84" i="3" s="1"/>
  <c r="I86" i="3" s="1"/>
  <c r="C96" i="3"/>
  <c r="E82" i="3" s="1"/>
  <c r="E84" i="3" s="1"/>
  <c r="E86" i="3" s="1"/>
  <c r="D88" i="3"/>
  <c r="D89" i="3" s="1"/>
  <c r="D91" i="3" s="1"/>
  <c r="E98" i="3"/>
  <c r="G82" i="3"/>
  <c r="G84" i="3" s="1"/>
  <c r="G86" i="3" s="1"/>
  <c r="H96" i="3"/>
  <c r="F96" i="3"/>
  <c r="D96" i="3"/>
  <c r="E88" i="3" l="1"/>
  <c r="E89" i="3" s="1"/>
  <c r="C98" i="3"/>
  <c r="G98" i="3"/>
  <c r="F82" i="3"/>
  <c r="F84" i="3" s="1"/>
  <c r="F86" i="3" s="1"/>
  <c r="D98" i="3"/>
  <c r="H82" i="3"/>
  <c r="H84" i="3" s="1"/>
  <c r="H86" i="3" s="1"/>
  <c r="F98" i="3"/>
  <c r="H98" i="3"/>
  <c r="J82" i="3"/>
  <c r="J84" i="3" s="1"/>
  <c r="J86" i="3" s="1"/>
  <c r="E91" i="3" l="1"/>
  <c r="F88" i="3"/>
  <c r="F89" i="3" s="1"/>
  <c r="G88" i="3" l="1"/>
  <c r="G89" i="3" s="1"/>
  <c r="G91" i="3" s="1"/>
  <c r="F91" i="3"/>
  <c r="H88" i="3" l="1"/>
  <c r="H89" i="3" s="1"/>
  <c r="I88" i="3" s="1"/>
  <c r="I89" i="3" s="1"/>
  <c r="H91" i="3" l="1"/>
  <c r="I91" i="3"/>
  <c r="J88" i="3"/>
  <c r="J89" i="3" s="1"/>
  <c r="J9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A7" authorId="0" shapeId="0" xr:uid="{37B86525-EB85-4716-8A74-FF816668346D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Como se darán a crédito las entradas de efectivo el mes de diciembre serán 0.</t>
        </r>
      </text>
    </comment>
  </commentList>
</comments>
</file>

<file path=xl/sharedStrings.xml><?xml version="1.0" encoding="utf-8"?>
<sst xmlns="http://schemas.openxmlformats.org/spreadsheetml/2006/main" count="154" uniqueCount="35">
  <si>
    <t>Ventas</t>
  </si>
  <si>
    <t>Compras</t>
  </si>
  <si>
    <t>Diciembre</t>
  </si>
  <si>
    <t>Enero</t>
  </si>
  <si>
    <t>Febrero</t>
  </si>
  <si>
    <t>Entradas de efectivo</t>
  </si>
  <si>
    <t>Cobranza presente mes</t>
  </si>
  <si>
    <t>Cobranza anterior</t>
  </si>
  <si>
    <t>Cobranza dos meses previos</t>
  </si>
  <si>
    <t>Salidas de efectivo</t>
  </si>
  <si>
    <t>Compras a crédito</t>
  </si>
  <si>
    <t>Sueldos y salarios</t>
  </si>
  <si>
    <t>Renta</t>
  </si>
  <si>
    <t>Otros gastos</t>
  </si>
  <si>
    <t>Impuestos</t>
  </si>
  <si>
    <t>Totales</t>
  </si>
  <si>
    <t>Flujo:</t>
  </si>
  <si>
    <t>Saldo inicial de efectivo:</t>
  </si>
  <si>
    <t>Saldo final de efectivo:</t>
  </si>
  <si>
    <t xml:space="preserve">Saldo de efectivo meta: </t>
  </si>
  <si>
    <t xml:space="preserve">Excedente/faltante de efectivo: </t>
  </si>
  <si>
    <t>Préstamo:</t>
  </si>
  <si>
    <t>Noviembre</t>
  </si>
  <si>
    <t>Marzo</t>
  </si>
  <si>
    <t>Abril</t>
  </si>
  <si>
    <t>Mayo</t>
  </si>
  <si>
    <t>Junio</t>
  </si>
  <si>
    <t>Intereses</t>
  </si>
  <si>
    <t>Pagos mensuales</t>
  </si>
  <si>
    <t>Incorpore los pagos mensuales</t>
  </si>
  <si>
    <t>Pago de los intereses</t>
  </si>
  <si>
    <t>Interés máximos</t>
  </si>
  <si>
    <t>Total</t>
  </si>
  <si>
    <t>Qué sucedería si logra negociar un plazo de crédito de 60 días con sus proveedores.  Cómo se vería afectado su financiamiento, ¿habría algún ahorro? ¿de qué cantidad?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</si>
  <si>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Verdana"/>
        <family val="2"/>
      </rPr>
      <t>De cuánto quedarían sus pagos mensuales.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</si>
</sst>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Verdana"/>
      <family val="2"/>
    </font>
    <font>
      <b/>
      <sz val="7"/>
      <color theme="1"/>
      <name val="Times New Roman"/>
      <family val="1"/>
    </font>
    <font>
      <b/>
      <sz val="11"/>
      <color theme="1"/>
      <name val="Wingdings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quotePrefix="1"/>
    <xf numFmtId="0" fontId="1" fillId="2" borderId="0" xfId="0" applyFont="1" applyFill="1"/>
    <xf numFmtId="0" fontId="5" fillId="0" borderId="0" xfId="0" applyFont="1"/>
    <xf numFmtId="0" fontId="1" fillId="0" borderId="0" xfId="0" applyFont="1" applyFill="1"/>
    <xf numFmtId="0" fontId="5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495300</xdr:colOff>
      <xdr:row>0</xdr:row>
      <xdr:rowOff>133350</xdr:rowOff>
    </xdr:from>
    <xdr:to>
      <xdr:col>16</xdr:col>
      <xdr:colOff>105146</xdr:colOff>
      <xdr:row>12</xdr:row>
      <xdr:rowOff>143195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5A7D90-F236-4A4A-8F23-4435978ED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0" y="133350"/>
          <a:ext cx="2657846" cy="2295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9"/>
  <sheetViews>
    <sheetView workbookViewId="0">
      <selection activeCell="B37" sqref="B37"/>
    </sheetView>
  </sheetViews>
  <sheetFormatPr defaultRowHeight="15" x14ac:dyDescent="0.25"/>
  <cols>
    <col min="1" max="1" width="28.140625" customWidth="1"/>
  </cols>
  <sheetData>
    <row r="2" spans="1:4" x14ac:dyDescent="0.25">
      <c r="B2" t="s">
        <v>2</v>
      </c>
      <c r="C2" t="s">
        <v>3</v>
      </c>
      <c r="D2" t="s">
        <v>4</v>
      </c>
    </row>
    <row r="3" spans="1:4" x14ac:dyDescent="0.25">
      <c r="A3" t="s">
        <v>0</v>
      </c>
      <c r="B3" s="1">
        <v>160000</v>
      </c>
      <c r="C3" s="1">
        <v>40000</v>
      </c>
      <c r="D3" s="1">
        <v>60000</v>
      </c>
    </row>
    <row r="4" spans="1:4" x14ac:dyDescent="0.25">
      <c r="A4" t="s">
        <v>1</v>
      </c>
      <c r="B4" s="1">
        <v>40000</v>
      </c>
      <c r="C4" s="1">
        <v>40000</v>
      </c>
      <c r="D4" s="1">
        <v>40000</v>
      </c>
    </row>
    <row r="5" spans="1:4" x14ac:dyDescent="0.25">
      <c r="B5" s="1"/>
      <c r="C5" s="1"/>
      <c r="D5" s="1"/>
    </row>
    <row r="6" spans="1:4" x14ac:dyDescent="0.25">
      <c r="A6" s="2" t="s">
        <v>5</v>
      </c>
    </row>
    <row r="7" spans="1:4" x14ac:dyDescent="0.25">
      <c r="A7" t="s">
        <v>6</v>
      </c>
      <c r="B7" s="1">
        <f>B3</f>
        <v>160000</v>
      </c>
      <c r="C7" s="1">
        <f>C3</f>
        <v>40000</v>
      </c>
      <c r="D7" s="1">
        <f>D3</f>
        <v>60000</v>
      </c>
    </row>
    <row r="8" spans="1:4" x14ac:dyDescent="0.25">
      <c r="A8" t="s">
        <v>7</v>
      </c>
      <c r="B8">
        <v>0</v>
      </c>
      <c r="C8">
        <v>0</v>
      </c>
      <c r="D8">
        <v>0</v>
      </c>
    </row>
    <row r="9" spans="1:4" x14ac:dyDescent="0.25">
      <c r="A9" t="s">
        <v>8</v>
      </c>
      <c r="B9" s="1">
        <v>0</v>
      </c>
      <c r="C9" s="1">
        <v>0</v>
      </c>
      <c r="D9" s="1">
        <v>0</v>
      </c>
    </row>
    <row r="10" spans="1:4" x14ac:dyDescent="0.25">
      <c r="A10" s="2" t="s">
        <v>15</v>
      </c>
      <c r="B10" s="1">
        <f>SUM(B7:B9)</f>
        <v>160000</v>
      </c>
      <c r="C10" s="1">
        <f>SUM(C7:C9)</f>
        <v>40000</v>
      </c>
      <c r="D10" s="1">
        <f>SUM(D7:D9)</f>
        <v>60000</v>
      </c>
    </row>
    <row r="12" spans="1:4" x14ac:dyDescent="0.25">
      <c r="A12" s="2" t="s">
        <v>9</v>
      </c>
    </row>
    <row r="13" spans="1:4" x14ac:dyDescent="0.25">
      <c r="A13" t="s">
        <v>10</v>
      </c>
      <c r="B13" s="1">
        <v>140000</v>
      </c>
      <c r="C13" s="1">
        <f>B4</f>
        <v>40000</v>
      </c>
      <c r="D13" s="1">
        <f>C4</f>
        <v>40000</v>
      </c>
    </row>
    <row r="14" spans="1:4" x14ac:dyDescent="0.25">
      <c r="A14" t="s">
        <v>11</v>
      </c>
      <c r="B14" s="1">
        <v>4800</v>
      </c>
      <c r="C14" s="1">
        <v>4800</v>
      </c>
      <c r="D14" s="1">
        <v>4800</v>
      </c>
    </row>
    <row r="15" spans="1:4" x14ac:dyDescent="0.25">
      <c r="A15" t="s">
        <v>12</v>
      </c>
      <c r="B15" s="1">
        <v>2000</v>
      </c>
      <c r="C15" s="1">
        <v>2000</v>
      </c>
      <c r="D15" s="1">
        <v>2000</v>
      </c>
    </row>
    <row r="16" spans="1:4" x14ac:dyDescent="0.25">
      <c r="A16" t="s">
        <v>13</v>
      </c>
      <c r="B16" s="1">
        <v>0</v>
      </c>
      <c r="C16">
        <v>0</v>
      </c>
      <c r="D16">
        <v>0</v>
      </c>
    </row>
    <row r="17" spans="1:4" x14ac:dyDescent="0.25">
      <c r="A17" t="s">
        <v>14</v>
      </c>
      <c r="B17" s="1">
        <v>12000</v>
      </c>
      <c r="C17" s="1">
        <v>0</v>
      </c>
      <c r="D17" s="1">
        <v>0</v>
      </c>
    </row>
    <row r="18" spans="1:4" x14ac:dyDescent="0.25">
      <c r="A18" s="2" t="s">
        <v>15</v>
      </c>
      <c r="B18" s="1">
        <f>SUM(B13:B17)</f>
        <v>158800</v>
      </c>
      <c r="C18" s="1">
        <f t="shared" ref="C18:D18" si="0">SUM(C13:C17)</f>
        <v>46800</v>
      </c>
      <c r="D18" s="1">
        <f t="shared" si="0"/>
        <v>46800</v>
      </c>
    </row>
    <row r="20" spans="1:4" x14ac:dyDescent="0.25">
      <c r="A20" t="s">
        <v>16</v>
      </c>
      <c r="B20" s="1">
        <f>B10-B18</f>
        <v>1200</v>
      </c>
      <c r="C20" s="1">
        <f t="shared" ref="C20:D20" si="1">C10-C18</f>
        <v>-6800</v>
      </c>
      <c r="D20" s="1">
        <f t="shared" si="1"/>
        <v>13200</v>
      </c>
    </row>
    <row r="22" spans="1:4" x14ac:dyDescent="0.25">
      <c r="A22" t="s">
        <v>17</v>
      </c>
      <c r="B22">
        <f>400+B27</f>
        <v>11600</v>
      </c>
      <c r="C22" s="1">
        <f>B23</f>
        <v>12800</v>
      </c>
      <c r="D22" s="1">
        <f>C23</f>
        <v>6000</v>
      </c>
    </row>
    <row r="23" spans="1:4" x14ac:dyDescent="0.25">
      <c r="A23" t="s">
        <v>18</v>
      </c>
      <c r="B23" s="1">
        <f>B20+B22</f>
        <v>12800</v>
      </c>
      <c r="C23" s="1">
        <f t="shared" ref="C23:D23" si="2">C20+C22</f>
        <v>6000</v>
      </c>
      <c r="D23" s="1">
        <f t="shared" si="2"/>
        <v>19200</v>
      </c>
    </row>
    <row r="24" spans="1:4" x14ac:dyDescent="0.25">
      <c r="A24" t="s">
        <v>19</v>
      </c>
      <c r="B24" s="1">
        <v>6000</v>
      </c>
      <c r="C24" s="1">
        <v>6000</v>
      </c>
      <c r="D24" s="1">
        <v>6000</v>
      </c>
    </row>
    <row r="25" spans="1:4" x14ac:dyDescent="0.25">
      <c r="A25" t="s">
        <v>20</v>
      </c>
      <c r="B25" s="1">
        <f>B23-B24</f>
        <v>6800</v>
      </c>
      <c r="C25" s="1">
        <f t="shared" ref="C25:D25" si="3">C23-C24</f>
        <v>0</v>
      </c>
      <c r="D25" s="1">
        <f t="shared" si="3"/>
        <v>13200</v>
      </c>
    </row>
    <row r="27" spans="1:4" x14ac:dyDescent="0.25">
      <c r="A27" s="2" t="s">
        <v>21</v>
      </c>
      <c r="B27" s="2">
        <f>ABS(MIN(B29:D29))</f>
        <v>11200</v>
      </c>
    </row>
    <row r="29" spans="1:4" x14ac:dyDescent="0.25">
      <c r="B29">
        <v>-4400</v>
      </c>
      <c r="C29">
        <v>-11200</v>
      </c>
      <c r="D29">
        <v>2000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0133-39CB-4692-ADF3-B2A047ABE244}">
  <dimension ref="A2:D29"/>
  <sheetViews>
    <sheetView workbookViewId="0">
      <selection activeCell="C27" sqref="C27"/>
    </sheetView>
  </sheetViews>
  <sheetFormatPr defaultRowHeight="15" x14ac:dyDescent="0.25"/>
  <cols>
    <col min="1" max="1" width="30.28515625" bestFit="1" customWidth="1"/>
    <col min="2" max="2" width="10.140625" bestFit="1" customWidth="1"/>
    <col min="3" max="3" width="10.5703125" customWidth="1"/>
    <col min="4" max="4" width="8" bestFit="1" customWidth="1"/>
  </cols>
  <sheetData>
    <row r="2" spans="1:4" x14ac:dyDescent="0.25">
      <c r="B2" t="s">
        <v>2</v>
      </c>
      <c r="C2" t="s">
        <v>3</v>
      </c>
      <c r="D2" t="s">
        <v>4</v>
      </c>
    </row>
    <row r="3" spans="1:4" x14ac:dyDescent="0.25">
      <c r="A3" t="s">
        <v>0</v>
      </c>
      <c r="B3" s="1">
        <v>160000</v>
      </c>
      <c r="C3" s="1">
        <v>40000</v>
      </c>
      <c r="D3" s="1">
        <v>60000</v>
      </c>
    </row>
    <row r="4" spans="1:4" x14ac:dyDescent="0.25">
      <c r="A4" t="s">
        <v>1</v>
      </c>
      <c r="B4" s="1">
        <v>40000</v>
      </c>
      <c r="C4" s="1">
        <v>40000</v>
      </c>
      <c r="D4" s="1">
        <v>40000</v>
      </c>
    </row>
    <row r="5" spans="1:4" x14ac:dyDescent="0.25">
      <c r="B5" s="1"/>
      <c r="C5" s="1"/>
      <c r="D5" s="1"/>
    </row>
    <row r="6" spans="1:4" x14ac:dyDescent="0.25">
      <c r="A6" s="2" t="s">
        <v>5</v>
      </c>
    </row>
    <row r="7" spans="1:4" x14ac:dyDescent="0.25">
      <c r="A7" t="s">
        <v>6</v>
      </c>
      <c r="B7" s="1"/>
      <c r="C7" s="1">
        <f>B3</f>
        <v>160000</v>
      </c>
      <c r="D7" s="1">
        <f>C3</f>
        <v>40000</v>
      </c>
    </row>
    <row r="8" spans="1:4" x14ac:dyDescent="0.25">
      <c r="A8" t="s">
        <v>7</v>
      </c>
      <c r="B8">
        <v>0</v>
      </c>
      <c r="C8">
        <v>0</v>
      </c>
      <c r="D8">
        <v>0</v>
      </c>
    </row>
    <row r="9" spans="1:4" x14ac:dyDescent="0.25">
      <c r="A9" t="s">
        <v>8</v>
      </c>
      <c r="B9" s="1">
        <v>0</v>
      </c>
      <c r="C9" s="1">
        <v>0</v>
      </c>
      <c r="D9" s="1">
        <v>0</v>
      </c>
    </row>
    <row r="10" spans="1:4" x14ac:dyDescent="0.25">
      <c r="A10" s="2" t="s">
        <v>15</v>
      </c>
      <c r="B10" s="1">
        <f>SUM(B7:B9)</f>
        <v>0</v>
      </c>
      <c r="C10" s="1">
        <f>SUM(C7:C9)</f>
        <v>160000</v>
      </c>
      <c r="D10" s="1">
        <f>SUM(D7:D9)</f>
        <v>40000</v>
      </c>
    </row>
    <row r="12" spans="1:4" x14ac:dyDescent="0.25">
      <c r="A12" s="2" t="s">
        <v>9</v>
      </c>
    </row>
    <row r="13" spans="1:4" x14ac:dyDescent="0.25">
      <c r="A13" t="s">
        <v>10</v>
      </c>
      <c r="B13" s="1">
        <v>140000</v>
      </c>
      <c r="C13" s="1">
        <f>B4</f>
        <v>40000</v>
      </c>
      <c r="D13" s="1">
        <f>C4</f>
        <v>40000</v>
      </c>
    </row>
    <row r="14" spans="1:4" x14ac:dyDescent="0.25">
      <c r="A14" t="s">
        <v>11</v>
      </c>
      <c r="B14" s="1">
        <v>4800</v>
      </c>
      <c r="C14" s="1">
        <v>4800</v>
      </c>
      <c r="D14" s="1">
        <v>4800</v>
      </c>
    </row>
    <row r="15" spans="1:4" x14ac:dyDescent="0.25">
      <c r="A15" t="s">
        <v>12</v>
      </c>
      <c r="B15" s="1">
        <v>2000</v>
      </c>
      <c r="C15" s="1">
        <v>2000</v>
      </c>
      <c r="D15" s="1">
        <v>2000</v>
      </c>
    </row>
    <row r="16" spans="1:4" x14ac:dyDescent="0.25">
      <c r="A16" t="s">
        <v>13</v>
      </c>
      <c r="B16" s="1">
        <v>0</v>
      </c>
      <c r="C16">
        <v>0</v>
      </c>
      <c r="D16">
        <v>0</v>
      </c>
    </row>
    <row r="17" spans="1:4" x14ac:dyDescent="0.25">
      <c r="A17" t="s">
        <v>14</v>
      </c>
      <c r="B17" s="1">
        <v>12000</v>
      </c>
      <c r="C17" s="1">
        <v>0</v>
      </c>
      <c r="D17" s="1">
        <v>0</v>
      </c>
    </row>
    <row r="18" spans="1:4" x14ac:dyDescent="0.25">
      <c r="A18" s="2" t="s">
        <v>15</v>
      </c>
      <c r="B18" s="1">
        <f>SUM(B13:B17)</f>
        <v>158800</v>
      </c>
      <c r="C18" s="1">
        <f t="shared" ref="C18:D18" si="0">SUM(C13:C17)</f>
        <v>46800</v>
      </c>
      <c r="D18" s="1">
        <f t="shared" si="0"/>
        <v>46800</v>
      </c>
    </row>
    <row r="20" spans="1:4" x14ac:dyDescent="0.25">
      <c r="A20" t="s">
        <v>16</v>
      </c>
      <c r="B20" s="1">
        <f>B10-B18</f>
        <v>-158800</v>
      </c>
      <c r="C20" s="1">
        <f t="shared" ref="C20:D20" si="1">C10-C18</f>
        <v>113200</v>
      </c>
      <c r="D20" s="1">
        <f t="shared" si="1"/>
        <v>-6800</v>
      </c>
    </row>
    <row r="22" spans="1:4" x14ac:dyDescent="0.25">
      <c r="A22" t="s">
        <v>17</v>
      </c>
      <c r="B22">
        <f>400+B27</f>
        <v>164800</v>
      </c>
      <c r="C22" s="1">
        <f>B23</f>
        <v>6000</v>
      </c>
      <c r="D22" s="1">
        <f>C23</f>
        <v>119200</v>
      </c>
    </row>
    <row r="23" spans="1:4" x14ac:dyDescent="0.25">
      <c r="A23" t="s">
        <v>18</v>
      </c>
      <c r="B23" s="1">
        <f>B20+B22</f>
        <v>6000</v>
      </c>
      <c r="C23" s="1">
        <f t="shared" ref="C23:D23" si="2">C20+C22</f>
        <v>119200</v>
      </c>
      <c r="D23" s="1">
        <f t="shared" si="2"/>
        <v>112400</v>
      </c>
    </row>
    <row r="24" spans="1:4" x14ac:dyDescent="0.25">
      <c r="A24" t="s">
        <v>19</v>
      </c>
      <c r="B24" s="1">
        <v>6000</v>
      </c>
      <c r="C24" s="1">
        <v>6000</v>
      </c>
      <c r="D24" s="1">
        <v>6000</v>
      </c>
    </row>
    <row r="25" spans="1:4" x14ac:dyDescent="0.25">
      <c r="A25" t="s">
        <v>20</v>
      </c>
      <c r="B25" s="1">
        <f>B23-B24</f>
        <v>0</v>
      </c>
      <c r="C25" s="1">
        <f t="shared" ref="C25:D25" si="3">C23-C24</f>
        <v>113200</v>
      </c>
      <c r="D25" s="1">
        <f t="shared" si="3"/>
        <v>106400</v>
      </c>
    </row>
    <row r="27" spans="1:4" x14ac:dyDescent="0.25">
      <c r="A27" s="2" t="s">
        <v>21</v>
      </c>
      <c r="B27" s="2">
        <f>ABS(MIN(B29:D29))</f>
        <v>164400</v>
      </c>
    </row>
    <row r="29" spans="1:4" x14ac:dyDescent="0.25">
      <c r="B29">
        <v>-164400</v>
      </c>
      <c r="C29">
        <v>-51200</v>
      </c>
      <c r="D29">
        <v>-58000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665D-B310-41BF-A491-81A727FEC2B0}">
  <dimension ref="A2:L98"/>
  <sheetViews>
    <sheetView tabSelected="1" topLeftCell="A43" workbookViewId="0">
      <selection activeCell="J56" sqref="J56"/>
    </sheetView>
  </sheetViews>
  <sheetFormatPr defaultRowHeight="15" x14ac:dyDescent="0.25"/>
  <cols>
    <col min="2" max="2" width="30.28515625" bestFit="1" customWidth="1"/>
    <col min="3" max="3" width="14.7109375" customWidth="1"/>
    <col min="4" max="4" width="10.140625" bestFit="1" customWidth="1"/>
    <col min="5" max="5" width="10.5703125" customWidth="1"/>
    <col min="6" max="6" width="8" bestFit="1" customWidth="1"/>
  </cols>
  <sheetData>
    <row r="2" spans="1:11" x14ac:dyDescent="0.25">
      <c r="C2" t="s">
        <v>22</v>
      </c>
      <c r="D2" t="s">
        <v>2</v>
      </c>
      <c r="E2" t="s">
        <v>3</v>
      </c>
      <c r="F2" t="s">
        <v>4</v>
      </c>
      <c r="G2" t="s">
        <v>23</v>
      </c>
      <c r="H2" t="s">
        <v>24</v>
      </c>
      <c r="I2" t="s">
        <v>25</v>
      </c>
      <c r="J2" t="s">
        <v>26</v>
      </c>
    </row>
    <row r="3" spans="1:11" x14ac:dyDescent="0.25">
      <c r="A3">
        <v>10</v>
      </c>
      <c r="B3" t="s">
        <v>0</v>
      </c>
      <c r="D3" s="1">
        <f>16000*A3</f>
        <v>160000</v>
      </c>
      <c r="E3" s="1">
        <f>4000*A3</f>
        <v>40000</v>
      </c>
      <c r="F3" s="1">
        <f>6000*A3</f>
        <v>60000</v>
      </c>
      <c r="G3" s="1">
        <f>7500*A3</f>
        <v>75000</v>
      </c>
      <c r="H3" s="1">
        <f>5000*A3</f>
        <v>50000</v>
      </c>
      <c r="I3" s="1">
        <f>3000*A3</f>
        <v>30000</v>
      </c>
      <c r="J3" s="1">
        <f>3000*A3</f>
        <v>30000</v>
      </c>
    </row>
    <row r="4" spans="1:11" x14ac:dyDescent="0.25">
      <c r="A4">
        <v>5</v>
      </c>
      <c r="B4" t="s">
        <v>1</v>
      </c>
      <c r="C4" s="3">
        <f>28000*A4</f>
        <v>140000</v>
      </c>
      <c r="D4" s="1">
        <f>8000*A4</f>
        <v>40000</v>
      </c>
      <c r="E4" s="1">
        <f>8000*A4</f>
        <v>40000</v>
      </c>
      <c r="F4" s="1">
        <f>38000*A4</f>
        <v>190000</v>
      </c>
      <c r="G4" s="1">
        <f>7000*A4</f>
        <v>35000</v>
      </c>
      <c r="H4" s="1">
        <f>4000*A4</f>
        <v>20000</v>
      </c>
      <c r="I4" s="1">
        <f>4000*A4</f>
        <v>20000</v>
      </c>
      <c r="J4" s="1">
        <f>2000*A4</f>
        <v>10000</v>
      </c>
    </row>
    <row r="5" spans="1:11" x14ac:dyDescent="0.25">
      <c r="D5" s="1"/>
      <c r="E5" s="1"/>
      <c r="F5" s="1"/>
    </row>
    <row r="6" spans="1:11" x14ac:dyDescent="0.25">
      <c r="B6" s="2" t="s">
        <v>5</v>
      </c>
      <c r="C6" s="2"/>
    </row>
    <row r="7" spans="1:11" x14ac:dyDescent="0.25">
      <c r="A7" s="4">
        <v>0.15</v>
      </c>
      <c r="B7" t="s">
        <v>6</v>
      </c>
      <c r="D7" s="1">
        <f>$A$7*D3*0.95</f>
        <v>22800</v>
      </c>
      <c r="E7" s="1">
        <f t="shared" ref="E7:J7" si="0">$A$7*E3*0.95</f>
        <v>5700</v>
      </c>
      <c r="F7" s="1">
        <f t="shared" si="0"/>
        <v>8550</v>
      </c>
      <c r="G7" s="1">
        <f t="shared" si="0"/>
        <v>10687.5</v>
      </c>
      <c r="H7" s="1">
        <f t="shared" si="0"/>
        <v>7125</v>
      </c>
      <c r="I7" s="1">
        <f t="shared" si="0"/>
        <v>4275</v>
      </c>
      <c r="J7" s="1">
        <f t="shared" si="0"/>
        <v>4275</v>
      </c>
    </row>
    <row r="8" spans="1:11" x14ac:dyDescent="0.25">
      <c r="A8">
        <v>0.85</v>
      </c>
      <c r="B8" t="s">
        <v>7</v>
      </c>
      <c r="D8">
        <v>0</v>
      </c>
      <c r="E8">
        <f>$A$8*D3</f>
        <v>136000</v>
      </c>
      <c r="F8">
        <f t="shared" ref="F8:K8" si="1">$A$8*E3</f>
        <v>34000</v>
      </c>
      <c r="G8">
        <f t="shared" si="1"/>
        <v>51000</v>
      </c>
      <c r="H8">
        <f t="shared" si="1"/>
        <v>63750</v>
      </c>
      <c r="I8">
        <f t="shared" si="1"/>
        <v>42500</v>
      </c>
      <c r="J8">
        <f t="shared" si="1"/>
        <v>25500</v>
      </c>
      <c r="K8">
        <f t="shared" si="1"/>
        <v>25500</v>
      </c>
    </row>
    <row r="9" spans="1:11" x14ac:dyDescent="0.25">
      <c r="B9" s="2" t="s">
        <v>15</v>
      </c>
      <c r="C9" s="2"/>
      <c r="D9" s="1">
        <f t="shared" ref="D9:J9" si="2">SUM(D7:D8)</f>
        <v>22800</v>
      </c>
      <c r="E9" s="1">
        <f t="shared" si="2"/>
        <v>141700</v>
      </c>
      <c r="F9" s="1">
        <f t="shared" si="2"/>
        <v>42550</v>
      </c>
      <c r="G9" s="1">
        <f t="shared" si="2"/>
        <v>61687.5</v>
      </c>
      <c r="H9" s="1">
        <f t="shared" si="2"/>
        <v>70875</v>
      </c>
      <c r="I9" s="1">
        <f t="shared" si="2"/>
        <v>46775</v>
      </c>
      <c r="J9" s="1">
        <f t="shared" si="2"/>
        <v>29775</v>
      </c>
    </row>
    <row r="11" spans="1:11" x14ac:dyDescent="0.25">
      <c r="B11" s="2" t="s">
        <v>9</v>
      </c>
      <c r="C11" s="2"/>
    </row>
    <row r="12" spans="1:11" x14ac:dyDescent="0.25">
      <c r="B12" t="s">
        <v>10</v>
      </c>
      <c r="D12" s="1">
        <v>140000</v>
      </c>
      <c r="E12" s="1">
        <f t="shared" ref="E12:J12" si="3">D4</f>
        <v>40000</v>
      </c>
      <c r="F12" s="1">
        <f t="shared" si="3"/>
        <v>40000</v>
      </c>
      <c r="G12" s="1">
        <f t="shared" si="3"/>
        <v>190000</v>
      </c>
      <c r="H12" s="1">
        <f t="shared" si="3"/>
        <v>35000</v>
      </c>
      <c r="I12" s="1">
        <f t="shared" si="3"/>
        <v>20000</v>
      </c>
      <c r="J12" s="1">
        <f t="shared" si="3"/>
        <v>20000</v>
      </c>
    </row>
    <row r="13" spans="1:11" x14ac:dyDescent="0.25">
      <c r="B13" t="s">
        <v>11</v>
      </c>
      <c r="D13" s="1">
        <v>4800</v>
      </c>
      <c r="E13" s="1">
        <v>4800</v>
      </c>
      <c r="F13" s="1">
        <v>4800</v>
      </c>
      <c r="G13" s="1">
        <v>4800</v>
      </c>
      <c r="H13" s="1">
        <v>4800</v>
      </c>
      <c r="I13" s="1">
        <v>4800</v>
      </c>
      <c r="J13" s="1">
        <v>4800</v>
      </c>
    </row>
    <row r="14" spans="1:11" x14ac:dyDescent="0.25">
      <c r="B14" t="s">
        <v>12</v>
      </c>
      <c r="D14" s="1">
        <v>2000</v>
      </c>
      <c r="E14" s="1">
        <v>2000</v>
      </c>
      <c r="F14" s="1">
        <v>2000</v>
      </c>
      <c r="G14" s="1">
        <v>2000</v>
      </c>
      <c r="H14" s="1">
        <v>2000</v>
      </c>
      <c r="I14" s="1">
        <v>2000</v>
      </c>
      <c r="J14" s="1">
        <v>2000</v>
      </c>
    </row>
    <row r="15" spans="1:11" x14ac:dyDescent="0.25">
      <c r="B15" t="s">
        <v>13</v>
      </c>
      <c r="D15" s="1">
        <v>0</v>
      </c>
      <c r="E15">
        <v>0</v>
      </c>
      <c r="F15">
        <v>5000</v>
      </c>
      <c r="G15">
        <v>5000</v>
      </c>
    </row>
    <row r="16" spans="1:11" x14ac:dyDescent="0.25">
      <c r="B16" t="s">
        <v>14</v>
      </c>
      <c r="D16" s="1">
        <v>12000</v>
      </c>
      <c r="E16" s="1">
        <v>0</v>
      </c>
      <c r="F16" s="1">
        <v>0</v>
      </c>
      <c r="G16" s="1">
        <v>22000</v>
      </c>
    </row>
    <row r="17" spans="2:12" x14ac:dyDescent="0.25">
      <c r="B17" t="s">
        <v>27</v>
      </c>
      <c r="D17" s="1"/>
      <c r="E17" s="1">
        <v>12000</v>
      </c>
      <c r="F17" s="1">
        <v>12000</v>
      </c>
      <c r="G17" s="1">
        <v>12000</v>
      </c>
      <c r="H17" s="1">
        <v>12000</v>
      </c>
      <c r="I17" s="1">
        <v>12000</v>
      </c>
      <c r="J17" s="1">
        <v>12000</v>
      </c>
    </row>
    <row r="18" spans="2:12" x14ac:dyDescent="0.25">
      <c r="B18" s="2" t="s">
        <v>15</v>
      </c>
      <c r="C18" s="2"/>
      <c r="D18" s="1">
        <f t="shared" ref="D18:J18" si="4">SUM(D12:D17)</f>
        <v>158800</v>
      </c>
      <c r="E18" s="1">
        <f t="shared" si="4"/>
        <v>58800</v>
      </c>
      <c r="F18" s="1">
        <f t="shared" si="4"/>
        <v>63800</v>
      </c>
      <c r="G18" s="1">
        <f t="shared" si="4"/>
        <v>235800</v>
      </c>
      <c r="H18" s="1">
        <f t="shared" si="4"/>
        <v>53800</v>
      </c>
      <c r="I18" s="1">
        <f t="shared" si="4"/>
        <v>38800</v>
      </c>
      <c r="J18" s="1">
        <f t="shared" si="4"/>
        <v>38800</v>
      </c>
    </row>
    <row r="20" spans="2:12" x14ac:dyDescent="0.25">
      <c r="B20" t="s">
        <v>16</v>
      </c>
      <c r="D20" s="1">
        <f t="shared" ref="D20:J20" si="5">D9-D18</f>
        <v>-136000</v>
      </c>
      <c r="E20" s="1">
        <f t="shared" si="5"/>
        <v>82900</v>
      </c>
      <c r="F20" s="1">
        <f t="shared" si="5"/>
        <v>-21250</v>
      </c>
      <c r="G20" s="1">
        <f t="shared" si="5"/>
        <v>-174112.5</v>
      </c>
      <c r="H20" s="1">
        <f t="shared" si="5"/>
        <v>17075</v>
      </c>
      <c r="I20" s="1">
        <f t="shared" si="5"/>
        <v>7975</v>
      </c>
      <c r="J20" s="1">
        <f t="shared" si="5"/>
        <v>-9025</v>
      </c>
    </row>
    <row r="22" spans="2:12" x14ac:dyDescent="0.25">
      <c r="B22" t="s">
        <v>17</v>
      </c>
      <c r="D22">
        <f>400+D27</f>
        <v>254462.5</v>
      </c>
      <c r="E22" s="1">
        <f>D23</f>
        <v>118462.5</v>
      </c>
      <c r="F22" s="1">
        <f>E23</f>
        <v>201362.5</v>
      </c>
      <c r="G22" s="1">
        <f t="shared" ref="G22:J22" si="6">F23</f>
        <v>180112.5</v>
      </c>
      <c r="H22" s="1">
        <f t="shared" si="6"/>
        <v>6000</v>
      </c>
      <c r="I22" s="1">
        <f t="shared" si="6"/>
        <v>23075</v>
      </c>
      <c r="J22" s="1">
        <f t="shared" si="6"/>
        <v>31050</v>
      </c>
    </row>
    <row r="23" spans="2:12" x14ac:dyDescent="0.25">
      <c r="B23" t="s">
        <v>18</v>
      </c>
      <c r="D23" s="1">
        <f>D20+D22</f>
        <v>118462.5</v>
      </c>
      <c r="E23" s="1">
        <f t="shared" ref="E23" si="7">E20+E22</f>
        <v>201362.5</v>
      </c>
      <c r="F23" s="1">
        <f>F20+F22</f>
        <v>180112.5</v>
      </c>
      <c r="G23" s="1">
        <f t="shared" ref="G23:J23" si="8">G20+G22</f>
        <v>6000</v>
      </c>
      <c r="H23" s="1">
        <f t="shared" si="8"/>
        <v>23075</v>
      </c>
      <c r="I23" s="1">
        <f t="shared" si="8"/>
        <v>31050</v>
      </c>
      <c r="J23" s="1">
        <f t="shared" si="8"/>
        <v>22025</v>
      </c>
    </row>
    <row r="24" spans="2:12" x14ac:dyDescent="0.25">
      <c r="B24" t="s">
        <v>19</v>
      </c>
      <c r="D24" s="1">
        <v>6000</v>
      </c>
      <c r="E24" s="1">
        <v>6000</v>
      </c>
      <c r="F24" s="1">
        <v>6000</v>
      </c>
      <c r="G24" s="1">
        <v>6000</v>
      </c>
      <c r="H24" s="1">
        <v>6000</v>
      </c>
      <c r="I24" s="1">
        <v>6000</v>
      </c>
      <c r="J24" s="1">
        <v>6000</v>
      </c>
    </row>
    <row r="25" spans="2:12" x14ac:dyDescent="0.25">
      <c r="B25" t="s">
        <v>20</v>
      </c>
      <c r="D25" s="1">
        <f>D23-D24</f>
        <v>112462.5</v>
      </c>
      <c r="E25" s="1">
        <f t="shared" ref="E25:F25" si="9">E23-E24</f>
        <v>195362.5</v>
      </c>
      <c r="F25" s="1">
        <f t="shared" si="9"/>
        <v>174112.5</v>
      </c>
      <c r="G25" s="1">
        <f t="shared" ref="G25" si="10">G23-G24</f>
        <v>0</v>
      </c>
      <c r="H25" s="1">
        <f t="shared" ref="H25" si="11">H23-H24</f>
        <v>17075</v>
      </c>
      <c r="I25" s="1">
        <f t="shared" ref="I25" si="12">I23-I24</f>
        <v>25050</v>
      </c>
      <c r="J25" s="1">
        <f t="shared" ref="J25" si="13">J23-J24</f>
        <v>16025</v>
      </c>
    </row>
    <row r="27" spans="2:12" x14ac:dyDescent="0.25">
      <c r="B27" s="5" t="s">
        <v>21</v>
      </c>
      <c r="C27" s="5"/>
      <c r="D27" s="5">
        <f>ABS(MIN(F27:L27))</f>
        <v>254062.5</v>
      </c>
      <c r="E27">
        <v>254062.5</v>
      </c>
      <c r="F27" s="1">
        <v>-141600</v>
      </c>
      <c r="G27" s="1">
        <v>-58700</v>
      </c>
      <c r="H27" s="1">
        <v>-79950</v>
      </c>
      <c r="I27" s="1">
        <v>-254062.5</v>
      </c>
      <c r="J27" s="1">
        <v>-236987.5</v>
      </c>
      <c r="K27" s="1">
        <v>-229012.5</v>
      </c>
      <c r="L27" s="1">
        <v>-238037.5</v>
      </c>
    </row>
    <row r="29" spans="2:12" x14ac:dyDescent="0.25">
      <c r="B29" s="6" t="s">
        <v>29</v>
      </c>
    </row>
    <row r="32" spans="2:12" x14ac:dyDescent="0.25">
      <c r="C32" t="s">
        <v>22</v>
      </c>
      <c r="D32" t="s">
        <v>2</v>
      </c>
      <c r="E32" t="s">
        <v>3</v>
      </c>
      <c r="F32" t="s">
        <v>4</v>
      </c>
      <c r="G32" t="s">
        <v>23</v>
      </c>
      <c r="H32" t="s">
        <v>24</v>
      </c>
      <c r="I32" t="s">
        <v>25</v>
      </c>
      <c r="J32" t="s">
        <v>26</v>
      </c>
    </row>
    <row r="33" spans="1:11" x14ac:dyDescent="0.25">
      <c r="A33">
        <v>10</v>
      </c>
      <c r="B33" t="s">
        <v>0</v>
      </c>
      <c r="D33" s="1">
        <f>16000*A33</f>
        <v>160000</v>
      </c>
      <c r="E33" s="1">
        <f>4000*A33</f>
        <v>40000</v>
      </c>
      <c r="F33" s="1">
        <f>6000*A33</f>
        <v>60000</v>
      </c>
      <c r="G33" s="1">
        <f>7500*A33</f>
        <v>75000</v>
      </c>
      <c r="H33" s="1">
        <f>5000*A33</f>
        <v>50000</v>
      </c>
      <c r="I33" s="1">
        <f>3000*A33</f>
        <v>30000</v>
      </c>
      <c r="J33" s="1">
        <f>3000*A33</f>
        <v>30000</v>
      </c>
    </row>
    <row r="34" spans="1:11" x14ac:dyDescent="0.25">
      <c r="A34">
        <v>5</v>
      </c>
      <c r="B34" t="s">
        <v>1</v>
      </c>
      <c r="C34" s="3">
        <f>28000*A34</f>
        <v>140000</v>
      </c>
      <c r="D34" s="1">
        <f>8000*A34</f>
        <v>40000</v>
      </c>
      <c r="E34" s="1">
        <f>8000*A34</f>
        <v>40000</v>
      </c>
      <c r="F34" s="1">
        <f>38000*A34</f>
        <v>190000</v>
      </c>
      <c r="G34" s="1">
        <f>7000*A34</f>
        <v>35000</v>
      </c>
      <c r="H34" s="1">
        <f>4000*A34</f>
        <v>20000</v>
      </c>
      <c r="I34" s="1">
        <f>4000*A34</f>
        <v>20000</v>
      </c>
      <c r="J34" s="1">
        <f>2000*A34</f>
        <v>10000</v>
      </c>
    </row>
    <row r="35" spans="1:11" x14ac:dyDescent="0.25">
      <c r="D35" s="1"/>
      <c r="E35" s="1"/>
      <c r="F35" s="1"/>
    </row>
    <row r="36" spans="1:11" x14ac:dyDescent="0.25">
      <c r="B36" s="2" t="s">
        <v>5</v>
      </c>
      <c r="C36" s="2"/>
    </row>
    <row r="37" spans="1:11" x14ac:dyDescent="0.25">
      <c r="A37" s="4">
        <v>0.15</v>
      </c>
      <c r="B37" t="s">
        <v>6</v>
      </c>
      <c r="D37" s="1">
        <f>$A$7*D33*0.95</f>
        <v>22800</v>
      </c>
      <c r="E37" s="1">
        <f t="shared" ref="E37:J37" si="14">$A$7*E33*0.95</f>
        <v>5700</v>
      </c>
      <c r="F37" s="1">
        <f t="shared" si="14"/>
        <v>8550</v>
      </c>
      <c r="G37" s="1">
        <f t="shared" si="14"/>
        <v>10687.5</v>
      </c>
      <c r="H37" s="1">
        <f t="shared" si="14"/>
        <v>7125</v>
      </c>
      <c r="I37" s="1">
        <f t="shared" si="14"/>
        <v>4275</v>
      </c>
      <c r="J37" s="1">
        <f t="shared" si="14"/>
        <v>4275</v>
      </c>
    </row>
    <row r="38" spans="1:11" x14ac:dyDescent="0.25">
      <c r="A38">
        <v>0.85</v>
      </c>
      <c r="B38" t="s">
        <v>7</v>
      </c>
      <c r="D38">
        <v>0</v>
      </c>
      <c r="E38">
        <f>$A$8*D33</f>
        <v>136000</v>
      </c>
      <c r="F38">
        <f t="shared" ref="F38:K38" si="15">$A$8*E33</f>
        <v>34000</v>
      </c>
      <c r="G38">
        <f t="shared" si="15"/>
        <v>51000</v>
      </c>
      <c r="H38">
        <f t="shared" si="15"/>
        <v>63750</v>
      </c>
      <c r="I38">
        <f t="shared" si="15"/>
        <v>42500</v>
      </c>
      <c r="J38">
        <f t="shared" si="15"/>
        <v>25500</v>
      </c>
      <c r="K38">
        <f t="shared" si="15"/>
        <v>25500</v>
      </c>
    </row>
    <row r="39" spans="1:11" x14ac:dyDescent="0.25">
      <c r="B39" s="2" t="s">
        <v>15</v>
      </c>
      <c r="C39" s="2"/>
      <c r="D39" s="1">
        <f t="shared" ref="D39:J39" si="16">SUM(D37:D38)</f>
        <v>22800</v>
      </c>
      <c r="E39" s="1">
        <f t="shared" si="16"/>
        <v>141700</v>
      </c>
      <c r="F39" s="1">
        <f t="shared" si="16"/>
        <v>42550</v>
      </c>
      <c r="G39" s="1">
        <f t="shared" si="16"/>
        <v>61687.5</v>
      </c>
      <c r="H39" s="1">
        <f t="shared" si="16"/>
        <v>70875</v>
      </c>
      <c r="I39" s="1">
        <f t="shared" si="16"/>
        <v>46775</v>
      </c>
      <c r="J39" s="1">
        <f t="shared" si="16"/>
        <v>29775</v>
      </c>
    </row>
    <row r="41" spans="1:11" x14ac:dyDescent="0.25">
      <c r="B41" s="2" t="s">
        <v>9</v>
      </c>
      <c r="C41" s="2"/>
    </row>
    <row r="42" spans="1:11" x14ac:dyDescent="0.25">
      <c r="B42" t="s">
        <v>10</v>
      </c>
      <c r="D42" s="1">
        <v>140000</v>
      </c>
      <c r="E42" s="1">
        <f t="shared" ref="E42:J42" si="17">D34</f>
        <v>40000</v>
      </c>
      <c r="F42" s="1">
        <f t="shared" si="17"/>
        <v>40000</v>
      </c>
      <c r="G42" s="1">
        <f t="shared" si="17"/>
        <v>190000</v>
      </c>
      <c r="H42" s="1">
        <f t="shared" si="17"/>
        <v>35000</v>
      </c>
      <c r="I42" s="1">
        <f t="shared" si="17"/>
        <v>20000</v>
      </c>
      <c r="J42" s="1">
        <f t="shared" si="17"/>
        <v>20000</v>
      </c>
    </row>
    <row r="43" spans="1:11" x14ac:dyDescent="0.25">
      <c r="B43" t="s">
        <v>11</v>
      </c>
      <c r="D43" s="1">
        <v>4800</v>
      </c>
      <c r="E43" s="1">
        <v>4800</v>
      </c>
      <c r="F43" s="1">
        <v>4800</v>
      </c>
      <c r="G43" s="1">
        <v>4800</v>
      </c>
      <c r="H43" s="1">
        <v>4800</v>
      </c>
      <c r="I43" s="1">
        <v>4800</v>
      </c>
      <c r="J43" s="1">
        <v>4800</v>
      </c>
    </row>
    <row r="44" spans="1:11" x14ac:dyDescent="0.25">
      <c r="B44" t="s">
        <v>12</v>
      </c>
      <c r="D44" s="1">
        <v>2000</v>
      </c>
      <c r="E44" s="1">
        <v>2000</v>
      </c>
      <c r="F44" s="1">
        <v>2000</v>
      </c>
      <c r="G44" s="1">
        <v>2000</v>
      </c>
      <c r="H44" s="1">
        <v>2000</v>
      </c>
      <c r="I44" s="1">
        <v>2000</v>
      </c>
      <c r="J44" s="1">
        <v>2000</v>
      </c>
    </row>
    <row r="45" spans="1:11" x14ac:dyDescent="0.25">
      <c r="B45" t="s">
        <v>13</v>
      </c>
      <c r="D45" s="1">
        <v>0</v>
      </c>
      <c r="E45">
        <v>0</v>
      </c>
      <c r="F45">
        <v>5000</v>
      </c>
      <c r="G45">
        <v>5000</v>
      </c>
    </row>
    <row r="46" spans="1:11" x14ac:dyDescent="0.25">
      <c r="B46" t="s">
        <v>14</v>
      </c>
      <c r="D46" s="1">
        <v>12000</v>
      </c>
      <c r="E46" s="1">
        <v>0</v>
      </c>
      <c r="F46" s="1">
        <v>0</v>
      </c>
      <c r="G46" s="1">
        <v>22000</v>
      </c>
    </row>
    <row r="47" spans="1:11" x14ac:dyDescent="0.25">
      <c r="B47" t="s">
        <v>30</v>
      </c>
      <c r="D47" s="1"/>
      <c r="E47" s="1">
        <f>C61</f>
        <v>39673</v>
      </c>
      <c r="F47" s="1">
        <f t="shared" ref="F47:I47" si="18">D61</f>
        <v>39673</v>
      </c>
      <c r="G47" s="1">
        <f t="shared" si="18"/>
        <v>39673</v>
      </c>
      <c r="H47" s="1">
        <f t="shared" si="18"/>
        <v>39673</v>
      </c>
      <c r="I47" s="1">
        <f t="shared" si="18"/>
        <v>39673</v>
      </c>
      <c r="J47" s="1">
        <f>H61</f>
        <v>39673</v>
      </c>
    </row>
    <row r="48" spans="1:11" x14ac:dyDescent="0.25">
      <c r="B48" t="s">
        <v>27</v>
      </c>
      <c r="D48" s="1"/>
      <c r="E48" s="1">
        <v>12000</v>
      </c>
      <c r="F48" s="1">
        <v>12000</v>
      </c>
      <c r="G48" s="1">
        <v>12000</v>
      </c>
      <c r="H48" s="1">
        <v>12000</v>
      </c>
      <c r="I48" s="1">
        <v>12000</v>
      </c>
      <c r="J48" s="1">
        <v>12000</v>
      </c>
    </row>
    <row r="49" spans="2:11" x14ac:dyDescent="0.25">
      <c r="B49" s="2" t="s">
        <v>15</v>
      </c>
      <c r="C49" s="2"/>
      <c r="D49" s="1">
        <f t="shared" ref="D49:J49" si="19">SUM(D42:D48)</f>
        <v>158800</v>
      </c>
      <c r="E49" s="1">
        <f t="shared" si="19"/>
        <v>98473</v>
      </c>
      <c r="F49" s="1">
        <f t="shared" si="19"/>
        <v>103473</v>
      </c>
      <c r="G49" s="1">
        <f t="shared" si="19"/>
        <v>275473</v>
      </c>
      <c r="H49" s="1">
        <f t="shared" si="19"/>
        <v>93473</v>
      </c>
      <c r="I49" s="1">
        <f t="shared" si="19"/>
        <v>78473</v>
      </c>
      <c r="J49" s="1">
        <f t="shared" si="19"/>
        <v>78473</v>
      </c>
    </row>
    <row r="51" spans="2:11" x14ac:dyDescent="0.25">
      <c r="B51" t="s">
        <v>16</v>
      </c>
      <c r="D51" s="1">
        <f t="shared" ref="D51:J51" si="20">D39-D49</f>
        <v>-136000</v>
      </c>
      <c r="E51" s="1">
        <f t="shared" si="20"/>
        <v>43227</v>
      </c>
      <c r="F51" s="1">
        <f t="shared" si="20"/>
        <v>-60923</v>
      </c>
      <c r="G51" s="1">
        <f t="shared" si="20"/>
        <v>-213785.5</v>
      </c>
      <c r="H51" s="1">
        <f t="shared" si="20"/>
        <v>-22598</v>
      </c>
      <c r="I51" s="1">
        <f t="shared" si="20"/>
        <v>-31698</v>
      </c>
      <c r="J51" s="1">
        <f t="shared" si="20"/>
        <v>-48698</v>
      </c>
    </row>
    <row r="53" spans="2:11" x14ac:dyDescent="0.25">
      <c r="B53" t="s">
        <v>17</v>
      </c>
      <c r="D53">
        <f>400+C58</f>
        <v>476475.5</v>
      </c>
      <c r="E53" s="1">
        <f>D54</f>
        <v>340475.5</v>
      </c>
      <c r="F53" s="1">
        <f>E54</f>
        <v>383702.5</v>
      </c>
      <c r="G53" s="1">
        <f t="shared" ref="G53:J53" si="21">F54</f>
        <v>322779.5</v>
      </c>
      <c r="H53" s="1">
        <f t="shared" si="21"/>
        <v>108994</v>
      </c>
      <c r="I53" s="1">
        <f t="shared" si="21"/>
        <v>86396</v>
      </c>
      <c r="J53" s="1">
        <f t="shared" si="21"/>
        <v>54698</v>
      </c>
    </row>
    <row r="54" spans="2:11" x14ac:dyDescent="0.25">
      <c r="B54" t="s">
        <v>18</v>
      </c>
      <c r="D54" s="1">
        <f>D51+D53</f>
        <v>340475.5</v>
      </c>
      <c r="E54" s="1">
        <f t="shared" ref="E54" si="22">E51+E53</f>
        <v>383702.5</v>
      </c>
      <c r="F54" s="1">
        <f>F51+F53</f>
        <v>322779.5</v>
      </c>
      <c r="G54" s="1">
        <f t="shared" ref="G54" si="23">G51+G53</f>
        <v>108994</v>
      </c>
      <c r="H54" s="1">
        <f t="shared" ref="H54" si="24">H51+H53</f>
        <v>86396</v>
      </c>
      <c r="I54" s="1">
        <f t="shared" ref="I54" si="25">I51+I53</f>
        <v>54698</v>
      </c>
      <c r="J54" s="1">
        <f t="shared" ref="J54" si="26">J51+J53</f>
        <v>6000</v>
      </c>
    </row>
    <row r="55" spans="2:11" x14ac:dyDescent="0.25">
      <c r="B55" t="s">
        <v>19</v>
      </c>
      <c r="D55" s="1">
        <v>6000</v>
      </c>
      <c r="E55" s="1">
        <v>6000</v>
      </c>
      <c r="F55" s="1">
        <v>6000</v>
      </c>
      <c r="G55" s="1">
        <v>6000</v>
      </c>
      <c r="H55" s="1">
        <v>6000</v>
      </c>
      <c r="I55" s="1">
        <v>6000</v>
      </c>
      <c r="J55" s="1">
        <v>6000</v>
      </c>
    </row>
    <row r="56" spans="2:11" x14ac:dyDescent="0.25">
      <c r="B56" t="s">
        <v>20</v>
      </c>
      <c r="D56" s="1">
        <f>D54-D55</f>
        <v>334475.5</v>
      </c>
      <c r="E56" s="1">
        <f t="shared" ref="E56" si="27">E54-E55</f>
        <v>377702.5</v>
      </c>
      <c r="F56" s="1">
        <f t="shared" ref="F56" si="28">F54-F55</f>
        <v>316779.5</v>
      </c>
      <c r="G56" s="1">
        <f t="shared" ref="G56" si="29">G54-G55</f>
        <v>102994</v>
      </c>
      <c r="H56" s="1">
        <f t="shared" ref="H56" si="30">H54-H55</f>
        <v>80396</v>
      </c>
      <c r="I56" s="1">
        <f t="shared" ref="I56" si="31">I54-I55</f>
        <v>48698</v>
      </c>
      <c r="J56" s="1">
        <f t="shared" ref="J56" si="32">J54-J55</f>
        <v>0</v>
      </c>
    </row>
    <row r="58" spans="2:11" x14ac:dyDescent="0.25">
      <c r="B58" s="5" t="s">
        <v>21</v>
      </c>
      <c r="C58" s="5">
        <f>254062.5+222013</f>
        <v>476075.5</v>
      </c>
      <c r="D58" s="7"/>
      <c r="F58" s="1"/>
      <c r="G58" s="1"/>
      <c r="H58" s="1"/>
      <c r="I58" s="1"/>
      <c r="J58" s="1"/>
      <c r="K58" s="1"/>
    </row>
    <row r="59" spans="2:11" x14ac:dyDescent="0.25">
      <c r="B59" s="9" t="s">
        <v>34</v>
      </c>
    </row>
    <row r="60" spans="2:11" x14ac:dyDescent="0.25">
      <c r="C60" s="2" t="s">
        <v>3</v>
      </c>
      <c r="D60" s="2" t="s">
        <v>4</v>
      </c>
      <c r="E60" s="2" t="s">
        <v>23</v>
      </c>
      <c r="F60" s="2" t="s">
        <v>24</v>
      </c>
      <c r="G60" s="2" t="s">
        <v>25</v>
      </c>
      <c r="H60" s="2" t="s">
        <v>26</v>
      </c>
    </row>
    <row r="61" spans="2:11" x14ac:dyDescent="0.25">
      <c r="B61" s="2" t="s">
        <v>28</v>
      </c>
      <c r="C61">
        <f>ROUND($C$58/12,0)</f>
        <v>39673</v>
      </c>
      <c r="D61">
        <f t="shared" ref="D61:H61" si="33">ROUND($C$58/12,0)</f>
        <v>39673</v>
      </c>
      <c r="E61">
        <f t="shared" si="33"/>
        <v>39673</v>
      </c>
      <c r="F61">
        <f t="shared" si="33"/>
        <v>39673</v>
      </c>
      <c r="G61">
        <f t="shared" si="33"/>
        <v>39673</v>
      </c>
      <c r="H61">
        <f t="shared" si="33"/>
        <v>39673</v>
      </c>
    </row>
    <row r="62" spans="2:11" x14ac:dyDescent="0.25">
      <c r="B62" s="2" t="s">
        <v>31</v>
      </c>
      <c r="C62" s="1">
        <v>12000</v>
      </c>
      <c r="D62" s="1">
        <v>12000</v>
      </c>
      <c r="E62" s="1">
        <v>12000</v>
      </c>
      <c r="F62" s="1">
        <v>12000</v>
      </c>
      <c r="G62" s="1">
        <v>12000</v>
      </c>
      <c r="H62" s="1">
        <v>12000</v>
      </c>
    </row>
    <row r="63" spans="2:11" x14ac:dyDescent="0.25">
      <c r="B63" s="2" t="s">
        <v>32</v>
      </c>
      <c r="C63">
        <f>SUM(C61:C62)</f>
        <v>51673</v>
      </c>
      <c r="D63">
        <f t="shared" ref="D63:H63" si="34">SUM(D61:D62)</f>
        <v>51673</v>
      </c>
      <c r="E63">
        <f t="shared" si="34"/>
        <v>51673</v>
      </c>
      <c r="F63">
        <f t="shared" si="34"/>
        <v>51673</v>
      </c>
      <c r="G63">
        <f t="shared" si="34"/>
        <v>51673</v>
      </c>
      <c r="H63">
        <f t="shared" si="34"/>
        <v>51673</v>
      </c>
    </row>
    <row r="65" spans="1:11" x14ac:dyDescent="0.25">
      <c r="B65" s="8" t="s">
        <v>33</v>
      </c>
    </row>
    <row r="67" spans="1:11" x14ac:dyDescent="0.25">
      <c r="C67" t="s">
        <v>22</v>
      </c>
      <c r="D67" t="s">
        <v>2</v>
      </c>
      <c r="E67" t="s">
        <v>3</v>
      </c>
      <c r="F67" t="s">
        <v>4</v>
      </c>
      <c r="G67" t="s">
        <v>23</v>
      </c>
      <c r="H67" t="s">
        <v>24</v>
      </c>
      <c r="I67" t="s">
        <v>25</v>
      </c>
      <c r="J67" t="s">
        <v>26</v>
      </c>
    </row>
    <row r="68" spans="1:11" x14ac:dyDescent="0.25">
      <c r="A68">
        <v>10</v>
      </c>
      <c r="B68" t="s">
        <v>0</v>
      </c>
      <c r="D68" s="1">
        <f>16000*A68</f>
        <v>160000</v>
      </c>
      <c r="E68" s="1">
        <f>4000*A68</f>
        <v>40000</v>
      </c>
      <c r="F68" s="1">
        <f>6000*A68</f>
        <v>60000</v>
      </c>
      <c r="G68" s="1">
        <f>7500*A68</f>
        <v>75000</v>
      </c>
      <c r="H68" s="1">
        <f>5000*A68</f>
        <v>50000</v>
      </c>
      <c r="I68" s="1">
        <f>3000*A68</f>
        <v>30000</v>
      </c>
      <c r="J68" s="1">
        <f>3000*A68</f>
        <v>30000</v>
      </c>
    </row>
    <row r="69" spans="1:11" x14ac:dyDescent="0.25">
      <c r="A69">
        <v>5</v>
      </c>
      <c r="B69" t="s">
        <v>1</v>
      </c>
      <c r="C69" s="3">
        <f>28000*A69</f>
        <v>140000</v>
      </c>
      <c r="D69" s="1">
        <f>8000*A69</f>
        <v>40000</v>
      </c>
      <c r="E69" s="1">
        <f>8000*A69</f>
        <v>40000</v>
      </c>
      <c r="F69" s="1">
        <f>38000*A69</f>
        <v>190000</v>
      </c>
      <c r="G69" s="1">
        <f>7000*A69</f>
        <v>35000</v>
      </c>
      <c r="H69" s="1">
        <f>4000*A69</f>
        <v>20000</v>
      </c>
      <c r="I69" s="1">
        <f>4000*A69</f>
        <v>20000</v>
      </c>
      <c r="J69" s="1">
        <f>2000*A69</f>
        <v>10000</v>
      </c>
    </row>
    <row r="70" spans="1:11" x14ac:dyDescent="0.25">
      <c r="D70" s="1"/>
      <c r="E70" s="1"/>
      <c r="F70" s="1"/>
    </row>
    <row r="71" spans="1:11" x14ac:dyDescent="0.25">
      <c r="B71" s="2" t="s">
        <v>5</v>
      </c>
      <c r="C71" s="2"/>
    </row>
    <row r="72" spans="1:11" x14ac:dyDescent="0.25">
      <c r="A72" s="4">
        <v>0.15</v>
      </c>
      <c r="B72" t="s">
        <v>6</v>
      </c>
      <c r="D72" s="1">
        <f>$A$7*D68*0.95</f>
        <v>22800</v>
      </c>
      <c r="E72" s="1">
        <f t="shared" ref="E72:J72" si="35">$A$7*E68*0.95</f>
        <v>5700</v>
      </c>
      <c r="F72" s="1">
        <f t="shared" si="35"/>
        <v>8550</v>
      </c>
      <c r="G72" s="1">
        <f t="shared" si="35"/>
        <v>10687.5</v>
      </c>
      <c r="H72" s="1">
        <f t="shared" si="35"/>
        <v>7125</v>
      </c>
      <c r="I72" s="1">
        <f t="shared" si="35"/>
        <v>4275</v>
      </c>
      <c r="J72" s="1">
        <f t="shared" si="35"/>
        <v>4275</v>
      </c>
    </row>
    <row r="73" spans="1:11" x14ac:dyDescent="0.25">
      <c r="A73">
        <v>0.85</v>
      </c>
      <c r="B73" t="s">
        <v>7</v>
      </c>
      <c r="D73">
        <v>0</v>
      </c>
      <c r="E73">
        <f>$A$8*D68</f>
        <v>136000</v>
      </c>
      <c r="F73">
        <f t="shared" ref="F73:K73" si="36">$A$8*E68</f>
        <v>34000</v>
      </c>
      <c r="G73">
        <f t="shared" si="36"/>
        <v>51000</v>
      </c>
      <c r="H73">
        <f t="shared" si="36"/>
        <v>63750</v>
      </c>
      <c r="I73">
        <f t="shared" si="36"/>
        <v>42500</v>
      </c>
      <c r="J73">
        <f t="shared" si="36"/>
        <v>25500</v>
      </c>
      <c r="K73">
        <f t="shared" si="36"/>
        <v>25500</v>
      </c>
    </row>
    <row r="74" spans="1:11" x14ac:dyDescent="0.25">
      <c r="B74" s="2" t="s">
        <v>15</v>
      </c>
      <c r="C74" s="2"/>
      <c r="D74" s="1">
        <f t="shared" ref="D74:J74" si="37">SUM(D72:D73)</f>
        <v>22800</v>
      </c>
      <c r="E74" s="1">
        <f t="shared" si="37"/>
        <v>141700</v>
      </c>
      <c r="F74" s="1">
        <f t="shared" si="37"/>
        <v>42550</v>
      </c>
      <c r="G74" s="1">
        <f t="shared" si="37"/>
        <v>61687.5</v>
      </c>
      <c r="H74" s="1">
        <f t="shared" si="37"/>
        <v>70875</v>
      </c>
      <c r="I74" s="1">
        <f t="shared" si="37"/>
        <v>46775</v>
      </c>
      <c r="J74" s="1">
        <f t="shared" si="37"/>
        <v>29775</v>
      </c>
    </row>
    <row r="76" spans="1:11" x14ac:dyDescent="0.25">
      <c r="B76" s="2" t="s">
        <v>9</v>
      </c>
      <c r="C76" s="2"/>
    </row>
    <row r="77" spans="1:11" x14ac:dyDescent="0.25">
      <c r="B77" t="s">
        <v>10</v>
      </c>
      <c r="E77" s="1">
        <v>140000</v>
      </c>
      <c r="F77" s="1">
        <f t="shared" ref="F77:K77" si="38">D69</f>
        <v>40000</v>
      </c>
      <c r="G77" s="1">
        <f t="shared" si="38"/>
        <v>40000</v>
      </c>
      <c r="H77" s="1">
        <f t="shared" si="38"/>
        <v>190000</v>
      </c>
      <c r="I77" s="1">
        <f t="shared" si="38"/>
        <v>35000</v>
      </c>
      <c r="J77" s="1">
        <f t="shared" si="38"/>
        <v>20000</v>
      </c>
      <c r="K77" s="1">
        <f t="shared" si="38"/>
        <v>20000</v>
      </c>
    </row>
    <row r="78" spans="1:11" x14ac:dyDescent="0.25">
      <c r="B78" t="s">
        <v>11</v>
      </c>
      <c r="D78" s="1">
        <v>4800</v>
      </c>
      <c r="E78" s="1">
        <v>4800</v>
      </c>
      <c r="F78" s="1">
        <v>4800</v>
      </c>
      <c r="G78" s="1">
        <v>4800</v>
      </c>
      <c r="H78" s="1">
        <v>4800</v>
      </c>
      <c r="I78" s="1">
        <v>4800</v>
      </c>
      <c r="J78" s="1">
        <v>4800</v>
      </c>
    </row>
    <row r="79" spans="1:11" x14ac:dyDescent="0.25">
      <c r="B79" t="s">
        <v>12</v>
      </c>
      <c r="D79" s="1">
        <v>2000</v>
      </c>
      <c r="E79" s="1">
        <v>2000</v>
      </c>
      <c r="F79" s="1">
        <v>2000</v>
      </c>
      <c r="G79" s="1">
        <v>2000</v>
      </c>
      <c r="H79" s="1">
        <v>2000</v>
      </c>
      <c r="I79" s="1">
        <v>2000</v>
      </c>
      <c r="J79" s="1">
        <v>2000</v>
      </c>
    </row>
    <row r="80" spans="1:11" x14ac:dyDescent="0.25">
      <c r="B80" t="s">
        <v>13</v>
      </c>
      <c r="D80" s="1">
        <v>0</v>
      </c>
      <c r="E80">
        <v>0</v>
      </c>
      <c r="F80">
        <v>5000</v>
      </c>
      <c r="G80">
        <v>5000</v>
      </c>
    </row>
    <row r="81" spans="2:11" x14ac:dyDescent="0.25">
      <c r="B81" t="s">
        <v>14</v>
      </c>
      <c r="D81" s="1">
        <v>12000</v>
      </c>
      <c r="E81" s="1">
        <v>0</v>
      </c>
      <c r="F81" s="1">
        <v>0</v>
      </c>
      <c r="G81" s="1">
        <v>22000</v>
      </c>
    </row>
    <row r="82" spans="2:11" x14ac:dyDescent="0.25">
      <c r="B82" t="s">
        <v>30</v>
      </c>
      <c r="D82" s="1"/>
      <c r="E82" s="1">
        <f>C96</f>
        <v>36340</v>
      </c>
      <c r="F82" s="1">
        <f t="shared" ref="F82" si="39">D96</f>
        <v>36340</v>
      </c>
      <c r="G82" s="1">
        <f t="shared" ref="G82" si="40">E96</f>
        <v>36340</v>
      </c>
      <c r="H82" s="1">
        <f t="shared" ref="H82" si="41">F96</f>
        <v>36340</v>
      </c>
      <c r="I82" s="1">
        <f t="shared" ref="I82" si="42">G96</f>
        <v>36340</v>
      </c>
      <c r="J82" s="1">
        <f>H96</f>
        <v>36340</v>
      </c>
    </row>
    <row r="83" spans="2:11" x14ac:dyDescent="0.25">
      <c r="B83" t="s">
        <v>27</v>
      </c>
      <c r="D83" s="1"/>
      <c r="E83" s="1">
        <v>12000</v>
      </c>
      <c r="F83" s="1">
        <v>12000</v>
      </c>
      <c r="G83" s="1">
        <v>12000</v>
      </c>
      <c r="H83" s="1">
        <v>12000</v>
      </c>
      <c r="I83" s="1">
        <v>12000</v>
      </c>
      <c r="J83" s="1">
        <v>12000</v>
      </c>
    </row>
    <row r="84" spans="2:11" x14ac:dyDescent="0.25">
      <c r="B84" s="2" t="s">
        <v>15</v>
      </c>
      <c r="C84" s="2"/>
      <c r="D84" s="1">
        <f t="shared" ref="D84:J84" si="43">SUM(D77:D83)</f>
        <v>18800</v>
      </c>
      <c r="E84" s="1">
        <f t="shared" si="43"/>
        <v>195140</v>
      </c>
      <c r="F84" s="1">
        <f t="shared" si="43"/>
        <v>100140</v>
      </c>
      <c r="G84" s="1">
        <f t="shared" si="43"/>
        <v>122140</v>
      </c>
      <c r="H84" s="1">
        <f t="shared" si="43"/>
        <v>245140</v>
      </c>
      <c r="I84" s="1">
        <f t="shared" si="43"/>
        <v>90140</v>
      </c>
      <c r="J84" s="1">
        <f t="shared" si="43"/>
        <v>75140</v>
      </c>
    </row>
    <row r="86" spans="2:11" x14ac:dyDescent="0.25">
      <c r="B86" t="s">
        <v>16</v>
      </c>
      <c r="D86" s="1">
        <f t="shared" ref="D86:J86" si="44">D74-D84</f>
        <v>4000</v>
      </c>
      <c r="E86" s="1">
        <f t="shared" si="44"/>
        <v>-53440</v>
      </c>
      <c r="F86" s="1">
        <f t="shared" si="44"/>
        <v>-57590</v>
      </c>
      <c r="G86" s="1">
        <f t="shared" si="44"/>
        <v>-60452.5</v>
      </c>
      <c r="H86" s="1">
        <f t="shared" si="44"/>
        <v>-174265</v>
      </c>
      <c r="I86" s="1">
        <f t="shared" si="44"/>
        <v>-43365</v>
      </c>
      <c r="J86" s="1">
        <f t="shared" si="44"/>
        <v>-45365</v>
      </c>
    </row>
    <row r="88" spans="2:11" x14ac:dyDescent="0.25">
      <c r="B88" t="s">
        <v>17</v>
      </c>
      <c r="D88">
        <f>400+C93</f>
        <v>436477.5</v>
      </c>
      <c r="E88" s="1">
        <f>D89</f>
        <v>440477.5</v>
      </c>
      <c r="F88" s="1">
        <f>E89</f>
        <v>387037.5</v>
      </c>
      <c r="G88" s="1">
        <f t="shared" ref="G88:J88" si="45">F89</f>
        <v>329447.5</v>
      </c>
      <c r="H88" s="1">
        <f t="shared" si="45"/>
        <v>268995</v>
      </c>
      <c r="I88" s="1">
        <f t="shared" si="45"/>
        <v>94730</v>
      </c>
      <c r="J88" s="1">
        <f t="shared" si="45"/>
        <v>51365</v>
      </c>
    </row>
    <row r="89" spans="2:11" x14ac:dyDescent="0.25">
      <c r="B89" t="s">
        <v>18</v>
      </c>
      <c r="D89" s="1">
        <f>D86+D88</f>
        <v>440477.5</v>
      </c>
      <c r="E89" s="1">
        <f t="shared" ref="E89" si="46">E86+E88</f>
        <v>387037.5</v>
      </c>
      <c r="F89" s="1">
        <f>F86+F88</f>
        <v>329447.5</v>
      </c>
      <c r="G89" s="1">
        <f t="shared" ref="G89" si="47">G86+G88</f>
        <v>268995</v>
      </c>
      <c r="H89" s="1">
        <f t="shared" ref="H89" si="48">H86+H88</f>
        <v>94730</v>
      </c>
      <c r="I89" s="1">
        <f t="shared" ref="I89" si="49">I86+I88</f>
        <v>51365</v>
      </c>
      <c r="J89" s="1">
        <f t="shared" ref="J89" si="50">J86+J88</f>
        <v>6000</v>
      </c>
    </row>
    <row r="90" spans="2:11" x14ac:dyDescent="0.25">
      <c r="B90" t="s">
        <v>19</v>
      </c>
      <c r="D90" s="1">
        <v>6000</v>
      </c>
      <c r="E90" s="1">
        <v>6000</v>
      </c>
      <c r="F90" s="1">
        <v>6000</v>
      </c>
      <c r="G90" s="1">
        <v>6000</v>
      </c>
      <c r="H90" s="1">
        <v>6000</v>
      </c>
      <c r="I90" s="1">
        <v>6000</v>
      </c>
      <c r="J90" s="1">
        <v>6000</v>
      </c>
    </row>
    <row r="91" spans="2:11" x14ac:dyDescent="0.25">
      <c r="B91" t="s">
        <v>20</v>
      </c>
      <c r="D91" s="1">
        <f>D89-D90</f>
        <v>434477.5</v>
      </c>
      <c r="E91" s="1">
        <f t="shared" ref="E91" si="51">E89-E90</f>
        <v>381037.5</v>
      </c>
      <c r="F91" s="1">
        <f t="shared" ref="F91" si="52">F89-F90</f>
        <v>323447.5</v>
      </c>
      <c r="G91" s="1">
        <f t="shared" ref="G91" si="53">G89-G90</f>
        <v>262995</v>
      </c>
      <c r="H91" s="1">
        <f t="shared" ref="H91" si="54">H89-H90</f>
        <v>88730</v>
      </c>
      <c r="I91" s="1">
        <f t="shared" ref="I91" si="55">I89-I90</f>
        <v>45365</v>
      </c>
      <c r="J91" s="1">
        <f t="shared" ref="J91" si="56">J89-J90</f>
        <v>0</v>
      </c>
    </row>
    <row r="93" spans="2:11" x14ac:dyDescent="0.25">
      <c r="B93" s="5" t="s">
        <v>21</v>
      </c>
      <c r="C93" s="5">
        <f>218037.5+D93</f>
        <v>436077.5</v>
      </c>
      <c r="D93" s="7">
        <v>218040</v>
      </c>
      <c r="E93" s="1"/>
      <c r="F93" s="1"/>
      <c r="G93" s="1"/>
      <c r="H93" s="1"/>
      <c r="I93" s="1"/>
      <c r="J93" s="1"/>
      <c r="K93" s="1"/>
    </row>
    <row r="94" spans="2:11" x14ac:dyDescent="0.25">
      <c r="B94" s="9" t="s">
        <v>34</v>
      </c>
    </row>
    <row r="95" spans="2:11" x14ac:dyDescent="0.25">
      <c r="C95" s="2" t="s">
        <v>3</v>
      </c>
      <c r="D95" s="2" t="s">
        <v>4</v>
      </c>
      <c r="E95" s="2" t="s">
        <v>23</v>
      </c>
      <c r="F95" s="2" t="s">
        <v>24</v>
      </c>
      <c r="G95" s="2" t="s">
        <v>25</v>
      </c>
      <c r="H95" s="2" t="s">
        <v>26</v>
      </c>
    </row>
    <row r="96" spans="2:11" x14ac:dyDescent="0.25">
      <c r="B96" s="2" t="s">
        <v>28</v>
      </c>
      <c r="C96">
        <f>ROUND($C$93/12,0)</f>
        <v>36340</v>
      </c>
      <c r="D96">
        <f t="shared" ref="D96:H96" si="57">ROUND($C$93/12,0)</f>
        <v>36340</v>
      </c>
      <c r="E96">
        <f t="shared" si="57"/>
        <v>36340</v>
      </c>
      <c r="F96">
        <f t="shared" si="57"/>
        <v>36340</v>
      </c>
      <c r="G96">
        <f t="shared" si="57"/>
        <v>36340</v>
      </c>
      <c r="H96">
        <f t="shared" si="57"/>
        <v>36340</v>
      </c>
    </row>
    <row r="97" spans="2:8" x14ac:dyDescent="0.25">
      <c r="B97" s="2" t="s">
        <v>31</v>
      </c>
      <c r="C97" s="1">
        <v>12000</v>
      </c>
      <c r="D97" s="1">
        <v>12000</v>
      </c>
      <c r="E97" s="1">
        <v>12000</v>
      </c>
      <c r="F97" s="1">
        <v>12000</v>
      </c>
      <c r="G97" s="1">
        <v>12000</v>
      </c>
      <c r="H97" s="1">
        <v>12000</v>
      </c>
    </row>
    <row r="98" spans="2:8" x14ac:dyDescent="0.25">
      <c r="B98" s="2" t="s">
        <v>32</v>
      </c>
      <c r="C98">
        <f>SUM(C96:C97)</f>
        <v>48340</v>
      </c>
      <c r="D98">
        <f t="shared" ref="D98" si="58">SUM(D96:D97)</f>
        <v>48340</v>
      </c>
      <c r="E98">
        <f t="shared" ref="E98" si="59">SUM(E96:E97)</f>
        <v>48340</v>
      </c>
      <c r="F98">
        <f t="shared" ref="F98" si="60">SUM(F96:F97)</f>
        <v>48340</v>
      </c>
      <c r="G98">
        <f t="shared" ref="G98" si="61">SUM(G96:G97)</f>
        <v>48340</v>
      </c>
      <c r="H98">
        <f t="shared" ref="H98" si="62">SUM(H96:H97)</f>
        <v>48340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2020-10-19T05:25:28Z</dcterms:modified>
</cp:coreProperties>
</file>