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____SumaDeCursosUFM2.2____\___Algebra_Lineal_-Notas___\parcial2\"/>
    </mc:Choice>
  </mc:AlternateContent>
  <xr:revisionPtr revIDLastSave="0" documentId="13_ncr:1_{9BAC29C2-E98F-4452-BC09-D6C93F48E6C8}" xr6:coauthVersionLast="45" xr6:coauthVersionMax="45" xr10:uidLastSave="{00000000-0000-0000-0000-000000000000}"/>
  <bookViews>
    <workbookView xWindow="735" yWindow="735" windowWidth="14100" windowHeight="14640" xr2:uid="{00000000-000D-0000-FFFF-FFFF00000000}"/>
  </bookViews>
  <sheets>
    <sheet name="Honduras" sheetId="1" r:id="rId1"/>
    <sheet name="Morfin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2" i="1" l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C65" i="1"/>
  <c r="C6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9" i="1"/>
  <c r="E15" i="1"/>
  <c r="E14" i="1"/>
  <c r="C32" i="1"/>
  <c r="M14" i="4"/>
  <c r="J15" i="4"/>
  <c r="C20" i="4"/>
  <c r="C21" i="4"/>
  <c r="C22" i="4"/>
  <c r="C23" i="4"/>
  <c r="C24" i="4"/>
  <c r="C25" i="4"/>
  <c r="C26" i="4"/>
  <c r="C27" i="4"/>
  <c r="C28" i="4"/>
  <c r="C29" i="4"/>
  <c r="C30" i="4"/>
  <c r="C19" i="4"/>
  <c r="J8" i="4" l="1" a="1"/>
  <c r="J8" i="4" s="1"/>
  <c r="J4" i="4" a="1"/>
  <c r="J4" i="4" s="1"/>
  <c r="F4" i="4"/>
  <c r="F5" i="4"/>
  <c r="F6" i="4"/>
  <c r="F7" i="4"/>
  <c r="F8" i="4"/>
  <c r="F9" i="4"/>
  <c r="F10" i="4"/>
  <c r="F11" i="4"/>
  <c r="F12" i="4"/>
  <c r="F13" i="4"/>
  <c r="F14" i="4"/>
  <c r="F3" i="4"/>
  <c r="K12" i="4" l="1" a="1"/>
  <c r="K12" i="4" s="1"/>
  <c r="M12" i="4" s="1"/>
  <c r="A20" i="4"/>
  <c r="A21" i="4" s="1"/>
  <c r="A22" i="4" s="1"/>
  <c r="A23" i="4" s="1"/>
  <c r="A24" i="4" s="1"/>
  <c r="A25" i="4" s="1"/>
  <c r="H4" i="4"/>
  <c r="H5" i="4"/>
  <c r="H6" i="4"/>
  <c r="H7" i="4"/>
  <c r="H8" i="4"/>
  <c r="H9" i="4"/>
  <c r="H10" i="4"/>
  <c r="H11" i="4"/>
  <c r="H12" i="4"/>
  <c r="H13" i="4"/>
  <c r="H14" i="4"/>
  <c r="H3" i="4"/>
  <c r="C54" i="1"/>
  <c r="C53" i="1"/>
  <c r="C52" i="1"/>
  <c r="C68" i="1"/>
  <c r="C58" i="1"/>
  <c r="E69" i="1"/>
  <c r="C64" i="1"/>
  <c r="E49" i="1"/>
  <c r="K47" i="1" a="1"/>
  <c r="K47" i="1" s="1"/>
  <c r="D19" i="4" l="1"/>
  <c r="D20" i="4"/>
  <c r="D25" i="4"/>
  <c r="D21" i="4"/>
  <c r="D22" i="4"/>
  <c r="D26" i="4"/>
  <c r="D28" i="4"/>
  <c r="D23" i="4"/>
  <c r="D24" i="4"/>
  <c r="D27" i="4"/>
  <c r="D29" i="4"/>
  <c r="M13" i="4"/>
  <c r="D30" i="4"/>
  <c r="E37" i="1" l="1"/>
  <c r="E38" i="1"/>
  <c r="E39" i="1"/>
  <c r="E40" i="1"/>
  <c r="E41" i="1"/>
  <c r="E42" i="1"/>
  <c r="E43" i="1"/>
  <c r="E44" i="1"/>
  <c r="E45" i="1"/>
  <c r="E46" i="1"/>
  <c r="E47" i="1"/>
  <c r="E48" i="1"/>
  <c r="E36" i="1"/>
  <c r="H36" i="1"/>
  <c r="F45" i="1" l="1"/>
  <c r="F46" i="1"/>
  <c r="F47" i="1"/>
  <c r="F37" i="1"/>
  <c r="H37" i="1"/>
  <c r="H38" i="1"/>
  <c r="H39" i="1"/>
  <c r="H40" i="1"/>
  <c r="H41" i="1"/>
  <c r="H42" i="1"/>
  <c r="H43" i="1"/>
  <c r="H44" i="1"/>
  <c r="H45" i="1"/>
  <c r="H46" i="1"/>
  <c r="H47" i="1"/>
  <c r="H48" i="1"/>
  <c r="F48" i="1"/>
  <c r="F44" i="1"/>
  <c r="F43" i="1"/>
  <c r="F42" i="1"/>
  <c r="F41" i="1"/>
  <c r="F40" i="1"/>
  <c r="F39" i="1"/>
  <c r="F38" i="1"/>
  <c r="F36" i="1" l="1"/>
  <c r="J37" i="1" l="1" a="1"/>
  <c r="J37" i="1" s="1"/>
  <c r="J42" i="1" a="1"/>
  <c r="J42" i="1" s="1"/>
  <c r="M47" i="1"/>
  <c r="M48" i="1"/>
  <c r="M49" i="1" l="1"/>
  <c r="C57" i="1" l="1"/>
  <c r="C55" i="1"/>
  <c r="C56" i="1"/>
  <c r="C63" i="1"/>
  <c r="C62" i="1"/>
  <c r="C60" i="1"/>
  <c r="C61" i="1"/>
  <c r="C59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E3" i="1"/>
  <c r="E4" i="1"/>
  <c r="E5" i="1"/>
  <c r="E6" i="1"/>
  <c r="E7" i="1"/>
  <c r="E8" i="1"/>
  <c r="E9" i="1"/>
  <c r="E10" i="1"/>
  <c r="E11" i="1"/>
  <c r="E12" i="1"/>
  <c r="E13" i="1"/>
  <c r="E2" i="1"/>
  <c r="A4" i="4"/>
  <c r="A5" i="4" s="1"/>
  <c r="A6" i="4" s="1"/>
  <c r="A7" i="4" s="1"/>
  <c r="A8" i="4" s="1"/>
  <c r="A9" i="4" s="1"/>
  <c r="I7" i="1" l="1" a="1"/>
  <c r="I7" i="1" s="1"/>
  <c r="I3" i="1" a="1"/>
  <c r="I3" i="1" s="1"/>
  <c r="J10" i="1" s="1" a="1"/>
  <c r="J10" i="1" l="1"/>
  <c r="L10" i="1" s="1"/>
  <c r="L11" i="1"/>
  <c r="C25" i="1" l="1"/>
  <c r="C26" i="1"/>
  <c r="C24" i="1"/>
  <c r="C27" i="1"/>
  <c r="C28" i="1"/>
  <c r="C30" i="1"/>
  <c r="E68" i="1"/>
  <c r="C20" i="1"/>
  <c r="C29" i="1"/>
  <c r="C21" i="1"/>
  <c r="C22" i="1"/>
  <c r="C31" i="1"/>
  <c r="C19" i="1"/>
  <c r="C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<sst xmlns="http://schemas.openxmlformats.org/spreadsheetml/2006/main" count="58" uniqueCount="32">
  <si>
    <t>Año</t>
  </si>
  <si>
    <t>Población</t>
  </si>
  <si>
    <t>Tiempo</t>
  </si>
  <si>
    <t>Concentración</t>
  </si>
  <si>
    <t>A</t>
  </si>
  <si>
    <t>Y</t>
  </si>
  <si>
    <t>(A^T)*A</t>
  </si>
  <si>
    <t>(A^T)*Y</t>
  </si>
  <si>
    <t>ln(Po)</t>
  </si>
  <si>
    <t>r</t>
  </si>
  <si>
    <t>Po</t>
  </si>
  <si>
    <t>Aproximado</t>
  </si>
  <si>
    <t>Error</t>
  </si>
  <si>
    <t>a)</t>
  </si>
  <si>
    <t>b)</t>
  </si>
  <si>
    <t>a</t>
  </si>
  <si>
    <t>b</t>
  </si>
  <si>
    <t>c)</t>
  </si>
  <si>
    <t xml:space="preserve">Modelo 1: </t>
  </si>
  <si>
    <t>Error:</t>
  </si>
  <si>
    <t xml:space="preserve">Modelo 2: </t>
  </si>
  <si>
    <t xml:space="preserve">Error: </t>
  </si>
  <si>
    <t>d)</t>
  </si>
  <si>
    <t>Y = ln(concentración)</t>
  </si>
  <si>
    <t>A:</t>
  </si>
  <si>
    <t>MATRIX A</t>
  </si>
  <si>
    <t>ln(A):</t>
  </si>
  <si>
    <t>b:</t>
  </si>
  <si>
    <t>a:</t>
  </si>
  <si>
    <t>C = At^{a}e^{bt}</t>
  </si>
  <si>
    <t>Como podemos ver los dos modelos no proporcionan un buen ajuste puesto a que los puntos reales no se ajustan a los del modelo lineal o exponencial, de hecho están alejados.</t>
  </si>
  <si>
    <t>El primer modelo tiene un error menor que el segundo, por ende el modelo 1 es la mejor.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</si>
</sst>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/>
      <right/>
      <top/>
      <bottom/>
      <diagonal/>
    </border>
    <border>
      <left style="medium">
        <color rgb="FFA2A9B1"/>
      </left>
      <right/>
      <top/>
      <bottom style="medium">
        <color rgb="FFBBBBBB"/>
      </bottom>
      <diagonal/>
    </border>
    <border>
      <left/>
      <right/>
      <top/>
      <bottom style="medium">
        <color rgb="FFBBBBBB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A2A9B1"/>
      </top>
      <bottom/>
      <diagonal/>
    </border>
    <border>
      <left/>
      <right style="medium">
        <color indexed="64"/>
      </right>
      <top style="medium">
        <color rgb="FFA2A9B1"/>
      </top>
      <bottom/>
      <diagonal/>
    </border>
    <border>
      <left style="medium">
        <color indexed="64"/>
      </left>
      <right/>
      <top/>
      <bottom style="medium">
        <color rgb="FFBBBBBB"/>
      </bottom>
      <diagonal/>
    </border>
    <border>
      <left/>
      <right style="medium">
        <color indexed="64"/>
      </right>
      <top/>
      <bottom style="medium">
        <color rgb="FFBBBBBB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44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164" fontId="5" fillId="0" borderId="0" xfId="0" applyNumberFormat="1" applyFont="1"/>
    <xf numFmtId="0" fontId="6" fillId="0" borderId="0" xfId="0" applyFont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3" fontId="0" fillId="0" borderId="15" xfId="0" applyNumberFormat="1" applyFont="1" applyBorder="1" applyAlignment="1"/>
    <xf numFmtId="3" fontId="0" fillId="0" borderId="16" xfId="0" applyNumberFormat="1" applyFont="1" applyBorder="1" applyAlignment="1"/>
    <xf numFmtId="3" fontId="0" fillId="0" borderId="17" xfId="0" applyNumberFormat="1" applyFont="1" applyBorder="1" applyAlignment="1"/>
    <xf numFmtId="3" fontId="0" fillId="0" borderId="4" xfId="0" applyNumberFormat="1" applyFont="1" applyBorder="1" applyAlignment="1"/>
    <xf numFmtId="0" fontId="1" fillId="0" borderId="9" xfId="0" applyFont="1" applyBorder="1"/>
    <xf numFmtId="0" fontId="1" fillId="0" borderId="10" xfId="0" applyFont="1" applyBorder="1"/>
    <xf numFmtId="0" fontId="3" fillId="2" borderId="18" xfId="0" applyFont="1" applyFill="1" applyBorder="1" applyAlignment="1">
      <alignment horizontal="center" vertical="center" wrapText="1"/>
    </xf>
    <xf numFmtId="3" fontId="4" fillId="2" borderId="19" xfId="0" applyNumberFormat="1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center" vertical="center" wrapText="1"/>
    </xf>
    <xf numFmtId="3" fontId="4" fillId="2" borderId="12" xfId="0" applyNumberFormat="1" applyFont="1" applyFill="1" applyBorder="1" applyAlignment="1">
      <alignment horizontal="right" vertical="center" wrapText="1"/>
    </xf>
    <xf numFmtId="0" fontId="3" fillId="2" borderId="20" xfId="0" applyFont="1" applyFill="1" applyBorder="1" applyAlignment="1">
      <alignment horizontal="center" vertical="center" wrapText="1"/>
    </xf>
    <xf numFmtId="3" fontId="4" fillId="2" borderId="21" xfId="0" applyNumberFormat="1" applyFont="1" applyFill="1" applyBorder="1" applyAlignment="1">
      <alignment horizontal="right" vertical="center" wrapText="1"/>
    </xf>
    <xf numFmtId="0" fontId="3" fillId="2" borderId="13" xfId="0" applyFont="1" applyFill="1" applyBorder="1" applyAlignment="1">
      <alignment horizontal="center" vertical="center" wrapText="1"/>
    </xf>
    <xf numFmtId="3" fontId="4" fillId="2" borderId="14" xfId="0" applyNumberFormat="1" applyFont="1" applyFill="1" applyBorder="1" applyAlignment="1">
      <alignment horizontal="right" vertical="center" wrapText="1"/>
    </xf>
    <xf numFmtId="9" fontId="0" fillId="0" borderId="0" xfId="1" applyFont="1" applyAlignment="1"/>
    <xf numFmtId="0" fontId="6" fillId="3" borderId="0" xfId="0" applyFont="1" applyFill="1" applyAlignment="1"/>
    <xf numFmtId="0" fontId="0" fillId="3" borderId="0" xfId="0" applyFont="1" applyFill="1" applyAlignment="1"/>
    <xf numFmtId="0" fontId="7" fillId="0" borderId="0" xfId="0" applyFont="1" applyAlignment="1"/>
    <xf numFmtId="0" fontId="0" fillId="0" borderId="4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2" fontId="0" fillId="3" borderId="0" xfId="0" applyNumberFormat="1" applyFont="1" applyFill="1" applyAlignment="1"/>
    <xf numFmtId="9" fontId="0" fillId="0" borderId="0" xfId="0" applyNumberFormat="1" applyFont="1" applyAlignment="1"/>
    <xf numFmtId="43" fontId="0" fillId="0" borderId="0" xfId="2" applyFont="1" applyAlignment="1"/>
    <xf numFmtId="0" fontId="7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Modelo exponencial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Honduras!$B$18</c:f>
              <c:strCache>
                <c:ptCount val="1"/>
                <c:pt idx="0">
                  <c:v>Población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4.2944444444444445E-2"/>
                  <c:y val="2.39792942548848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Honduras!$A$19:$A$31</c:f>
              <c:numCache>
                <c:formatCode>General</c:formatCode>
                <c:ptCount val="13"/>
                <c:pt idx="0">
                  <c:v>1901</c:v>
                </c:pt>
                <c:pt idx="1">
                  <c:v>1905</c:v>
                </c:pt>
                <c:pt idx="2">
                  <c:v>1910</c:v>
                </c:pt>
                <c:pt idx="3">
                  <c:v>1916</c:v>
                </c:pt>
                <c:pt idx="4">
                  <c:v>1926</c:v>
                </c:pt>
                <c:pt idx="5">
                  <c:v>1930</c:v>
                </c:pt>
                <c:pt idx="6">
                  <c:v>1935</c:v>
                </c:pt>
                <c:pt idx="7">
                  <c:v>1940</c:v>
                </c:pt>
                <c:pt idx="8">
                  <c:v>1945</c:v>
                </c:pt>
                <c:pt idx="9">
                  <c:v>1950</c:v>
                </c:pt>
                <c:pt idx="10">
                  <c:v>1961</c:v>
                </c:pt>
                <c:pt idx="11">
                  <c:v>1988</c:v>
                </c:pt>
                <c:pt idx="12">
                  <c:v>2001</c:v>
                </c:pt>
              </c:numCache>
            </c:numRef>
          </c:xVal>
          <c:yVal>
            <c:numRef>
              <c:f>Honduras!$B$19:$B$31</c:f>
              <c:numCache>
                <c:formatCode>#,##0</c:formatCode>
                <c:ptCount val="13"/>
                <c:pt idx="0">
                  <c:v>543741</c:v>
                </c:pt>
                <c:pt idx="1">
                  <c:v>500136</c:v>
                </c:pt>
                <c:pt idx="2">
                  <c:v>553446</c:v>
                </c:pt>
                <c:pt idx="3">
                  <c:v>605997</c:v>
                </c:pt>
                <c:pt idx="4">
                  <c:v>700811</c:v>
                </c:pt>
                <c:pt idx="5">
                  <c:v>854184</c:v>
                </c:pt>
                <c:pt idx="6">
                  <c:v>962000</c:v>
                </c:pt>
                <c:pt idx="7">
                  <c:v>1107859</c:v>
                </c:pt>
                <c:pt idx="8">
                  <c:v>1200542</c:v>
                </c:pt>
                <c:pt idx="9">
                  <c:v>1368605</c:v>
                </c:pt>
                <c:pt idx="10">
                  <c:v>1884765</c:v>
                </c:pt>
                <c:pt idx="11">
                  <c:v>4614377</c:v>
                </c:pt>
                <c:pt idx="12">
                  <c:v>6535344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F6-4359-AB7C-B6E666BAAB38}"/>
            </c:ext>
          </c:extLst>
        </c:ser>
        <c:ser>
          <c:idx val="1"/>
          <c:order val="1"/>
          <c:tx>
            <c:strRef>
              <c:f>Honduras!$C$18</c:f>
              <c:strCache>
                <c:ptCount val="1"/>
                <c:pt idx="0">
                  <c:v>Aproximado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Honduras!$A$19:$A$31</c:f>
              <c:numCache>
                <c:formatCode>General</c:formatCode>
                <c:ptCount val="13"/>
                <c:pt idx="0">
                  <c:v>1901</c:v>
                </c:pt>
                <c:pt idx="1">
                  <c:v>1905</c:v>
                </c:pt>
                <c:pt idx="2">
                  <c:v>1910</c:v>
                </c:pt>
                <c:pt idx="3">
                  <c:v>1916</c:v>
                </c:pt>
                <c:pt idx="4">
                  <c:v>1926</c:v>
                </c:pt>
                <c:pt idx="5">
                  <c:v>1930</c:v>
                </c:pt>
                <c:pt idx="6">
                  <c:v>1935</c:v>
                </c:pt>
                <c:pt idx="7">
                  <c:v>1940</c:v>
                </c:pt>
                <c:pt idx="8">
                  <c:v>1945</c:v>
                </c:pt>
                <c:pt idx="9">
                  <c:v>1950</c:v>
                </c:pt>
                <c:pt idx="10">
                  <c:v>1961</c:v>
                </c:pt>
                <c:pt idx="11">
                  <c:v>1988</c:v>
                </c:pt>
                <c:pt idx="12">
                  <c:v>2001</c:v>
                </c:pt>
              </c:numCache>
            </c:numRef>
          </c:xVal>
          <c:yVal>
            <c:numRef>
              <c:f>Honduras!$C$19:$C$31</c:f>
              <c:numCache>
                <c:formatCode>General</c:formatCode>
                <c:ptCount val="13"/>
                <c:pt idx="0">
                  <c:v>420120.67250118637</c:v>
                </c:pt>
                <c:pt idx="1">
                  <c:v>466529.65939770697</c:v>
                </c:pt>
                <c:pt idx="2">
                  <c:v>531815.22681465407</c:v>
                </c:pt>
                <c:pt idx="3">
                  <c:v>622326.90660832881</c:v>
                </c:pt>
                <c:pt idx="4">
                  <c:v>808689.1119284532</c:v>
                </c:pt>
                <c:pt idx="5">
                  <c:v>898021.64149765798</c:v>
                </c:pt>
                <c:pt idx="6">
                  <c:v>1023689.6483154063</c:v>
                </c:pt>
                <c:pt idx="7">
                  <c:v>1166943.4762401024</c:v>
                </c:pt>
                <c:pt idx="8">
                  <c:v>1330244.062719844</c:v>
                </c:pt>
                <c:pt idx="9">
                  <c:v>1516396.7256605201</c:v>
                </c:pt>
                <c:pt idx="10">
                  <c:v>2022796.3312978356</c:v>
                </c:pt>
                <c:pt idx="11">
                  <c:v>4103101.9181638928</c:v>
                </c:pt>
                <c:pt idx="12">
                  <c:v>5767720.7774405731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F6-4359-AB7C-B6E666BAA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327344"/>
        <c:axId val="672325704"/>
      </c:scatterChart>
      <c:valAx>
        <c:axId val="67232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72325704"/>
        <c:crosses val="autoZero"/>
        <c:crossBetween val="midCat"/>
      </c:valAx>
      <c:valAx>
        <c:axId val="67232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7232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Modelo Exponencial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Honduras!$B$51</c:f>
              <c:strCache>
                <c:ptCount val="1"/>
                <c:pt idx="0">
                  <c:v>Población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Honduras!$A$52:$A$65</c:f>
              <c:numCache>
                <c:formatCode>General</c:formatCode>
                <c:ptCount val="14"/>
                <c:pt idx="0">
                  <c:v>1901</c:v>
                </c:pt>
                <c:pt idx="1">
                  <c:v>1905</c:v>
                </c:pt>
                <c:pt idx="2">
                  <c:v>1910</c:v>
                </c:pt>
                <c:pt idx="3">
                  <c:v>1916</c:v>
                </c:pt>
                <c:pt idx="4">
                  <c:v>1926</c:v>
                </c:pt>
                <c:pt idx="5">
                  <c:v>1930</c:v>
                </c:pt>
                <c:pt idx="6">
                  <c:v>1935</c:v>
                </c:pt>
                <c:pt idx="7">
                  <c:v>1940</c:v>
                </c:pt>
                <c:pt idx="8">
                  <c:v>1945</c:v>
                </c:pt>
                <c:pt idx="9">
                  <c:v>1950</c:v>
                </c:pt>
                <c:pt idx="10">
                  <c:v>1961</c:v>
                </c:pt>
                <c:pt idx="11">
                  <c:v>1988</c:v>
                </c:pt>
                <c:pt idx="12">
                  <c:v>2001</c:v>
                </c:pt>
                <c:pt idx="13">
                  <c:v>2019</c:v>
                </c:pt>
              </c:numCache>
            </c:numRef>
          </c:xVal>
          <c:yVal>
            <c:numRef>
              <c:f>Honduras!$B$52:$B$65</c:f>
              <c:numCache>
                <c:formatCode>#,##0</c:formatCode>
                <c:ptCount val="14"/>
                <c:pt idx="0">
                  <c:v>543741</c:v>
                </c:pt>
                <c:pt idx="1">
                  <c:v>500136</c:v>
                </c:pt>
                <c:pt idx="2">
                  <c:v>553446</c:v>
                </c:pt>
                <c:pt idx="3">
                  <c:v>605997</c:v>
                </c:pt>
                <c:pt idx="4">
                  <c:v>700811</c:v>
                </c:pt>
                <c:pt idx="5">
                  <c:v>854184</c:v>
                </c:pt>
                <c:pt idx="6">
                  <c:v>962000</c:v>
                </c:pt>
                <c:pt idx="7">
                  <c:v>1107859</c:v>
                </c:pt>
                <c:pt idx="8">
                  <c:v>1200542</c:v>
                </c:pt>
                <c:pt idx="9">
                  <c:v>1368605</c:v>
                </c:pt>
                <c:pt idx="10">
                  <c:v>1884765</c:v>
                </c:pt>
                <c:pt idx="11">
                  <c:v>4614377</c:v>
                </c:pt>
                <c:pt idx="12">
                  <c:v>6535344</c:v>
                </c:pt>
                <c:pt idx="13">
                  <c:v>9746117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0F-4EAB-BA5E-509162F51975}"/>
            </c:ext>
          </c:extLst>
        </c:ser>
        <c:ser>
          <c:idx val="1"/>
          <c:order val="1"/>
          <c:tx>
            <c:strRef>
              <c:f>Honduras!$C$51</c:f>
              <c:strCache>
                <c:ptCount val="1"/>
                <c:pt idx="0">
                  <c:v>Aproximado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Honduras!$A$52:$A$65</c:f>
              <c:numCache>
                <c:formatCode>General</c:formatCode>
                <c:ptCount val="14"/>
                <c:pt idx="0">
                  <c:v>1901</c:v>
                </c:pt>
                <c:pt idx="1">
                  <c:v>1905</c:v>
                </c:pt>
                <c:pt idx="2">
                  <c:v>1910</c:v>
                </c:pt>
                <c:pt idx="3">
                  <c:v>1916</c:v>
                </c:pt>
                <c:pt idx="4">
                  <c:v>1926</c:v>
                </c:pt>
                <c:pt idx="5">
                  <c:v>1930</c:v>
                </c:pt>
                <c:pt idx="6">
                  <c:v>1935</c:v>
                </c:pt>
                <c:pt idx="7">
                  <c:v>1940</c:v>
                </c:pt>
                <c:pt idx="8">
                  <c:v>1945</c:v>
                </c:pt>
                <c:pt idx="9">
                  <c:v>1950</c:v>
                </c:pt>
                <c:pt idx="10">
                  <c:v>1961</c:v>
                </c:pt>
                <c:pt idx="11">
                  <c:v>1988</c:v>
                </c:pt>
                <c:pt idx="12">
                  <c:v>2001</c:v>
                </c:pt>
                <c:pt idx="13">
                  <c:v>2019</c:v>
                </c:pt>
              </c:numCache>
            </c:numRef>
          </c:xVal>
          <c:yVal>
            <c:numRef>
              <c:f>Honduras!$C$52:$C$65</c:f>
              <c:numCache>
                <c:formatCode>General</c:formatCode>
                <c:ptCount val="14"/>
                <c:pt idx="0">
                  <c:v>487266.61820835166</c:v>
                </c:pt>
                <c:pt idx="1">
                  <c:v>520013.08020837733</c:v>
                </c:pt>
                <c:pt idx="2">
                  <c:v>566775.88352690439</c:v>
                </c:pt>
                <c:pt idx="3">
                  <c:v>632921.23516028223</c:v>
                </c:pt>
                <c:pt idx="4">
                  <c:v>773872.40998897003</c:v>
                </c:pt>
                <c:pt idx="5">
                  <c:v>843713.74655540241</c:v>
                </c:pt>
                <c:pt idx="6">
                  <c:v>944473.79259532562</c:v>
                </c:pt>
                <c:pt idx="7">
                  <c:v>1062928.9516541506</c:v>
                </c:pt>
                <c:pt idx="8">
                  <c:v>1202646.798509191</c:v>
                </c:pt>
                <c:pt idx="9">
                  <c:v>1368017.0211370308</c:v>
                </c:pt>
                <c:pt idx="10">
                  <c:v>1850775.5742080742</c:v>
                </c:pt>
                <c:pt idx="11">
                  <c:v>4336505.1374801369</c:v>
                </c:pt>
                <c:pt idx="12">
                  <c:v>6907298.5256150626</c:v>
                </c:pt>
                <c:pt idx="13">
                  <c:v>13967532.699684152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0F-4EAB-BA5E-509162F51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497864"/>
        <c:axId val="671498192"/>
      </c:scatterChart>
      <c:valAx>
        <c:axId val="671497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71498192"/>
        <c:crosses val="autoZero"/>
        <c:crossBetween val="midCat"/>
      </c:valAx>
      <c:valAx>
        <c:axId val="67149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71497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Modelo</a:t>
            </a:r>
            <a:r>
              <a:rPr lang="es-GT" baseline="0"/>
              <a:t> Morfina Exponencial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Morfina!$B$18</c:f>
              <c:strCache>
                <c:ptCount val="1"/>
                <c:pt idx="0">
                  <c:v>Concentración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7.3632983377077861E-3"/>
                  <c:y val="-0.12671988918051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Morfina!$A$19:$A$30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Morfina!$B$19:$B$30</c:f>
              <c:numCache>
                <c:formatCode>0.0</c:formatCode>
                <c:ptCount val="12"/>
                <c:pt idx="0">
                  <c:v>7.5</c:v>
                </c:pt>
                <c:pt idx="1">
                  <c:v>11.5</c:v>
                </c:pt>
                <c:pt idx="2">
                  <c:v>13</c:v>
                </c:pt>
                <c:pt idx="3">
                  <c:v>12.5</c:v>
                </c:pt>
                <c:pt idx="4">
                  <c:v>11.5</c:v>
                </c:pt>
                <c:pt idx="5">
                  <c:v>10.5</c:v>
                </c:pt>
                <c:pt idx="6">
                  <c:v>8.5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D-404B-85C5-0F652340E373}"/>
            </c:ext>
          </c:extLst>
        </c:ser>
        <c:ser>
          <c:idx val="1"/>
          <c:order val="1"/>
          <c:tx>
            <c:strRef>
              <c:f>Morfina!$C$18</c:f>
              <c:strCache>
                <c:ptCount val="1"/>
                <c:pt idx="0">
                  <c:v>Aproximado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Morfina!$A$19:$A$30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Morfina!$C$19:$C$30</c:f>
              <c:numCache>
                <c:formatCode>General</c:formatCode>
                <c:ptCount val="12"/>
                <c:pt idx="0">
                  <c:v>7.6665607423414883</c:v>
                </c:pt>
                <c:pt idx="1">
                  <c:v>11.356356815132667</c:v>
                </c:pt>
                <c:pt idx="2">
                  <c:v>12.595932255712141</c:v>
                </c:pt>
                <c:pt idx="3">
                  <c:v>12.410207310239551</c:v>
                </c:pt>
                <c:pt idx="4">
                  <c:v>11.458825476802144</c:v>
                </c:pt>
                <c:pt idx="5">
                  <c:v>10.154811853538515</c:v>
                </c:pt>
                <c:pt idx="6">
                  <c:v>8.7478198273260155</c:v>
                </c:pt>
                <c:pt idx="7">
                  <c:v>7.381118192781698</c:v>
                </c:pt>
                <c:pt idx="8">
                  <c:v>6.1300820067977773</c:v>
                </c:pt>
                <c:pt idx="9">
                  <c:v>5.0278786414586509</c:v>
                </c:pt>
                <c:pt idx="10">
                  <c:v>4.0823828790001491</c:v>
                </c:pt>
                <c:pt idx="11">
                  <c:v>3.2871393937696012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AD-404B-85C5-0F652340E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03864"/>
        <c:axId val="531605504"/>
      </c:scatterChart>
      <c:valAx>
        <c:axId val="531603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31605504"/>
        <c:crosses val="autoZero"/>
        <c:crossBetween val="midCat"/>
      </c:valAx>
      <c:valAx>
        <c:axId val="53160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31603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Modelo Morfina</a:t>
            </a:r>
            <a:r>
              <a:rPr lang="es-GT" baseline="0"/>
              <a:t> Lineal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Morfina!$B$18</c:f>
              <c:strCache>
                <c:ptCount val="1"/>
                <c:pt idx="0">
                  <c:v>Concentración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962270341207349"/>
                  <c:y val="3.80037911927675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Morfina!$A$19:$A$30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Morfina!$B$19:$B$30</c:f>
              <c:numCache>
                <c:formatCode>0.0</c:formatCode>
                <c:ptCount val="12"/>
                <c:pt idx="0">
                  <c:v>7.5</c:v>
                </c:pt>
                <c:pt idx="1">
                  <c:v>11.5</c:v>
                </c:pt>
                <c:pt idx="2">
                  <c:v>13</c:v>
                </c:pt>
                <c:pt idx="3">
                  <c:v>12.5</c:v>
                </c:pt>
                <c:pt idx="4">
                  <c:v>11.5</c:v>
                </c:pt>
                <c:pt idx="5">
                  <c:v>10.5</c:v>
                </c:pt>
                <c:pt idx="6">
                  <c:v>8.5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CF-471D-8B65-EDD1E6C3C473}"/>
            </c:ext>
          </c:extLst>
        </c:ser>
        <c:ser>
          <c:idx val="1"/>
          <c:order val="1"/>
          <c:tx>
            <c:strRef>
              <c:f>Morfina!$C$18</c:f>
              <c:strCache>
                <c:ptCount val="1"/>
                <c:pt idx="0">
                  <c:v>Aproximado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Morfina!$A$19:$A$30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Morfina!$C$19:$C$30</c:f>
              <c:numCache>
                <c:formatCode>General</c:formatCode>
                <c:ptCount val="12"/>
                <c:pt idx="0">
                  <c:v>7.6665607423414883</c:v>
                </c:pt>
                <c:pt idx="1">
                  <c:v>11.356356815132667</c:v>
                </c:pt>
                <c:pt idx="2">
                  <c:v>12.595932255712141</c:v>
                </c:pt>
                <c:pt idx="3">
                  <c:v>12.410207310239551</c:v>
                </c:pt>
                <c:pt idx="4">
                  <c:v>11.458825476802144</c:v>
                </c:pt>
                <c:pt idx="5">
                  <c:v>10.154811853538515</c:v>
                </c:pt>
                <c:pt idx="6">
                  <c:v>8.7478198273260155</c:v>
                </c:pt>
                <c:pt idx="7">
                  <c:v>7.381118192781698</c:v>
                </c:pt>
                <c:pt idx="8">
                  <c:v>6.1300820067977773</c:v>
                </c:pt>
                <c:pt idx="9">
                  <c:v>5.0278786414586509</c:v>
                </c:pt>
                <c:pt idx="10">
                  <c:v>4.0823828790001491</c:v>
                </c:pt>
                <c:pt idx="11">
                  <c:v>3.2871393937696012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CF-471D-8B65-EDD1E6C3C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642552"/>
        <c:axId val="747635992"/>
      </c:scatterChart>
      <c:valAx>
        <c:axId val="747642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47635992"/>
        <c:crosses val="autoZero"/>
        <c:crossBetween val="midCat"/>
      </c:valAx>
      <c:valAx>
        <c:axId val="74763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47642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138112</xdr:colOff>
      <xdr:row>17</xdr:row>
      <xdr:rowOff>19050</xdr:rowOff>
    </xdr:from>
    <xdr:to>
      <xdr:col>12</xdr:col>
      <xdr:colOff>61912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AEF923-9647-4A79-A354-3453647EF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577936</xdr:colOff>
      <xdr:row>51</xdr:row>
      <xdr:rowOff>5664</xdr:rowOff>
    </xdr:from>
    <xdr:to>
      <xdr:col>12</xdr:col>
      <xdr:colOff>39902</xdr:colOff>
      <xdr:row>64</xdr:row>
      <xdr:rowOff>71566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B2E8EB-760D-42D8-86DD-B9D1F1EA9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461962</xdr:colOff>
      <xdr:row>16</xdr:row>
      <xdr:rowOff>9525</xdr:rowOff>
    </xdr:from>
    <xdr:to>
      <xdr:col>13</xdr:col>
      <xdr:colOff>385762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6C5C8-6A88-494C-BF62-0ECB552B6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385762</xdr:colOff>
      <xdr:row>30</xdr:row>
      <xdr:rowOff>85725</xdr:rowOff>
    </xdr:from>
    <xdr:to>
      <xdr:col>13</xdr:col>
      <xdr:colOff>309562</xdr:colOff>
      <xdr:row>44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F2683C-B04F-4C25-9B31-C6E654870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45" zoomScale="89" workbookViewId="0">
      <selection activeCell="E69" sqref="E69"/>
    </sheetView>
  </sheetViews>
  <sheetFormatPr defaultColWidth="12.625" defaultRowHeight="15" customHeight="1" x14ac:dyDescent="0.2"/>
  <cols>
    <col min="1" max="1" width="7.625" customWidth="1"/>
    <col min="2" max="2" width="9.625" customWidth="1"/>
    <col min="3" max="3" width="13.375" customWidth="1"/>
    <col min="4" max="4" width="10.625" customWidth="1"/>
    <col min="5" max="5" width="8.875" customWidth="1"/>
    <col min="6" max="6" width="7.625" customWidth="1"/>
    <col min="7" max="7" width="10.125" customWidth="1"/>
    <col min="8" max="8" width="7.625" customWidth="1"/>
    <col min="9" max="9" width="10" customWidth="1"/>
    <col min="10" max="12" width="7.625" customWidth="1"/>
    <col min="13" max="13" width="12.375" customWidth="1"/>
    <col min="14" max="26" width="7.625" customWidth="1"/>
  </cols>
  <sheetData>
    <row r="1" spans="1:12" ht="15.75" thickBot="1" x14ac:dyDescent="0.3">
      <c r="A1" s="1" t="s">
        <v>0</v>
      </c>
      <c r="B1" s="1" t="s">
        <v>1</v>
      </c>
      <c r="D1" s="12" t="s">
        <v>4</v>
      </c>
      <c r="G1" s="12" t="s">
        <v>5</v>
      </c>
    </row>
    <row r="2" spans="1:12" ht="14.25" x14ac:dyDescent="0.2">
      <c r="A2" s="3">
        <v>1901</v>
      </c>
      <c r="B2" s="4">
        <v>543741</v>
      </c>
      <c r="D2" s="13">
        <v>1</v>
      </c>
      <c r="E2" s="14">
        <f t="shared" ref="E2:E13" si="0">A2-$A$2</f>
        <v>0</v>
      </c>
      <c r="G2" s="19">
        <f>LN(B2)</f>
        <v>13.206228309523912</v>
      </c>
      <c r="I2" s="12" t="s">
        <v>6</v>
      </c>
    </row>
    <row r="3" spans="1:12" ht="14.25" x14ac:dyDescent="0.2">
      <c r="A3" s="5">
        <v>1905</v>
      </c>
      <c r="B3" s="6">
        <v>500136</v>
      </c>
      <c r="D3" s="15">
        <v>1</v>
      </c>
      <c r="E3" s="16">
        <f t="shared" si="0"/>
        <v>4</v>
      </c>
      <c r="G3" s="20">
        <f t="shared" ref="G3:G14" si="1">LN(B3)</f>
        <v>13.122635340419036</v>
      </c>
      <c r="I3" cm="1">
        <f t="array" ref="I3:J4">MMULT(TRANSPOSE(D2:E14),D2:E14)</f>
        <v>13</v>
      </c>
      <c r="J3">
        <v>495</v>
      </c>
    </row>
    <row r="4" spans="1:12" ht="14.25" x14ac:dyDescent="0.2">
      <c r="A4" s="5">
        <v>1910</v>
      </c>
      <c r="B4" s="6">
        <v>553446</v>
      </c>
      <c r="D4" s="15">
        <v>1</v>
      </c>
      <c r="E4" s="16">
        <f t="shared" si="0"/>
        <v>9</v>
      </c>
      <c r="G4" s="20">
        <f t="shared" si="1"/>
        <v>13.223919465395838</v>
      </c>
      <c r="I4">
        <v>495</v>
      </c>
      <c r="J4">
        <v>29971</v>
      </c>
    </row>
    <row r="5" spans="1:12" ht="14.25" x14ac:dyDescent="0.2">
      <c r="A5" s="5">
        <v>1916</v>
      </c>
      <c r="B5" s="6">
        <v>605997</v>
      </c>
      <c r="D5" s="15">
        <v>1</v>
      </c>
      <c r="E5" s="16">
        <f t="shared" si="0"/>
        <v>15</v>
      </c>
      <c r="G5" s="20">
        <f t="shared" si="1"/>
        <v>13.314630314544148</v>
      </c>
    </row>
    <row r="6" spans="1:12" thickBot="1" x14ac:dyDescent="0.25">
      <c r="A6" s="7">
        <v>1926</v>
      </c>
      <c r="B6" s="8">
        <v>700811</v>
      </c>
      <c r="D6" s="15">
        <v>1</v>
      </c>
      <c r="E6" s="16">
        <f t="shared" si="0"/>
        <v>25</v>
      </c>
      <c r="G6" s="20">
        <f t="shared" si="1"/>
        <v>13.459993514828165</v>
      </c>
      <c r="I6" s="12" t="s">
        <v>7</v>
      </c>
    </row>
    <row r="7" spans="1:12" ht="14.25" x14ac:dyDescent="0.2">
      <c r="A7" s="5">
        <v>1930</v>
      </c>
      <c r="B7" s="6">
        <v>854184</v>
      </c>
      <c r="D7" s="15">
        <v>1</v>
      </c>
      <c r="E7" s="16">
        <f t="shared" si="0"/>
        <v>29</v>
      </c>
      <c r="G7" s="20">
        <f t="shared" si="1"/>
        <v>13.657901906237724</v>
      </c>
      <c r="I7" cm="1">
        <f t="array" ref="I7:I8">MMULT(TRANSPOSE(D2:E14),G2:G14)</f>
        <v>181.29434134095595</v>
      </c>
    </row>
    <row r="8" spans="1:12" ht="14.25" x14ac:dyDescent="0.2">
      <c r="A8" s="5">
        <v>1935</v>
      </c>
      <c r="B8" s="6">
        <v>962000</v>
      </c>
      <c r="D8" s="15">
        <v>1</v>
      </c>
      <c r="E8" s="16">
        <f t="shared" si="0"/>
        <v>34</v>
      </c>
      <c r="G8" s="20">
        <f t="shared" si="1"/>
        <v>13.776769729647844</v>
      </c>
      <c r="I8">
        <v>7194.4945787510269</v>
      </c>
    </row>
    <row r="9" spans="1:12" ht="14.25" x14ac:dyDescent="0.2">
      <c r="A9" s="5">
        <v>1940</v>
      </c>
      <c r="B9" s="6">
        <v>1107859</v>
      </c>
      <c r="D9" s="15">
        <v>1</v>
      </c>
      <c r="E9" s="16">
        <f t="shared" si="0"/>
        <v>39</v>
      </c>
      <c r="G9" s="20">
        <f t="shared" si="1"/>
        <v>13.917939881873904</v>
      </c>
      <c r="K9" s="12" t="s">
        <v>13</v>
      </c>
    </row>
    <row r="10" spans="1:12" ht="14.25" x14ac:dyDescent="0.2">
      <c r="A10" s="5">
        <v>1945</v>
      </c>
      <c r="B10" s="6">
        <v>1200542</v>
      </c>
      <c r="D10" s="15">
        <v>1</v>
      </c>
      <c r="E10" s="16">
        <f t="shared" si="0"/>
        <v>44</v>
      </c>
      <c r="G10" s="20">
        <f t="shared" si="1"/>
        <v>13.998283679454209</v>
      </c>
      <c r="I10" s="12" t="s">
        <v>8</v>
      </c>
      <c r="J10" cm="1">
        <f t="array" ref="J10:J11">MMULT(MINVERSE(_xlfn.ANCHORARRAY(I3)),_xlfn.ANCHORARRAY(I7))</f>
        <v>12.948297264471378</v>
      </c>
      <c r="K10" s="34" t="s">
        <v>10</v>
      </c>
      <c r="L10" s="35">
        <f>EXP(J10)</f>
        <v>420120.67250118637</v>
      </c>
    </row>
    <row r="11" spans="1:12" thickBot="1" x14ac:dyDescent="0.25">
      <c r="A11" s="7">
        <v>1950</v>
      </c>
      <c r="B11" s="8">
        <v>1368605</v>
      </c>
      <c r="D11" s="15">
        <v>1</v>
      </c>
      <c r="E11" s="16">
        <f t="shared" si="0"/>
        <v>49</v>
      </c>
      <c r="G11" s="20">
        <f t="shared" si="1"/>
        <v>14.129302530862267</v>
      </c>
      <c r="I11" s="12" t="s">
        <v>9</v>
      </c>
      <c r="J11">
        <v>2.6194902833995948E-2</v>
      </c>
      <c r="K11" s="34" t="s">
        <v>9</v>
      </c>
      <c r="L11" s="35">
        <f>J11</f>
        <v>2.6194902833995948E-2</v>
      </c>
    </row>
    <row r="12" spans="1:12" ht="14.25" x14ac:dyDescent="0.2">
      <c r="A12" s="5">
        <v>1961</v>
      </c>
      <c r="B12" s="6">
        <v>1884765</v>
      </c>
      <c r="D12" s="15">
        <v>1</v>
      </c>
      <c r="E12" s="16">
        <f t="shared" si="0"/>
        <v>60</v>
      </c>
      <c r="G12" s="20">
        <f t="shared" si="1"/>
        <v>14.449313702657479</v>
      </c>
    </row>
    <row r="13" spans="1:12" ht="14.25" x14ac:dyDescent="0.2">
      <c r="A13" s="5">
        <v>1988</v>
      </c>
      <c r="B13" s="6">
        <v>4614377</v>
      </c>
      <c r="D13" s="15">
        <v>1</v>
      </c>
      <c r="E13" s="16">
        <f t="shared" si="0"/>
        <v>87</v>
      </c>
      <c r="G13" s="20">
        <f t="shared" si="1"/>
        <v>15.344687422223618</v>
      </c>
    </row>
    <row r="14" spans="1:12" thickBot="1" x14ac:dyDescent="0.25">
      <c r="A14" s="9">
        <v>2001</v>
      </c>
      <c r="B14" s="10">
        <v>6535344</v>
      </c>
      <c r="D14" s="17">
        <v>1</v>
      </c>
      <c r="E14" s="18">
        <f>A14-$A$2</f>
        <v>100</v>
      </c>
      <c r="G14" s="21">
        <f t="shared" si="1"/>
        <v>15.692735543287789</v>
      </c>
    </row>
    <row r="15" spans="1:12" ht="15" customHeight="1" x14ac:dyDescent="0.25">
      <c r="A15" s="1">
        <v>2019</v>
      </c>
      <c r="B15" s="2">
        <v>9746117</v>
      </c>
      <c r="E15" s="16">
        <f t="shared" ref="E15" si="2">A15-$A$2</f>
        <v>118</v>
      </c>
    </row>
    <row r="16" spans="1:12" ht="15" customHeight="1" x14ac:dyDescent="0.2">
      <c r="E16" s="37"/>
    </row>
    <row r="17" spans="1:4" ht="15" customHeight="1" thickBot="1" x14ac:dyDescent="0.25"/>
    <row r="18" spans="1:4" ht="15" customHeight="1" thickBot="1" x14ac:dyDescent="0.3">
      <c r="A18" s="23" t="s">
        <v>0</v>
      </c>
      <c r="B18" s="24" t="s">
        <v>1</v>
      </c>
      <c r="C18" s="12" t="s">
        <v>11</v>
      </c>
      <c r="D18" s="12" t="s">
        <v>12</v>
      </c>
    </row>
    <row r="19" spans="1:4" ht="15" customHeight="1" x14ac:dyDescent="0.2">
      <c r="A19" s="25">
        <v>1901</v>
      </c>
      <c r="B19" s="26">
        <v>543741</v>
      </c>
      <c r="C19">
        <f>$L$10*EXP($L$11*E2)</f>
        <v>420120.67250118637</v>
      </c>
      <c r="D19" s="33">
        <f>(B19-C19)/B19</f>
        <v>0.22735149179262484</v>
      </c>
    </row>
    <row r="20" spans="1:4" ht="15" customHeight="1" x14ac:dyDescent="0.2">
      <c r="A20" s="27">
        <v>1905</v>
      </c>
      <c r="B20" s="28">
        <v>500136</v>
      </c>
      <c r="C20">
        <f t="shared" ref="C20:C31" si="3">$L$10*EXP($L$11*E3)</f>
        <v>466529.65939770697</v>
      </c>
      <c r="D20" s="33">
        <f t="shared" ref="D20:D32" si="4">(B20-C20)/B20</f>
        <v>6.7194404326609225E-2</v>
      </c>
    </row>
    <row r="21" spans="1:4" ht="15.75" customHeight="1" x14ac:dyDescent="0.2">
      <c r="A21" s="27">
        <v>1910</v>
      </c>
      <c r="B21" s="28">
        <v>553446</v>
      </c>
      <c r="C21">
        <f t="shared" si="3"/>
        <v>531815.22681465407</v>
      </c>
      <c r="D21" s="33">
        <f t="shared" si="4"/>
        <v>3.9083800741799429E-2</v>
      </c>
    </row>
    <row r="22" spans="1:4" ht="15.75" customHeight="1" x14ac:dyDescent="0.2">
      <c r="A22" s="27">
        <v>1916</v>
      </c>
      <c r="B22" s="28">
        <v>605997</v>
      </c>
      <c r="C22">
        <f t="shared" si="3"/>
        <v>622326.90660832881</v>
      </c>
      <c r="D22" s="33">
        <f t="shared" si="4"/>
        <v>-2.6947174009654844E-2</v>
      </c>
    </row>
    <row r="23" spans="1:4" ht="15.75" customHeight="1" thickBot="1" x14ac:dyDescent="0.25">
      <c r="A23" s="29">
        <v>1926</v>
      </c>
      <c r="B23" s="30">
        <v>700811</v>
      </c>
      <c r="C23">
        <f t="shared" si="3"/>
        <v>808689.1119284532</v>
      </c>
      <c r="D23" s="33">
        <f t="shared" si="4"/>
        <v>-0.15393324580871762</v>
      </c>
    </row>
    <row r="24" spans="1:4" ht="15.75" customHeight="1" x14ac:dyDescent="0.2">
      <c r="A24" s="27">
        <v>1930</v>
      </c>
      <c r="B24" s="28">
        <v>854184</v>
      </c>
      <c r="C24">
        <f t="shared" si="3"/>
        <v>898021.64149765798</v>
      </c>
      <c r="D24" s="33">
        <f t="shared" si="4"/>
        <v>-5.1321075432995682E-2</v>
      </c>
    </row>
    <row r="25" spans="1:4" ht="15.75" customHeight="1" x14ac:dyDescent="0.2">
      <c r="A25" s="27">
        <v>1935</v>
      </c>
      <c r="B25" s="28">
        <v>962000</v>
      </c>
      <c r="C25">
        <f t="shared" si="3"/>
        <v>1023689.6483154063</v>
      </c>
      <c r="D25" s="33">
        <f t="shared" si="4"/>
        <v>-6.4126453550318388E-2</v>
      </c>
    </row>
    <row r="26" spans="1:4" ht="15.75" customHeight="1" x14ac:dyDescent="0.2">
      <c r="A26" s="27">
        <v>1940</v>
      </c>
      <c r="B26" s="28">
        <v>1107859</v>
      </c>
      <c r="C26">
        <f t="shared" si="3"/>
        <v>1166943.4762401024</v>
      </c>
      <c r="D26" s="33">
        <f t="shared" si="4"/>
        <v>-5.3332126416901819E-2</v>
      </c>
    </row>
    <row r="27" spans="1:4" ht="15.75" customHeight="1" x14ac:dyDescent="0.2">
      <c r="A27" s="27">
        <v>1945</v>
      </c>
      <c r="B27" s="28">
        <v>1200542</v>
      </c>
      <c r="C27">
        <f t="shared" si="3"/>
        <v>1330244.062719844</v>
      </c>
      <c r="D27" s="33">
        <f t="shared" si="4"/>
        <v>-0.10803625589095929</v>
      </c>
    </row>
    <row r="28" spans="1:4" ht="15.75" customHeight="1" thickBot="1" x14ac:dyDescent="0.25">
      <c r="A28" s="29">
        <v>1950</v>
      </c>
      <c r="B28" s="30">
        <v>1368605</v>
      </c>
      <c r="C28">
        <f t="shared" si="3"/>
        <v>1516396.7256605201</v>
      </c>
      <c r="D28" s="33">
        <f t="shared" si="4"/>
        <v>-0.1079871297127514</v>
      </c>
    </row>
    <row r="29" spans="1:4" ht="15.75" customHeight="1" x14ac:dyDescent="0.2">
      <c r="A29" s="27">
        <v>1961</v>
      </c>
      <c r="B29" s="28">
        <v>1884765</v>
      </c>
      <c r="C29">
        <f t="shared" si="3"/>
        <v>2022796.3312978356</v>
      </c>
      <c r="D29" s="33">
        <f t="shared" si="4"/>
        <v>-7.3235300580091187E-2</v>
      </c>
    </row>
    <row r="30" spans="1:4" ht="15.75" customHeight="1" x14ac:dyDescent="0.2">
      <c r="A30" s="27">
        <v>1988</v>
      </c>
      <c r="B30" s="28">
        <v>4614377</v>
      </c>
      <c r="C30">
        <f t="shared" si="3"/>
        <v>4103101.9181638928</v>
      </c>
      <c r="D30" s="33">
        <f t="shared" si="4"/>
        <v>0.11080045731766329</v>
      </c>
    </row>
    <row r="31" spans="1:4" ht="15.75" customHeight="1" thickBot="1" x14ac:dyDescent="0.25">
      <c r="A31" s="31">
        <v>2001</v>
      </c>
      <c r="B31" s="32">
        <v>6535344</v>
      </c>
      <c r="C31">
        <f t="shared" si="3"/>
        <v>5767720.7774405731</v>
      </c>
      <c r="D31" s="33">
        <f t="shared" si="4"/>
        <v>0.11745720233845791</v>
      </c>
    </row>
    <row r="32" spans="1:4" ht="15.75" customHeight="1" x14ac:dyDescent="0.25">
      <c r="A32" s="1">
        <v>2019</v>
      </c>
      <c r="B32" s="2">
        <v>9746117</v>
      </c>
      <c r="C32">
        <f>$L$10*EXP($L$11*E15)</f>
        <v>9242248.8762757517</v>
      </c>
      <c r="D32" s="33">
        <f t="shared" si="4"/>
        <v>5.1699371526552393E-2</v>
      </c>
    </row>
    <row r="33" spans="1:13" ht="15.75" customHeight="1" x14ac:dyDescent="0.2">
      <c r="L33" s="12"/>
    </row>
    <row r="34" spans="1:13" ht="15.75" customHeight="1" x14ac:dyDescent="0.25">
      <c r="A34" s="36" t="s">
        <v>14</v>
      </c>
    </row>
    <row r="35" spans="1:13" ht="15.75" customHeight="1" thickBot="1" x14ac:dyDescent="0.3">
      <c r="A35" s="1" t="s">
        <v>0</v>
      </c>
      <c r="B35" s="1" t="s">
        <v>1</v>
      </c>
      <c r="D35" s="12" t="s">
        <v>4</v>
      </c>
      <c r="H35" s="12" t="s">
        <v>5</v>
      </c>
    </row>
    <row r="36" spans="1:13" ht="15.75" customHeight="1" x14ac:dyDescent="0.2">
      <c r="A36" s="3">
        <v>1901</v>
      </c>
      <c r="B36" s="4">
        <v>543741</v>
      </c>
      <c r="D36" s="13">
        <v>1</v>
      </c>
      <c r="E36" s="38">
        <f>A36-$A$36</f>
        <v>0</v>
      </c>
      <c r="F36" s="14">
        <f>E36^2</f>
        <v>0</v>
      </c>
      <c r="H36" s="19">
        <f>LN(B36)</f>
        <v>13.206228309523912</v>
      </c>
      <c r="I36" s="22"/>
      <c r="J36" s="12" t="s">
        <v>6</v>
      </c>
    </row>
    <row r="37" spans="1:13" ht="15.75" customHeight="1" x14ac:dyDescent="0.2">
      <c r="A37" s="5">
        <v>1905</v>
      </c>
      <c r="B37" s="6">
        <v>500136</v>
      </c>
      <c r="D37" s="15">
        <v>1</v>
      </c>
      <c r="E37" s="37">
        <f t="shared" ref="E37:E49" si="5">A37-$A$36</f>
        <v>4</v>
      </c>
      <c r="F37" s="16">
        <f>E37^2</f>
        <v>16</v>
      </c>
      <c r="H37" s="20">
        <f t="shared" ref="H37:H48" si="6">LN(B37)</f>
        <v>13.122635340419036</v>
      </c>
      <c r="I37" s="22"/>
      <c r="J37" cm="1">
        <f t="array" ref="J37:L39">MMULT(TRANSPOSE(D36:F48),D36:F48)</f>
        <v>13</v>
      </c>
      <c r="K37">
        <v>495</v>
      </c>
      <c r="L37">
        <v>29971</v>
      </c>
    </row>
    <row r="38" spans="1:13" ht="15.75" customHeight="1" x14ac:dyDescent="0.2">
      <c r="A38" s="5">
        <v>1910</v>
      </c>
      <c r="B38" s="6">
        <v>553446</v>
      </c>
      <c r="D38" s="15">
        <v>1</v>
      </c>
      <c r="E38" s="37">
        <f t="shared" si="5"/>
        <v>9</v>
      </c>
      <c r="F38" s="16">
        <f t="shared" ref="F38:F48" si="7">E38^2</f>
        <v>81</v>
      </c>
      <c r="H38" s="20">
        <f t="shared" si="6"/>
        <v>13.223919465395838</v>
      </c>
      <c r="I38" s="22"/>
      <c r="J38">
        <v>495</v>
      </c>
      <c r="K38">
        <v>29971</v>
      </c>
      <c r="L38">
        <v>2220141</v>
      </c>
    </row>
    <row r="39" spans="1:13" ht="15.75" customHeight="1" x14ac:dyDescent="0.2">
      <c r="A39" s="5">
        <v>1916</v>
      </c>
      <c r="B39" s="6">
        <v>605997</v>
      </c>
      <c r="D39" s="15">
        <v>1</v>
      </c>
      <c r="E39" s="37">
        <f t="shared" si="5"/>
        <v>15</v>
      </c>
      <c r="F39" s="16">
        <f t="shared" si="7"/>
        <v>225</v>
      </c>
      <c r="H39" s="20">
        <f t="shared" si="6"/>
        <v>13.314630314544148</v>
      </c>
      <c r="I39" s="22"/>
      <c r="J39">
        <v>29971</v>
      </c>
      <c r="K39">
        <v>2220141</v>
      </c>
      <c r="L39">
        <v>184567783</v>
      </c>
    </row>
    <row r="40" spans="1:13" ht="15.75" customHeight="1" thickBot="1" x14ac:dyDescent="0.25">
      <c r="A40" s="7">
        <v>1926</v>
      </c>
      <c r="B40" s="8">
        <v>700811</v>
      </c>
      <c r="D40" s="15">
        <v>1</v>
      </c>
      <c r="E40" s="37">
        <f t="shared" si="5"/>
        <v>25</v>
      </c>
      <c r="F40" s="16">
        <f t="shared" si="7"/>
        <v>625</v>
      </c>
      <c r="H40" s="20">
        <f t="shared" si="6"/>
        <v>13.459993514828165</v>
      </c>
      <c r="I40" s="22"/>
    </row>
    <row r="41" spans="1:13" ht="15.75" customHeight="1" x14ac:dyDescent="0.2">
      <c r="A41" s="5">
        <v>1930</v>
      </c>
      <c r="B41" s="6">
        <v>854184</v>
      </c>
      <c r="D41" s="15">
        <v>1</v>
      </c>
      <c r="E41" s="37">
        <f t="shared" si="5"/>
        <v>29</v>
      </c>
      <c r="F41" s="16">
        <f t="shared" si="7"/>
        <v>841</v>
      </c>
      <c r="G41" s="22"/>
      <c r="H41" s="20">
        <f t="shared" si="6"/>
        <v>13.657901906237724</v>
      </c>
      <c r="J41" s="12" t="s">
        <v>7</v>
      </c>
    </row>
    <row r="42" spans="1:13" ht="15.75" customHeight="1" x14ac:dyDescent="0.2">
      <c r="A42" s="5">
        <v>1935</v>
      </c>
      <c r="B42" s="6">
        <v>962000</v>
      </c>
      <c r="D42" s="15">
        <v>1</v>
      </c>
      <c r="E42" s="37">
        <f t="shared" si="5"/>
        <v>34</v>
      </c>
      <c r="F42" s="16">
        <f t="shared" si="7"/>
        <v>1156</v>
      </c>
      <c r="G42" s="22"/>
      <c r="H42" s="20">
        <f t="shared" si="6"/>
        <v>13.776769729647844</v>
      </c>
      <c r="J42" cm="1">
        <f t="array" ref="J42:J44">MMULT(TRANSPOSE(D36:F48),H36:H48)</f>
        <v>181.29434134095595</v>
      </c>
    </row>
    <row r="43" spans="1:13" ht="15.75" customHeight="1" x14ac:dyDescent="0.2">
      <c r="A43" s="5">
        <v>1940</v>
      </c>
      <c r="B43" s="6">
        <v>1107859</v>
      </c>
      <c r="D43" s="15">
        <v>1</v>
      </c>
      <c r="E43" s="37">
        <f t="shared" si="5"/>
        <v>39</v>
      </c>
      <c r="F43" s="16">
        <f t="shared" si="7"/>
        <v>1521</v>
      </c>
      <c r="G43" s="22"/>
      <c r="H43" s="20">
        <f t="shared" si="6"/>
        <v>13.917939881873904</v>
      </c>
      <c r="I43" s="12"/>
      <c r="J43">
        <v>7194.4945787510269</v>
      </c>
    </row>
    <row r="44" spans="1:13" ht="15.75" customHeight="1" x14ac:dyDescent="0.2">
      <c r="A44" s="5">
        <v>1945</v>
      </c>
      <c r="B44" s="6">
        <v>1200542</v>
      </c>
      <c r="D44" s="15">
        <v>1</v>
      </c>
      <c r="E44" s="37">
        <f t="shared" si="5"/>
        <v>44</v>
      </c>
      <c r="F44" s="16">
        <f t="shared" si="7"/>
        <v>1936</v>
      </c>
      <c r="G44" s="22"/>
      <c r="H44" s="20">
        <f t="shared" si="6"/>
        <v>13.998283679454209</v>
      </c>
      <c r="I44" s="12"/>
      <c r="J44">
        <v>447384.77172191191</v>
      </c>
    </row>
    <row r="45" spans="1:13" ht="15.75" customHeight="1" thickBot="1" x14ac:dyDescent="0.25">
      <c r="A45" s="7">
        <v>1950</v>
      </c>
      <c r="B45" s="8">
        <v>1368605</v>
      </c>
      <c r="D45" s="15">
        <v>1</v>
      </c>
      <c r="E45" s="37">
        <f t="shared" si="5"/>
        <v>49</v>
      </c>
      <c r="F45" s="16">
        <f t="shared" si="7"/>
        <v>2401</v>
      </c>
      <c r="G45" s="22"/>
      <c r="H45" s="20">
        <f t="shared" si="6"/>
        <v>14.129302530862267</v>
      </c>
      <c r="I45" s="12"/>
    </row>
    <row r="46" spans="1:13" ht="15.75" customHeight="1" x14ac:dyDescent="0.2">
      <c r="A46" s="5">
        <v>1961</v>
      </c>
      <c r="B46" s="6">
        <v>1884765</v>
      </c>
      <c r="D46" s="15">
        <v>1</v>
      </c>
      <c r="E46" s="37">
        <f t="shared" si="5"/>
        <v>60</v>
      </c>
      <c r="F46" s="16">
        <f t="shared" si="7"/>
        <v>3600</v>
      </c>
      <c r="G46" s="22"/>
      <c r="H46" s="20">
        <f t="shared" si="6"/>
        <v>14.449313702657479</v>
      </c>
    </row>
    <row r="47" spans="1:13" ht="15.75" customHeight="1" x14ac:dyDescent="0.2">
      <c r="A47" s="5">
        <v>1988</v>
      </c>
      <c r="B47" s="6">
        <v>4614377</v>
      </c>
      <c r="D47" s="15">
        <v>1</v>
      </c>
      <c r="E47" s="37">
        <f t="shared" si="5"/>
        <v>87</v>
      </c>
      <c r="F47" s="16">
        <f t="shared" si="7"/>
        <v>7569</v>
      </c>
      <c r="G47" s="22"/>
      <c r="H47" s="20">
        <f t="shared" si="6"/>
        <v>15.344687422223618</v>
      </c>
      <c r="J47" s="12" t="s">
        <v>8</v>
      </c>
      <c r="K47" cm="1">
        <f t="array" ref="K47:K49">MMULT(MINVERSE(_xlfn.ANCHORARRAY(J37)),_xlfn.ANCHORARRAY(J42))</f>
        <v>13.096566722911042</v>
      </c>
      <c r="L47" s="34" t="s">
        <v>10</v>
      </c>
      <c r="M47" s="40">
        <f>EXP(K47)</f>
        <v>487266.61820835166</v>
      </c>
    </row>
    <row r="48" spans="1:13" ht="15.75" customHeight="1" thickBot="1" x14ac:dyDescent="0.25">
      <c r="A48" s="9">
        <v>2001</v>
      </c>
      <c r="B48" s="10">
        <v>6535344</v>
      </c>
      <c r="D48" s="17">
        <v>1</v>
      </c>
      <c r="E48" s="39">
        <f t="shared" si="5"/>
        <v>100</v>
      </c>
      <c r="F48" s="18">
        <f t="shared" si="7"/>
        <v>10000</v>
      </c>
      <c r="G48" s="22"/>
      <c r="H48" s="21">
        <f t="shared" si="6"/>
        <v>15.692735543287789</v>
      </c>
      <c r="J48" s="12" t="s">
        <v>15</v>
      </c>
      <c r="K48">
        <v>1.5833355641965419E-2</v>
      </c>
      <c r="L48" s="34" t="s">
        <v>15</v>
      </c>
      <c r="M48" s="35">
        <f>K48</f>
        <v>1.5833355641965419E-2</v>
      </c>
    </row>
    <row r="49" spans="1:13" ht="15.75" customHeight="1" thickBot="1" x14ac:dyDescent="0.3">
      <c r="A49" s="1">
        <v>2019</v>
      </c>
      <c r="B49" s="2">
        <v>9746117</v>
      </c>
      <c r="E49" s="39">
        <f t="shared" si="5"/>
        <v>118</v>
      </c>
      <c r="J49" s="12" t="s">
        <v>16</v>
      </c>
      <c r="K49">
        <v>1.0681868807643075E-4</v>
      </c>
      <c r="L49" s="34" t="s">
        <v>16</v>
      </c>
      <c r="M49" s="35">
        <f>K49</f>
        <v>1.0681868807643075E-4</v>
      </c>
    </row>
    <row r="50" spans="1:13" ht="15.75" customHeight="1" x14ac:dyDescent="0.2"/>
    <row r="51" spans="1:13" ht="15.75" customHeight="1" thickBot="1" x14ac:dyDescent="0.3">
      <c r="A51" s="1" t="s">
        <v>0</v>
      </c>
      <c r="B51" s="1" t="s">
        <v>1</v>
      </c>
      <c r="C51" s="12" t="s">
        <v>11</v>
      </c>
      <c r="D51" s="12" t="s">
        <v>12</v>
      </c>
    </row>
    <row r="52" spans="1:13" ht="15.75" customHeight="1" x14ac:dyDescent="0.2">
      <c r="A52" s="3">
        <v>1901</v>
      </c>
      <c r="B52" s="4">
        <v>543741</v>
      </c>
      <c r="C52">
        <f t="shared" ref="C52:C65" si="8">$M$47*EXP($M$48*E36+$M$49*(E36^2))</f>
        <v>487266.61820835166</v>
      </c>
      <c r="D52" s="33">
        <f>(B52-C52)/B52</f>
        <v>0.10386265113656748</v>
      </c>
    </row>
    <row r="53" spans="1:13" ht="15.75" customHeight="1" x14ac:dyDescent="0.2">
      <c r="A53" s="5">
        <v>1905</v>
      </c>
      <c r="B53" s="6">
        <v>500136</v>
      </c>
      <c r="C53">
        <f t="shared" si="8"/>
        <v>520013.08020837733</v>
      </c>
      <c r="D53" s="33">
        <f t="shared" ref="D53:D65" si="9">(B53-C53)/B53</f>
        <v>-3.9743350225493329E-2</v>
      </c>
    </row>
    <row r="54" spans="1:13" ht="15.75" customHeight="1" x14ac:dyDescent="0.2">
      <c r="A54" s="5">
        <v>1910</v>
      </c>
      <c r="B54" s="6">
        <v>553446</v>
      </c>
      <c r="C54">
        <f t="shared" si="8"/>
        <v>566775.88352690439</v>
      </c>
      <c r="D54" s="33">
        <f t="shared" si="9"/>
        <v>-2.4085246847758212E-2</v>
      </c>
    </row>
    <row r="55" spans="1:13" ht="15.75" customHeight="1" x14ac:dyDescent="0.2">
      <c r="A55" s="5">
        <v>1916</v>
      </c>
      <c r="B55" s="6">
        <v>605997</v>
      </c>
      <c r="C55">
        <f t="shared" si="8"/>
        <v>632921.23516028223</v>
      </c>
      <c r="D55" s="33">
        <f t="shared" si="9"/>
        <v>-4.4429650906328298E-2</v>
      </c>
    </row>
    <row r="56" spans="1:13" ht="15.75" customHeight="1" thickBot="1" x14ac:dyDescent="0.25">
      <c r="A56" s="7">
        <v>1926</v>
      </c>
      <c r="B56" s="8">
        <v>700811</v>
      </c>
      <c r="C56">
        <f t="shared" si="8"/>
        <v>773872.40998897003</v>
      </c>
      <c r="D56" s="33">
        <f t="shared" si="9"/>
        <v>-0.10425265868967529</v>
      </c>
    </row>
    <row r="57" spans="1:13" ht="15.75" customHeight="1" x14ac:dyDescent="0.2">
      <c r="A57" s="5">
        <v>1930</v>
      </c>
      <c r="B57" s="6">
        <v>854184</v>
      </c>
      <c r="C57">
        <f t="shared" si="8"/>
        <v>843713.74655540241</v>
      </c>
      <c r="D57" s="33">
        <f t="shared" si="9"/>
        <v>1.225760895146431E-2</v>
      </c>
    </row>
    <row r="58" spans="1:13" ht="15.75" customHeight="1" x14ac:dyDescent="0.2">
      <c r="A58" s="5">
        <v>1935</v>
      </c>
      <c r="B58" s="6">
        <v>962000</v>
      </c>
      <c r="C58">
        <f t="shared" si="8"/>
        <v>944473.79259532562</v>
      </c>
      <c r="D58" s="33">
        <f t="shared" si="9"/>
        <v>1.8218510815669834E-2</v>
      </c>
    </row>
    <row r="59" spans="1:13" ht="15.75" customHeight="1" x14ac:dyDescent="0.2">
      <c r="A59" s="5">
        <v>1940</v>
      </c>
      <c r="B59" s="6">
        <v>1107859</v>
      </c>
      <c r="C59">
        <f t="shared" si="8"/>
        <v>1062928.9516541506</v>
      </c>
      <c r="D59" s="33">
        <f t="shared" si="9"/>
        <v>4.0555746124596524E-2</v>
      </c>
    </row>
    <row r="60" spans="1:13" ht="15.75" customHeight="1" x14ac:dyDescent="0.2">
      <c r="A60" s="5">
        <v>1945</v>
      </c>
      <c r="B60" s="6">
        <v>1200542</v>
      </c>
      <c r="C60">
        <f t="shared" si="8"/>
        <v>1202646.798509191</v>
      </c>
      <c r="D60" s="33">
        <f t="shared" si="9"/>
        <v>-1.7532068925460527E-3</v>
      </c>
    </row>
    <row r="61" spans="1:13" ht="15.75" customHeight="1" thickBot="1" x14ac:dyDescent="0.25">
      <c r="A61" s="7">
        <v>1950</v>
      </c>
      <c r="B61" s="8">
        <v>1368605</v>
      </c>
      <c r="C61">
        <f t="shared" si="8"/>
        <v>1368017.0211370308</v>
      </c>
      <c r="D61" s="33">
        <f t="shared" si="9"/>
        <v>4.2961911067781046E-4</v>
      </c>
    </row>
    <row r="62" spans="1:13" ht="15.75" customHeight="1" x14ac:dyDescent="0.2">
      <c r="A62" s="5">
        <v>1961</v>
      </c>
      <c r="B62" s="6">
        <v>1884765</v>
      </c>
      <c r="C62">
        <f t="shared" si="8"/>
        <v>1850775.5742080742</v>
      </c>
      <c r="D62" s="33">
        <f t="shared" si="9"/>
        <v>1.8033773861423439E-2</v>
      </c>
    </row>
    <row r="63" spans="1:13" ht="15.75" customHeight="1" x14ac:dyDescent="0.2">
      <c r="A63" s="5">
        <v>1988</v>
      </c>
      <c r="B63" s="6">
        <v>4614377</v>
      </c>
      <c r="C63">
        <f t="shared" si="8"/>
        <v>4336505.1374801369</v>
      </c>
      <c r="D63" s="33">
        <f t="shared" si="9"/>
        <v>6.0218716962195128E-2</v>
      </c>
    </row>
    <row r="64" spans="1:13" ht="15.75" customHeight="1" thickBot="1" x14ac:dyDescent="0.25">
      <c r="A64" s="9">
        <v>2001</v>
      </c>
      <c r="B64" s="10">
        <v>6535344</v>
      </c>
      <c r="C64">
        <f t="shared" si="8"/>
        <v>6907298.5256150626</v>
      </c>
      <c r="D64" s="33">
        <f t="shared" si="9"/>
        <v>-5.6914299479118857E-2</v>
      </c>
    </row>
    <row r="65" spans="1:5" ht="15.75" customHeight="1" x14ac:dyDescent="0.25">
      <c r="A65" s="1">
        <v>2019</v>
      </c>
      <c r="B65" s="2">
        <v>9746117</v>
      </c>
      <c r="C65">
        <f t="shared" si="8"/>
        <v>13967532.699684152</v>
      </c>
      <c r="D65" s="33">
        <f t="shared" si="9"/>
        <v>-0.43313821285791587</v>
      </c>
    </row>
    <row r="66" spans="1:5" ht="15.75" customHeight="1" x14ac:dyDescent="0.2"/>
    <row r="67" spans="1:5" ht="15.75" customHeight="1" x14ac:dyDescent="0.25">
      <c r="A67" s="36" t="s">
        <v>17</v>
      </c>
    </row>
    <row r="68" spans="1:5" ht="15.75" customHeight="1" x14ac:dyDescent="0.2">
      <c r="B68" s="12" t="s">
        <v>18</v>
      </c>
      <c r="C68" s="42">
        <f>C32</f>
        <v>9242248.8762757517</v>
      </c>
      <c r="D68" s="12" t="s">
        <v>19</v>
      </c>
      <c r="E68" s="41">
        <f>D32</f>
        <v>5.1699371526552393E-2</v>
      </c>
    </row>
    <row r="69" spans="1:5" ht="15.75" customHeight="1" x14ac:dyDescent="0.2">
      <c r="B69" s="12" t="s">
        <v>20</v>
      </c>
      <c r="C69">
        <f>C65</f>
        <v>13967532.699684152</v>
      </c>
      <c r="D69" s="12" t="s">
        <v>21</v>
      </c>
      <c r="E69" s="41">
        <f>D65</f>
        <v>-0.43313821285791587</v>
      </c>
    </row>
    <row r="70" spans="1:5" ht="15.75" customHeight="1" x14ac:dyDescent="0.2"/>
    <row r="71" spans="1:5" ht="15.75" customHeight="1" x14ac:dyDescent="0.25">
      <c r="A71" s="36" t="s">
        <v>22</v>
      </c>
      <c r="B71" s="36" t="s">
        <v>31</v>
      </c>
    </row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1000"/>
  <sheetViews>
    <sheetView workbookViewId="0">
      <selection activeCell="K5" sqref="K5"/>
    </sheetView>
  </sheetViews>
  <sheetFormatPr defaultColWidth="12.625" defaultRowHeight="15" customHeight="1" x14ac:dyDescent="0.2"/>
  <cols>
    <col min="1" max="1" width="7.625" customWidth="1"/>
    <col min="2" max="2" width="12.125" customWidth="1"/>
    <col min="3" max="25" width="7.625" customWidth="1"/>
  </cols>
  <sheetData>
    <row r="2" spans="1:13" x14ac:dyDescent="0.25">
      <c r="A2" s="1" t="s">
        <v>2</v>
      </c>
      <c r="B2" s="1" t="s">
        <v>3</v>
      </c>
      <c r="D2" s="12" t="s">
        <v>25</v>
      </c>
      <c r="H2" s="12" t="s">
        <v>23</v>
      </c>
    </row>
    <row r="3" spans="1:13" x14ac:dyDescent="0.25">
      <c r="A3" s="1">
        <v>1</v>
      </c>
      <c r="B3" s="11">
        <v>7.5</v>
      </c>
      <c r="D3">
        <v>1</v>
      </c>
      <c r="E3">
        <v>1</v>
      </c>
      <c r="F3">
        <f>LN(A3)</f>
        <v>0</v>
      </c>
      <c r="H3">
        <f>LN(B3)</f>
        <v>2.0149030205422647</v>
      </c>
      <c r="J3" s="12" t="s">
        <v>6</v>
      </c>
    </row>
    <row r="4" spans="1:13" x14ac:dyDescent="0.25">
      <c r="A4" s="1">
        <f t="shared" ref="A4:A9" si="0">A3+1</f>
        <v>2</v>
      </c>
      <c r="B4" s="11">
        <v>11.5</v>
      </c>
      <c r="D4">
        <v>1</v>
      </c>
      <c r="E4">
        <v>2</v>
      </c>
      <c r="F4">
        <f t="shared" ref="F4:F14" si="1">LN(A4)</f>
        <v>0.69314718055994529</v>
      </c>
      <c r="H4">
        <f t="shared" ref="H4:H14" si="2">LN(B4)</f>
        <v>2.4423470353692043</v>
      </c>
      <c r="J4" cm="1">
        <f t="array" ref="J4:L6">MMULT(TRANSPOSE(D3:F14),D3:F14)</f>
        <v>12</v>
      </c>
      <c r="K4">
        <v>78</v>
      </c>
      <c r="L4">
        <v>19.987214495661888</v>
      </c>
    </row>
    <row r="5" spans="1:13" x14ac:dyDescent="0.25">
      <c r="A5" s="1">
        <f t="shared" si="0"/>
        <v>3</v>
      </c>
      <c r="B5" s="11">
        <v>13</v>
      </c>
      <c r="D5">
        <v>1</v>
      </c>
      <c r="E5">
        <v>3</v>
      </c>
      <c r="F5">
        <f t="shared" si="1"/>
        <v>1.0986122886681098</v>
      </c>
      <c r="H5">
        <f t="shared" si="2"/>
        <v>2.5649493574615367</v>
      </c>
      <c r="J5">
        <v>78</v>
      </c>
      <c r="K5">
        <v>650</v>
      </c>
      <c r="L5">
        <v>158.278558350173</v>
      </c>
    </row>
    <row r="6" spans="1:13" x14ac:dyDescent="0.25">
      <c r="A6" s="1">
        <f t="shared" si="0"/>
        <v>4</v>
      </c>
      <c r="B6" s="11">
        <v>12.5</v>
      </c>
      <c r="D6">
        <v>1</v>
      </c>
      <c r="E6">
        <v>4</v>
      </c>
      <c r="F6">
        <f t="shared" si="1"/>
        <v>1.3862943611198906</v>
      </c>
      <c r="H6">
        <f t="shared" si="2"/>
        <v>2.5257286443082556</v>
      </c>
      <c r="J6">
        <v>19.987214495661888</v>
      </c>
      <c r="K6">
        <v>158.278558350173</v>
      </c>
      <c r="L6">
        <v>39.574906604610639</v>
      </c>
    </row>
    <row r="7" spans="1:13" x14ac:dyDescent="0.25">
      <c r="A7" s="1">
        <f t="shared" si="0"/>
        <v>5</v>
      </c>
      <c r="B7" s="11">
        <v>11.5</v>
      </c>
      <c r="D7">
        <v>1</v>
      </c>
      <c r="E7">
        <v>5</v>
      </c>
      <c r="F7">
        <f t="shared" si="1"/>
        <v>1.6094379124341003</v>
      </c>
      <c r="H7">
        <f t="shared" si="2"/>
        <v>2.4423470353692043</v>
      </c>
      <c r="J7" s="12" t="s">
        <v>7</v>
      </c>
    </row>
    <row r="8" spans="1:13" x14ac:dyDescent="0.25">
      <c r="A8" s="1">
        <f t="shared" si="0"/>
        <v>6</v>
      </c>
      <c r="B8" s="11">
        <v>10.5</v>
      </c>
      <c r="D8">
        <v>1</v>
      </c>
      <c r="E8">
        <v>6</v>
      </c>
      <c r="F8">
        <f t="shared" si="1"/>
        <v>1.791759469228055</v>
      </c>
      <c r="H8">
        <f t="shared" si="2"/>
        <v>2.3513752571634776</v>
      </c>
      <c r="J8" cm="1">
        <f t="array" ref="J8:J10">MMULT(TRANSPOSE(D3:F14),H3:H14)</f>
        <v>24.467881374042939</v>
      </c>
    </row>
    <row r="9" spans="1:13" x14ac:dyDescent="0.25">
      <c r="A9" s="1">
        <f t="shared" si="0"/>
        <v>7</v>
      </c>
      <c r="B9" s="11">
        <v>8.5</v>
      </c>
      <c r="D9">
        <v>1</v>
      </c>
      <c r="E9">
        <v>7</v>
      </c>
      <c r="F9">
        <f t="shared" si="1"/>
        <v>1.9459101490553132</v>
      </c>
      <c r="H9">
        <f t="shared" si="2"/>
        <v>2.1400661634962708</v>
      </c>
      <c r="J9">
        <v>144.06769873929829</v>
      </c>
    </row>
    <row r="10" spans="1:13" x14ac:dyDescent="0.25">
      <c r="A10" s="1">
        <v>8</v>
      </c>
      <c r="B10" s="11">
        <v>7</v>
      </c>
      <c r="D10">
        <v>1</v>
      </c>
      <c r="E10">
        <v>8</v>
      </c>
      <c r="F10">
        <f t="shared" si="1"/>
        <v>2.0794415416798357</v>
      </c>
      <c r="H10">
        <f t="shared" si="2"/>
        <v>1.9459101490553132</v>
      </c>
      <c r="J10">
        <v>38.446835301043684</v>
      </c>
    </row>
    <row r="11" spans="1:13" x14ac:dyDescent="0.25">
      <c r="A11" s="1">
        <v>9</v>
      </c>
      <c r="B11" s="11">
        <v>6</v>
      </c>
      <c r="D11">
        <v>1</v>
      </c>
      <c r="E11">
        <v>9</v>
      </c>
      <c r="F11">
        <f t="shared" si="1"/>
        <v>2.1972245773362196</v>
      </c>
      <c r="H11">
        <f t="shared" si="2"/>
        <v>1.791759469228055</v>
      </c>
    </row>
    <row r="12" spans="1:13" x14ac:dyDescent="0.25">
      <c r="A12" s="1">
        <v>10</v>
      </c>
      <c r="B12" s="11">
        <v>5</v>
      </c>
      <c r="D12">
        <v>1</v>
      </c>
      <c r="E12">
        <v>10</v>
      </c>
      <c r="F12">
        <f t="shared" si="1"/>
        <v>2.3025850929940459</v>
      </c>
      <c r="H12">
        <f t="shared" si="2"/>
        <v>1.6094379124341003</v>
      </c>
      <c r="J12" s="12" t="s">
        <v>26</v>
      </c>
      <c r="K12" cm="1">
        <f t="array" ref="K12:K14">MMULT(MINVERSE(_xlfn.ANCHORARRAY(J4)),_xlfn.ANCHORARRAY(J8))</f>
        <v>2.3410360137543265</v>
      </c>
      <c r="L12" s="34" t="s">
        <v>24</v>
      </c>
      <c r="M12" s="35">
        <f>EXP(K12)</f>
        <v>10.39199723973997</v>
      </c>
    </row>
    <row r="13" spans="1:13" x14ac:dyDescent="0.25">
      <c r="A13" s="1">
        <v>11</v>
      </c>
      <c r="B13" s="11">
        <v>4</v>
      </c>
      <c r="D13">
        <v>1</v>
      </c>
      <c r="E13">
        <v>11</v>
      </c>
      <c r="F13">
        <f t="shared" si="1"/>
        <v>2.3978952727983707</v>
      </c>
      <c r="H13">
        <f t="shared" si="2"/>
        <v>1.3862943611198906</v>
      </c>
      <c r="J13" s="12" t="s">
        <v>27</v>
      </c>
      <c r="K13">
        <v>-0.30416790280505879</v>
      </c>
      <c r="L13" s="34" t="s">
        <v>27</v>
      </c>
      <c r="M13" s="35">
        <f>K13</f>
        <v>-0.30416790280505879</v>
      </c>
    </row>
    <row r="14" spans="1:13" x14ac:dyDescent="0.25">
      <c r="A14" s="1">
        <v>12</v>
      </c>
      <c r="B14" s="11">
        <v>3.5</v>
      </c>
      <c r="D14">
        <v>1</v>
      </c>
      <c r="E14">
        <v>12</v>
      </c>
      <c r="F14">
        <f t="shared" si="1"/>
        <v>2.4849066497880004</v>
      </c>
      <c r="H14">
        <f t="shared" si="2"/>
        <v>1.2527629684953681</v>
      </c>
      <c r="J14" s="12" t="s">
        <v>28</v>
      </c>
      <c r="K14">
        <v>1.0056701814126328</v>
      </c>
      <c r="L14" s="34" t="s">
        <v>28</v>
      </c>
      <c r="M14" s="35">
        <f>K14</f>
        <v>1.0056701814126328</v>
      </c>
    </row>
    <row r="15" spans="1:13" ht="15" customHeight="1" x14ac:dyDescent="0.2">
      <c r="J15" t="str">
        <f>M12 &amp; " t^" &amp;K14&amp;"  + e^" &amp; M13 &amp; "t"</f>
        <v>10.39199723974 t^1.00567018141263  + e^-0.304167902805059t</v>
      </c>
    </row>
    <row r="16" spans="1:13" ht="15" customHeight="1" x14ac:dyDescent="0.2">
      <c r="A16" s="12" t="s">
        <v>29</v>
      </c>
    </row>
    <row r="18" spans="1:5" ht="15" customHeight="1" x14ac:dyDescent="0.25">
      <c r="A18" s="1" t="s">
        <v>2</v>
      </c>
      <c r="B18" s="1" t="s">
        <v>3</v>
      </c>
      <c r="C18" s="12" t="s">
        <v>11</v>
      </c>
      <c r="D18" s="12" t="s">
        <v>12</v>
      </c>
    </row>
    <row r="19" spans="1:5" ht="15" customHeight="1" x14ac:dyDescent="0.25">
      <c r="A19" s="1">
        <v>1</v>
      </c>
      <c r="B19" s="11">
        <v>7.5</v>
      </c>
      <c r="C19">
        <f>$M$12*(A19^$K$14) *EXP($M$13*A19)</f>
        <v>7.6665607423414883</v>
      </c>
      <c r="D19" s="33">
        <f>((B19-C19)/B19)</f>
        <v>-2.220809897886511E-2</v>
      </c>
    </row>
    <row r="20" spans="1:5" ht="15" customHeight="1" x14ac:dyDescent="0.25">
      <c r="A20" s="1">
        <f t="shared" ref="A20:A25" si="3">A19+1</f>
        <v>2</v>
      </c>
      <c r="B20" s="11">
        <v>11.5</v>
      </c>
      <c r="C20">
        <f t="shared" ref="C20:C30" si="4">$M$12*(A20^$K$14) *EXP($M$13*A20)</f>
        <v>11.356356815132667</v>
      </c>
      <c r="D20" s="33">
        <f t="shared" ref="D20:D30" si="5">((B20-C20)/B20)</f>
        <v>1.2490711727594171E-2</v>
      </c>
    </row>
    <row r="21" spans="1:5" ht="15.75" customHeight="1" x14ac:dyDescent="0.25">
      <c r="A21" s="1">
        <f t="shared" si="3"/>
        <v>3</v>
      </c>
      <c r="B21" s="11">
        <v>13</v>
      </c>
      <c r="C21">
        <f t="shared" si="4"/>
        <v>12.595932255712141</v>
      </c>
      <c r="D21" s="33">
        <f t="shared" si="5"/>
        <v>3.1082134175989175E-2</v>
      </c>
    </row>
    <row r="22" spans="1:5" ht="15.75" customHeight="1" x14ac:dyDescent="0.25">
      <c r="A22" s="1">
        <f t="shared" si="3"/>
        <v>4</v>
      </c>
      <c r="B22" s="11">
        <v>12.5</v>
      </c>
      <c r="C22">
        <f t="shared" si="4"/>
        <v>12.410207310239551</v>
      </c>
      <c r="D22" s="33">
        <f t="shared" si="5"/>
        <v>7.1834151808359082E-3</v>
      </c>
    </row>
    <row r="23" spans="1:5" ht="15.75" customHeight="1" x14ac:dyDescent="0.25">
      <c r="A23" s="1">
        <f t="shared" si="3"/>
        <v>5</v>
      </c>
      <c r="B23" s="11">
        <v>11.5</v>
      </c>
      <c r="C23">
        <f t="shared" si="4"/>
        <v>11.458825476802144</v>
      </c>
      <c r="D23" s="33">
        <f t="shared" si="5"/>
        <v>3.5803933215527318E-3</v>
      </c>
    </row>
    <row r="24" spans="1:5" ht="15.75" customHeight="1" x14ac:dyDescent="0.25">
      <c r="A24" s="1">
        <f t="shared" si="3"/>
        <v>6</v>
      </c>
      <c r="B24" s="11">
        <v>10.5</v>
      </c>
      <c r="C24">
        <f t="shared" si="4"/>
        <v>10.154811853538515</v>
      </c>
      <c r="D24" s="33">
        <f t="shared" si="5"/>
        <v>3.2875061567760475E-2</v>
      </c>
    </row>
    <row r="25" spans="1:5" ht="15.75" customHeight="1" x14ac:dyDescent="0.25">
      <c r="A25" s="1">
        <f t="shared" si="3"/>
        <v>7</v>
      </c>
      <c r="B25" s="11">
        <v>8.5</v>
      </c>
      <c r="C25">
        <f t="shared" si="4"/>
        <v>8.7478198273260155</v>
      </c>
      <c r="D25" s="33">
        <f t="shared" si="5"/>
        <v>-2.9155273803060645E-2</v>
      </c>
    </row>
    <row r="26" spans="1:5" ht="15.75" customHeight="1" x14ac:dyDescent="0.25">
      <c r="A26" s="1">
        <v>8</v>
      </c>
      <c r="B26" s="11">
        <v>7</v>
      </c>
      <c r="C26">
        <f t="shared" si="4"/>
        <v>7.381118192781698</v>
      </c>
      <c r="D26" s="33">
        <f t="shared" si="5"/>
        <v>-5.4445456111671141E-2</v>
      </c>
    </row>
    <row r="27" spans="1:5" ht="15.75" customHeight="1" x14ac:dyDescent="0.25">
      <c r="A27" s="1">
        <v>9</v>
      </c>
      <c r="B27" s="11">
        <v>6</v>
      </c>
      <c r="C27">
        <f t="shared" si="4"/>
        <v>6.1300820067977773</v>
      </c>
      <c r="D27" s="33">
        <f t="shared" si="5"/>
        <v>-2.1680334466296209E-2</v>
      </c>
    </row>
    <row r="28" spans="1:5" ht="15.75" customHeight="1" x14ac:dyDescent="0.25">
      <c r="A28" s="1">
        <v>10</v>
      </c>
      <c r="B28" s="11">
        <v>5</v>
      </c>
      <c r="C28">
        <f t="shared" si="4"/>
        <v>5.0278786414586509</v>
      </c>
      <c r="D28" s="33">
        <f t="shared" si="5"/>
        <v>-5.5757282917301863E-3</v>
      </c>
    </row>
    <row r="29" spans="1:5" ht="15.75" customHeight="1" x14ac:dyDescent="0.25">
      <c r="A29" s="1">
        <v>11</v>
      </c>
      <c r="B29" s="11">
        <v>4</v>
      </c>
      <c r="C29">
        <f t="shared" si="4"/>
        <v>4.0823828790001491</v>
      </c>
      <c r="D29" s="33">
        <f t="shared" si="5"/>
        <v>-2.0595719750037267E-2</v>
      </c>
    </row>
    <row r="30" spans="1:5" ht="15.75" customHeight="1" x14ac:dyDescent="0.25">
      <c r="A30" s="1">
        <v>12</v>
      </c>
      <c r="B30" s="11">
        <v>3.5</v>
      </c>
      <c r="C30">
        <f t="shared" si="4"/>
        <v>3.2871393937696012</v>
      </c>
      <c r="D30" s="33">
        <f t="shared" si="5"/>
        <v>6.0817316065828235E-2</v>
      </c>
    </row>
    <row r="31" spans="1:5" ht="15.75" customHeight="1" x14ac:dyDescent="0.2"/>
    <row r="32" spans="1:5" ht="15.75" customHeight="1" x14ac:dyDescent="0.2">
      <c r="A32" s="12" t="s">
        <v>22</v>
      </c>
      <c r="B32" s="43" t="s">
        <v>30</v>
      </c>
      <c r="C32" s="43"/>
      <c r="D32" s="43"/>
      <c r="E32" s="43"/>
    </row>
    <row r="33" spans="2:5" ht="15.75" customHeight="1" x14ac:dyDescent="0.2">
      <c r="B33" s="43"/>
      <c r="C33" s="43"/>
      <c r="D33" s="43"/>
      <c r="E33" s="43"/>
    </row>
    <row r="34" spans="2:5" ht="15.75" customHeight="1" x14ac:dyDescent="0.2">
      <c r="B34" s="43"/>
      <c r="C34" s="43"/>
      <c r="D34" s="43"/>
      <c r="E34" s="43"/>
    </row>
    <row r="35" spans="2:5" ht="15.75" customHeight="1" x14ac:dyDescent="0.2">
      <c r="B35" s="43"/>
      <c r="C35" s="43"/>
      <c r="D35" s="43"/>
      <c r="E35" s="43"/>
    </row>
    <row r="36" spans="2:5" ht="15.75" customHeight="1" x14ac:dyDescent="0.2">
      <c r="B36" s="43"/>
      <c r="C36" s="43"/>
      <c r="D36" s="43"/>
      <c r="E36" s="43"/>
    </row>
    <row r="37" spans="2:5" ht="15.75" customHeight="1" x14ac:dyDescent="0.2">
      <c r="B37" s="43"/>
      <c r="C37" s="43"/>
      <c r="D37" s="43"/>
      <c r="E37" s="43"/>
    </row>
    <row r="38" spans="2:5" ht="15.75" customHeight="1" x14ac:dyDescent="0.2"/>
    <row r="39" spans="2:5" ht="15.75" customHeight="1" x14ac:dyDescent="0.2"/>
    <row r="40" spans="2:5" ht="15.75" customHeight="1" x14ac:dyDescent="0.2"/>
    <row r="41" spans="2:5" ht="15.75" customHeight="1" x14ac:dyDescent="0.2"/>
    <row r="42" spans="2:5" ht="15.75" customHeight="1" x14ac:dyDescent="0.2"/>
    <row r="43" spans="2:5" ht="15.75" customHeight="1" x14ac:dyDescent="0.2"/>
    <row r="44" spans="2:5" ht="15.75" customHeight="1" x14ac:dyDescent="0.2"/>
    <row r="45" spans="2:5" ht="15.75" customHeight="1" x14ac:dyDescent="0.2"/>
    <row r="46" spans="2:5" ht="15.75" customHeight="1" x14ac:dyDescent="0.2"/>
    <row r="47" spans="2:5" ht="15.75" customHeight="1" x14ac:dyDescent="0.2"/>
    <row r="48" spans="2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2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Honduras</vt:lpstr>
      <vt:lpstr>Morfina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CORZO</cp:lastModifiedBy>
  <dcterms:modified xsi:type="dcterms:W3CDTF">2020-10-16T19:24:15Z</dcterms:modified>
</cp:coreProperties>
</file>