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an\Desktop\"/>
    </mc:Choice>
  </mc:AlternateContent>
  <xr:revisionPtr revIDLastSave="0" documentId="8_{23BC8C3E-FC34-46D6-B96E-0510C0B3C7AC}" xr6:coauthVersionLast="45" xr6:coauthVersionMax="45" xr10:uidLastSave="{00000000-0000-0000-0000-000000000000}"/>
  <bookViews>
    <workbookView xWindow="-110" yWindow="-110" windowWidth="19420" windowHeight="10420" activeTab="2" xr2:uid="{B331ADF1-3F47-4448-B3CB-1DDE8D23A833}"/>
  </bookViews>
  <sheets>
    <sheet name="PuertoRico" sheetId="1" r:id="rId1"/>
    <sheet name="PuertoRico (2)" sheetId="3" r:id="rId2"/>
    <sheet name="Barri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5" i="4" l="1"/>
  <c r="A36" i="4" s="1"/>
  <c r="A37" i="4" s="1"/>
  <c r="A38" i="4" s="1"/>
  <c r="A39" i="4" s="1"/>
  <c r="A40" i="4" s="1"/>
  <c r="A41" i="4" s="1"/>
  <c r="A42" i="4" s="1"/>
  <c r="A33" i="4"/>
  <c r="I14" i="4"/>
  <c r="G14" i="4"/>
  <c r="I13" i="4"/>
  <c r="G13" i="4"/>
  <c r="I12" i="4"/>
  <c r="G12" i="4"/>
  <c r="I11" i="4"/>
  <c r="G11" i="4"/>
  <c r="I10" i="4"/>
  <c r="G10" i="4"/>
  <c r="I9" i="4"/>
  <c r="G9" i="4"/>
  <c r="I8" i="4"/>
  <c r="G8" i="4"/>
  <c r="I7" i="4"/>
  <c r="G7" i="4"/>
  <c r="I6" i="4"/>
  <c r="G6" i="4"/>
  <c r="F6" i="4"/>
  <c r="I5" i="4"/>
  <c r="G5" i="4"/>
  <c r="A5" i="4"/>
  <c r="A7" i="4" s="1"/>
  <c r="I4" i="4"/>
  <c r="G4" i="4"/>
  <c r="F4" i="4"/>
  <c r="I3" i="4"/>
  <c r="G3" i="4"/>
  <c r="F3" i="4"/>
  <c r="A8" i="4" l="1"/>
  <c r="F7" i="4"/>
  <c r="F5" i="4"/>
  <c r="C35" i="3"/>
  <c r="C36" i="3"/>
  <c r="C29" i="3"/>
  <c r="C30" i="3"/>
  <c r="C31" i="3"/>
  <c r="C32" i="3"/>
  <c r="C33" i="3"/>
  <c r="C34" i="3"/>
  <c r="C25" i="3"/>
  <c r="C26" i="3"/>
  <c r="C27" i="3"/>
  <c r="C28" i="3"/>
  <c r="C24" i="3"/>
  <c r="I20" i="3"/>
  <c r="I22" i="3"/>
  <c r="I21" i="3"/>
  <c r="F20" i="3" a="1"/>
  <c r="F20" i="3" s="1"/>
  <c r="K16" i="3" a="1"/>
  <c r="K16" i="3" s="1"/>
  <c r="F16" i="3" a="1"/>
  <c r="F16" i="3" s="1"/>
  <c r="G3" i="3"/>
  <c r="G4" i="3"/>
  <c r="G5" i="3"/>
  <c r="G6" i="3"/>
  <c r="G7" i="3"/>
  <c r="G8" i="3"/>
  <c r="G9" i="3"/>
  <c r="G10" i="3"/>
  <c r="G11" i="3"/>
  <c r="G12" i="3"/>
  <c r="G13" i="3"/>
  <c r="G2" i="3"/>
  <c r="F13" i="3"/>
  <c r="F12" i="3"/>
  <c r="F11" i="3"/>
  <c r="F10" i="3"/>
  <c r="F9" i="3"/>
  <c r="F8" i="3"/>
  <c r="F7" i="3"/>
  <c r="F6" i="3"/>
  <c r="F5" i="3"/>
  <c r="F4" i="3"/>
  <c r="F3" i="3"/>
  <c r="I2" i="3" a="1"/>
  <c r="I2" i="3" s="1"/>
  <c r="F2" i="3"/>
  <c r="C36" i="1"/>
  <c r="C25" i="1"/>
  <c r="C26" i="1"/>
  <c r="C27" i="1"/>
  <c r="C28" i="1"/>
  <c r="C29" i="1"/>
  <c r="C30" i="1"/>
  <c r="C31" i="1"/>
  <c r="C32" i="1"/>
  <c r="C33" i="1"/>
  <c r="C34" i="1"/>
  <c r="C35" i="1"/>
  <c r="C24" i="1"/>
  <c r="I20" i="1"/>
  <c r="I19" i="1"/>
  <c r="F19" i="1" a="1"/>
  <c r="F19" i="1" s="1"/>
  <c r="J16" i="1" a="1"/>
  <c r="J16" i="1" s="1"/>
  <c r="F16" i="1" a="1"/>
  <c r="F16" i="1" s="1"/>
  <c r="H2" i="1" a="1"/>
  <c r="H2" i="1" s="1"/>
  <c r="F3" i="1"/>
  <c r="F4" i="1"/>
  <c r="F5" i="1"/>
  <c r="F6" i="1"/>
  <c r="F7" i="1"/>
  <c r="F8" i="1"/>
  <c r="F9" i="1"/>
  <c r="F10" i="1"/>
  <c r="F11" i="1"/>
  <c r="F12" i="1"/>
  <c r="F13" i="1"/>
  <c r="F2" i="1"/>
  <c r="A9" i="4" l="1"/>
  <c r="F8" i="4"/>
  <c r="A10" i="4" l="1"/>
  <c r="F9" i="4"/>
  <c r="A11" i="4" l="1"/>
  <c r="F10" i="4"/>
  <c r="A12" i="4" l="1"/>
  <c r="F11" i="4"/>
  <c r="A13" i="4" l="1"/>
  <c r="F12" i="4"/>
  <c r="A14" i="4" l="1"/>
  <c r="F14" i="4" s="1"/>
  <c r="F13" i="4"/>
  <c r="K17" i="4" l="1" a="1"/>
  <c r="K17" i="4" s="1"/>
  <c r="F17" i="4" a="1"/>
  <c r="F17" i="4" s="1"/>
  <c r="F22" i="4" s="1" a="1"/>
  <c r="C26" i="4" l="1"/>
  <c r="F22" i="4"/>
  <c r="I22" i="4" s="1"/>
  <c r="D42" i="4" l="1"/>
  <c r="D40" i="4"/>
  <c r="D38" i="4"/>
  <c r="D36" i="4"/>
  <c r="D34" i="4"/>
  <c r="D31" i="4"/>
  <c r="D33" i="4"/>
  <c r="D41" i="4"/>
  <c r="D39" i="4"/>
  <c r="D37" i="4"/>
  <c r="D35" i="4"/>
  <c r="D3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<sst xmlns="http://schemas.openxmlformats.org/spreadsheetml/2006/main" count="74" uniqueCount="50">
  <si>
    <t>Año</t>
  </si>
  <si>
    <t>Y</t>
  </si>
  <si>
    <t>Actual</t>
  </si>
  <si>
    <t>P = Po e ^rt</t>
  </si>
  <si>
    <t>ln P = lnPo + rt</t>
  </si>
  <si>
    <t>A</t>
  </si>
  <si>
    <t>t=0  es 1910</t>
  </si>
  <si>
    <t>A^TA</t>
  </si>
  <si>
    <t>A^T Y</t>
  </si>
  <si>
    <t>lnPo</t>
  </si>
  <si>
    <t>r</t>
  </si>
  <si>
    <t>Po</t>
  </si>
  <si>
    <t>P aprox</t>
  </si>
  <si>
    <t>P = 1.1275 e 0.011*t</t>
  </si>
  <si>
    <t>Da una mal ajuste</t>
  </si>
  <si>
    <t>P = Po e ^(at + bM)</t>
  </si>
  <si>
    <t>a</t>
  </si>
  <si>
    <t>b</t>
  </si>
  <si>
    <t>P = 1.1172 e 0.014*t - 0.02677*M</t>
  </si>
  <si>
    <t>Da un Mejor Ajuste</t>
  </si>
  <si>
    <t>Modelo 2</t>
  </si>
  <si>
    <t>Modelo 1</t>
  </si>
  <si>
    <t>K</t>
  </si>
  <si>
    <t>L</t>
  </si>
  <si>
    <t>Q</t>
  </si>
  <si>
    <t>lnK</t>
  </si>
  <si>
    <t>lnL</t>
  </si>
  <si>
    <t>lnQ</t>
  </si>
  <si>
    <t>Q =</t>
  </si>
  <si>
    <t>A K^a L^b</t>
  </si>
  <si>
    <t>A^T A</t>
  </si>
  <si>
    <t>A^T ln Q</t>
  </si>
  <si>
    <t>lnA + a LnK + blnL</t>
  </si>
  <si>
    <t>co = lnA</t>
  </si>
  <si>
    <t>c1 = a</t>
  </si>
  <si>
    <t>x1 = lnK</t>
  </si>
  <si>
    <t>c2 = b</t>
  </si>
  <si>
    <t>x2 = lnL</t>
  </si>
  <si>
    <t>ln A</t>
  </si>
  <si>
    <t>A =</t>
  </si>
  <si>
    <t>alpha</t>
  </si>
  <si>
    <t>y</t>
  </si>
  <si>
    <t>y=lnQ</t>
  </si>
  <si>
    <t>beta</t>
  </si>
  <si>
    <t>Q =  12 K^0.2 L^0.8</t>
  </si>
  <si>
    <t>c</t>
  </si>
  <si>
    <t>alpha + beta</t>
  </si>
  <si>
    <t>aprox 1</t>
  </si>
  <si>
    <t>rendimientos constantes a escalas</t>
  </si>
  <si>
    <t>Q aprox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</si>
</sst>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3" borderId="0" xfId="0" applyFill="1"/>
    <xf numFmtId="9" fontId="0" fillId="0" borderId="0" xfId="2" applyFont="1"/>
    <xf numFmtId="0" fontId="1" fillId="0" borderId="0" xfId="0" applyFont="1"/>
    <xf numFmtId="0" fontId="1" fillId="3" borderId="0" xfId="0" applyFont="1" applyFill="1"/>
    <xf numFmtId="1" fontId="0" fillId="0" borderId="0" xfId="0" applyNumberFormat="1"/>
    <xf numFmtId="0" fontId="4" fillId="0" borderId="0" xfId="3"/>
    <xf numFmtId="0" fontId="4" fillId="0" borderId="0" xfId="3" applyAlignment="1">
      <alignment horizontal="center"/>
    </xf>
    <xf numFmtId="0" fontId="4" fillId="3" borderId="0" xfId="3" applyFill="1"/>
    <xf numFmtId="166" fontId="4" fillId="3" borderId="0" xfId="3" applyNumberFormat="1" applyFill="1"/>
    <xf numFmtId="166" fontId="4" fillId="0" borderId="0" xfId="3" applyNumberFormat="1"/>
    <xf numFmtId="165" fontId="4" fillId="0" borderId="0" xfId="3" applyNumberFormat="1" applyAlignment="1">
      <alignment horizontal="center"/>
    </xf>
  </cellXfs>
  <cellStyles count="4">
    <cellStyle name="Comma" xfId="1" builtinId="3"/>
    <cellStyle name="Normal" xfId="0" builtinId="0"/>
    <cellStyle name="Normal 2" xfId="3" xr:uid="{0A80AAB4-A2F0-4660-BDDD-B1BC3DAEF74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Modelo</a:t>
            </a:r>
            <a:r>
              <a:rPr lang="en-US" baseline="0"/>
              <a:t> 1 Crecimiento Exponencial Puerto Rico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PuertoRico!$B$23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PuertoRico!$A$24:$A$35</c:f>
              <c:numCache>
                <c:formatCode>General</c:formatCode>
                <c:ptCount val="12"/>
                <c:pt idx="0">
                  <c:v>1910</c:v>
                </c:pt>
                <c:pt idx="1">
                  <c:v>1920</c:v>
                </c:pt>
                <c:pt idx="2">
                  <c:v>1930</c:v>
                </c:pt>
                <c:pt idx="3">
                  <c:v>1940</c:v>
                </c:pt>
                <c:pt idx="4">
                  <c:v>1950</c:v>
                </c:pt>
                <c:pt idx="5">
                  <c:v>1960</c:v>
                </c:pt>
                <c:pt idx="6">
                  <c:v>1970</c:v>
                </c:pt>
                <c:pt idx="7">
                  <c:v>1980</c:v>
                </c:pt>
                <c:pt idx="8">
                  <c:v>1990</c:v>
                </c:pt>
                <c:pt idx="9">
                  <c:v>2000</c:v>
                </c:pt>
                <c:pt idx="10">
                  <c:v>2010</c:v>
                </c:pt>
                <c:pt idx="11">
                  <c:v>2018</c:v>
                </c:pt>
              </c:numCache>
            </c:numRef>
          </c:xVal>
          <c:yVal>
            <c:numRef>
              <c:f>PuertoRico!$B$24:$B$35</c:f>
              <c:numCache>
                <c:formatCode>_(* #,##0_);_(* \(#,##0\);_(* "-"??_);_(@_)</c:formatCode>
                <c:ptCount val="12"/>
                <c:pt idx="0">
                  <c:v>1118012</c:v>
                </c:pt>
                <c:pt idx="1">
                  <c:v>1299809</c:v>
                </c:pt>
                <c:pt idx="2">
                  <c:v>1543913</c:v>
                </c:pt>
                <c:pt idx="3">
                  <c:v>1869255</c:v>
                </c:pt>
                <c:pt idx="4">
                  <c:v>2210703</c:v>
                </c:pt>
                <c:pt idx="5">
                  <c:v>2349544</c:v>
                </c:pt>
                <c:pt idx="6">
                  <c:v>2712033</c:v>
                </c:pt>
                <c:pt idx="7">
                  <c:v>3196520</c:v>
                </c:pt>
                <c:pt idx="8">
                  <c:v>3522037</c:v>
                </c:pt>
                <c:pt idx="9">
                  <c:v>3808610</c:v>
                </c:pt>
                <c:pt idx="10">
                  <c:v>3725789</c:v>
                </c:pt>
                <c:pt idx="11">
                  <c:v>3195153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2-4709-8F15-2579C27DB191}"/>
            </c:ext>
          </c:extLst>
        </c:ser>
        <c:ser>
          <c:idx val="1"/>
          <c:order val="1"/>
          <c:tx>
            <c:strRef>
              <c:f>PuertoRico!$C$23</c:f>
              <c:strCache>
                <c:ptCount val="1"/>
                <c:pt idx="0">
                  <c:v>P aprox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PuertoRico!$A$24:$A$35</c:f>
              <c:numCache>
                <c:formatCode>General</c:formatCode>
                <c:ptCount val="12"/>
                <c:pt idx="0">
                  <c:v>1910</c:v>
                </c:pt>
                <c:pt idx="1">
                  <c:v>1920</c:v>
                </c:pt>
                <c:pt idx="2">
                  <c:v>1930</c:v>
                </c:pt>
                <c:pt idx="3">
                  <c:v>1940</c:v>
                </c:pt>
                <c:pt idx="4">
                  <c:v>1950</c:v>
                </c:pt>
                <c:pt idx="5">
                  <c:v>1960</c:v>
                </c:pt>
                <c:pt idx="6">
                  <c:v>1970</c:v>
                </c:pt>
                <c:pt idx="7">
                  <c:v>1980</c:v>
                </c:pt>
                <c:pt idx="8">
                  <c:v>1990</c:v>
                </c:pt>
                <c:pt idx="9">
                  <c:v>2000</c:v>
                </c:pt>
                <c:pt idx="10">
                  <c:v>2010</c:v>
                </c:pt>
                <c:pt idx="11">
                  <c:v>2018</c:v>
                </c:pt>
              </c:numCache>
            </c:numRef>
          </c:xVal>
          <c:yVal>
            <c:numRef>
              <c:f>PuertoRico!$C$24:$C$35</c:f>
              <c:numCache>
                <c:formatCode>General</c:formatCode>
                <c:ptCount val="12"/>
                <c:pt idx="0">
                  <c:v>1275667.7412312638</c:v>
                </c:pt>
                <c:pt idx="1">
                  <c:v>1427347.502295498</c:v>
                </c:pt>
                <c:pt idx="2">
                  <c:v>1597062.3277992369</c:v>
                </c:pt>
                <c:pt idx="3">
                  <c:v>1786956.6274320455</c:v>
                </c:pt>
                <c:pt idx="4">
                  <c:v>1999429.7860144144</c:v>
                </c:pt>
                <c:pt idx="5">
                  <c:v>2237166.4806137956</c:v>
                </c:pt>
                <c:pt idx="6">
                  <c:v>2503170.602433865</c:v>
                </c:pt>
                <c:pt idx="7">
                  <c:v>2800803.2120926464</c:v>
                </c:pt>
                <c:pt idx="8">
                  <c:v>3133825.007868492</c:v>
                </c:pt>
                <c:pt idx="9">
                  <c:v>3506443.8435159493</c:v>
                </c:pt>
                <c:pt idx="10">
                  <c:v>3923367.8960567075</c:v>
                </c:pt>
                <c:pt idx="11">
                  <c:v>4292326.5129460311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A2-4709-8F15-2579C27DB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793064"/>
        <c:axId val="339793392"/>
      </c:scatterChart>
      <c:valAx>
        <c:axId val="33979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93392"/>
        <c:crosses val="autoZero"/>
        <c:crossBetween val="midCat"/>
      </c:valAx>
      <c:valAx>
        <c:axId val="339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93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Modelo</a:t>
            </a:r>
            <a:r>
              <a:rPr lang="en-US" baseline="0"/>
              <a:t> 2 Crecimiento Exponencial Puerto Rico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'PuertoRico (2)'!$B$23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'PuertoRico (2)'!$A$24:$A$35</c:f>
              <c:numCache>
                <c:formatCode>General</c:formatCode>
                <c:ptCount val="12"/>
                <c:pt idx="0">
                  <c:v>1910</c:v>
                </c:pt>
                <c:pt idx="1">
                  <c:v>1920</c:v>
                </c:pt>
                <c:pt idx="2">
                  <c:v>1930</c:v>
                </c:pt>
                <c:pt idx="3">
                  <c:v>1940</c:v>
                </c:pt>
                <c:pt idx="4">
                  <c:v>1950</c:v>
                </c:pt>
                <c:pt idx="5">
                  <c:v>1960</c:v>
                </c:pt>
                <c:pt idx="6">
                  <c:v>1970</c:v>
                </c:pt>
                <c:pt idx="7">
                  <c:v>1980</c:v>
                </c:pt>
                <c:pt idx="8">
                  <c:v>1990</c:v>
                </c:pt>
                <c:pt idx="9">
                  <c:v>2000</c:v>
                </c:pt>
                <c:pt idx="10">
                  <c:v>2010</c:v>
                </c:pt>
                <c:pt idx="11">
                  <c:v>2018</c:v>
                </c:pt>
              </c:numCache>
            </c:numRef>
          </c:xVal>
          <c:yVal>
            <c:numRef>
              <c:f>'PuertoRico (2)'!$B$24:$B$35</c:f>
              <c:numCache>
                <c:formatCode>_(* #,##0_);_(* \(#,##0\);_(* "-"??_);_(@_)</c:formatCode>
                <c:ptCount val="12"/>
                <c:pt idx="0">
                  <c:v>1118012</c:v>
                </c:pt>
                <c:pt idx="1">
                  <c:v>1299809</c:v>
                </c:pt>
                <c:pt idx="2">
                  <c:v>1543913</c:v>
                </c:pt>
                <c:pt idx="3">
                  <c:v>1869255</c:v>
                </c:pt>
                <c:pt idx="4">
                  <c:v>2210703</c:v>
                </c:pt>
                <c:pt idx="5">
                  <c:v>2349544</c:v>
                </c:pt>
                <c:pt idx="6">
                  <c:v>2712033</c:v>
                </c:pt>
                <c:pt idx="7">
                  <c:v>3196520</c:v>
                </c:pt>
                <c:pt idx="8">
                  <c:v>3522037</c:v>
                </c:pt>
                <c:pt idx="9">
                  <c:v>3808610</c:v>
                </c:pt>
                <c:pt idx="10">
                  <c:v>3725789</c:v>
                </c:pt>
                <c:pt idx="11">
                  <c:v>3195153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EB-408C-A4C9-4FB5F08E78BC}"/>
            </c:ext>
          </c:extLst>
        </c:ser>
        <c:ser>
          <c:idx val="1"/>
          <c:order val="1"/>
          <c:tx>
            <c:strRef>
              <c:f>'PuertoRico (2)'!$C$23</c:f>
              <c:strCache>
                <c:ptCount val="1"/>
                <c:pt idx="0">
                  <c:v>P aprox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'PuertoRico (2)'!$A$24:$A$35</c:f>
              <c:numCache>
                <c:formatCode>General</c:formatCode>
                <c:ptCount val="12"/>
                <c:pt idx="0">
                  <c:v>1910</c:v>
                </c:pt>
                <c:pt idx="1">
                  <c:v>1920</c:v>
                </c:pt>
                <c:pt idx="2">
                  <c:v>1930</c:v>
                </c:pt>
                <c:pt idx="3">
                  <c:v>1940</c:v>
                </c:pt>
                <c:pt idx="4">
                  <c:v>1950</c:v>
                </c:pt>
                <c:pt idx="5">
                  <c:v>1960</c:v>
                </c:pt>
                <c:pt idx="6">
                  <c:v>1970</c:v>
                </c:pt>
                <c:pt idx="7">
                  <c:v>1980</c:v>
                </c:pt>
                <c:pt idx="8">
                  <c:v>1990</c:v>
                </c:pt>
                <c:pt idx="9">
                  <c:v>2000</c:v>
                </c:pt>
                <c:pt idx="10">
                  <c:v>2010</c:v>
                </c:pt>
                <c:pt idx="11">
                  <c:v>2018</c:v>
                </c:pt>
              </c:numCache>
            </c:numRef>
          </c:xVal>
          <c:yVal>
            <c:numRef>
              <c:f>'PuertoRico (2)'!$C$24:$C$35</c:f>
              <c:numCache>
                <c:formatCode>0</c:formatCode>
                <c:ptCount val="12"/>
                <c:pt idx="0">
                  <c:v>1172461.8365287897</c:v>
                </c:pt>
                <c:pt idx="1">
                  <c:v>1347474.0504585833</c:v>
                </c:pt>
                <c:pt idx="2">
                  <c:v>1548610.1637515235</c:v>
                </c:pt>
                <c:pt idx="3">
                  <c:v>1779769.6649210777</c:v>
                </c:pt>
                <c:pt idx="4">
                  <c:v>2045434.1152584141</c:v>
                </c:pt>
                <c:pt idx="5">
                  <c:v>2350754.0342578534</c:v>
                </c:pt>
                <c:pt idx="6">
                  <c:v>2701648.7543434897</c:v>
                </c:pt>
                <c:pt idx="7">
                  <c:v>3104921.1808116874</c:v>
                </c:pt>
                <c:pt idx="8">
                  <c:v>3568389.6818762156</c:v>
                </c:pt>
                <c:pt idx="9">
                  <c:v>4101039.6658094493</c:v>
                </c:pt>
                <c:pt idx="10">
                  <c:v>3606159.5965831997</c:v>
                </c:pt>
                <c:pt idx="11">
                  <c:v>3253611.7060658839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EB-408C-A4C9-4FB5F08E7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793064"/>
        <c:axId val="339793392"/>
      </c:scatterChart>
      <c:valAx>
        <c:axId val="33979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93392"/>
        <c:crosses val="autoZero"/>
        <c:crossBetween val="midCat"/>
      </c:valAx>
      <c:valAx>
        <c:axId val="3397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93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Comparativo Ambos Modelos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'PuertoRico (2)'!$B$43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'PuertoRico (2)'!$A$44:$A$56</c:f>
              <c:numCache>
                <c:formatCode>General</c:formatCode>
                <c:ptCount val="13"/>
                <c:pt idx="0">
                  <c:v>1910</c:v>
                </c:pt>
                <c:pt idx="1">
                  <c:v>1920</c:v>
                </c:pt>
                <c:pt idx="2">
                  <c:v>1930</c:v>
                </c:pt>
                <c:pt idx="3">
                  <c:v>1940</c:v>
                </c:pt>
                <c:pt idx="4">
                  <c:v>1950</c:v>
                </c:pt>
                <c:pt idx="5">
                  <c:v>1960</c:v>
                </c:pt>
                <c:pt idx="6">
                  <c:v>1970</c:v>
                </c:pt>
                <c:pt idx="7">
                  <c:v>1980</c:v>
                </c:pt>
                <c:pt idx="8">
                  <c:v>1990</c:v>
                </c:pt>
                <c:pt idx="9">
                  <c:v>2000</c:v>
                </c:pt>
                <c:pt idx="10">
                  <c:v>2010</c:v>
                </c:pt>
                <c:pt idx="11">
                  <c:v>2018</c:v>
                </c:pt>
                <c:pt idx="12">
                  <c:v>2020</c:v>
                </c:pt>
              </c:numCache>
            </c:numRef>
          </c:xVal>
          <c:yVal>
            <c:numRef>
              <c:f>'PuertoRico (2)'!$B$44:$B$56</c:f>
              <c:numCache>
                <c:formatCode>General</c:formatCode>
                <c:ptCount val="13"/>
                <c:pt idx="0">
                  <c:v>1118012</c:v>
                </c:pt>
                <c:pt idx="1">
                  <c:v>1299809</c:v>
                </c:pt>
                <c:pt idx="2">
                  <c:v>1543913</c:v>
                </c:pt>
                <c:pt idx="3">
                  <c:v>1869255</c:v>
                </c:pt>
                <c:pt idx="4">
                  <c:v>2210703</c:v>
                </c:pt>
                <c:pt idx="5">
                  <c:v>2349544</c:v>
                </c:pt>
                <c:pt idx="6">
                  <c:v>2712033</c:v>
                </c:pt>
                <c:pt idx="7">
                  <c:v>3196520</c:v>
                </c:pt>
                <c:pt idx="8">
                  <c:v>3522037</c:v>
                </c:pt>
                <c:pt idx="9">
                  <c:v>3808610</c:v>
                </c:pt>
                <c:pt idx="10">
                  <c:v>3725789</c:v>
                </c:pt>
                <c:pt idx="11">
                  <c:v>3195153</c:v>
                </c:pt>
                <c:pt idx="12">
                  <c:v>3038166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AA-434F-B60D-E109486B7710}"/>
            </c:ext>
          </c:extLst>
        </c:ser>
        <c:ser>
          <c:idx val="1"/>
          <c:order val="1"/>
          <c:tx>
            <c:strRef>
              <c:f>'PuertoRico (2)'!$C$43</c:f>
              <c:strCache>
                <c:ptCount val="1"/>
                <c:pt idx="0">
                  <c:v>Modelo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'PuertoRico (2)'!$A$44:$A$56</c:f>
              <c:numCache>
                <c:formatCode>General</c:formatCode>
                <c:ptCount val="13"/>
                <c:pt idx="0">
                  <c:v>1910</c:v>
                </c:pt>
                <c:pt idx="1">
                  <c:v>1920</c:v>
                </c:pt>
                <c:pt idx="2">
                  <c:v>1930</c:v>
                </c:pt>
                <c:pt idx="3">
                  <c:v>1940</c:v>
                </c:pt>
                <c:pt idx="4">
                  <c:v>1950</c:v>
                </c:pt>
                <c:pt idx="5">
                  <c:v>1960</c:v>
                </c:pt>
                <c:pt idx="6">
                  <c:v>1970</c:v>
                </c:pt>
                <c:pt idx="7">
                  <c:v>1980</c:v>
                </c:pt>
                <c:pt idx="8">
                  <c:v>1990</c:v>
                </c:pt>
                <c:pt idx="9">
                  <c:v>2000</c:v>
                </c:pt>
                <c:pt idx="10">
                  <c:v>2010</c:v>
                </c:pt>
                <c:pt idx="11">
                  <c:v>2018</c:v>
                </c:pt>
                <c:pt idx="12">
                  <c:v>2020</c:v>
                </c:pt>
              </c:numCache>
            </c:numRef>
          </c:xVal>
          <c:yVal>
            <c:numRef>
              <c:f>'PuertoRico (2)'!$C$44:$C$56</c:f>
              <c:numCache>
                <c:formatCode>General</c:formatCode>
                <c:ptCount val="13"/>
                <c:pt idx="0">
                  <c:v>1275667.7412312638</c:v>
                </c:pt>
                <c:pt idx="1">
                  <c:v>1427347.502295498</c:v>
                </c:pt>
                <c:pt idx="2">
                  <c:v>1597062.3277992369</c:v>
                </c:pt>
                <c:pt idx="3">
                  <c:v>1786956.6274320455</c:v>
                </c:pt>
                <c:pt idx="4">
                  <c:v>1999429.7860144144</c:v>
                </c:pt>
                <c:pt idx="5">
                  <c:v>2237166.4806137956</c:v>
                </c:pt>
                <c:pt idx="6">
                  <c:v>2503170.602433865</c:v>
                </c:pt>
                <c:pt idx="7">
                  <c:v>2800803.2120926464</c:v>
                </c:pt>
                <c:pt idx="8">
                  <c:v>3133825.007868492</c:v>
                </c:pt>
                <c:pt idx="9">
                  <c:v>3506443.8435159493</c:v>
                </c:pt>
                <c:pt idx="10">
                  <c:v>3923367.8960567075</c:v>
                </c:pt>
                <c:pt idx="11">
                  <c:v>4292326.5129460311</c:v>
                </c:pt>
                <c:pt idx="12">
                  <c:v>4389865.1553403735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AA-434F-B60D-E109486B7710}"/>
            </c:ext>
          </c:extLst>
        </c:ser>
        <c:ser>
          <c:idx val="2"/>
          <c:order val="2"/>
          <c:tx>
            <c:strRef>
              <c:f>'PuertoRico (2)'!$D$43</c:f>
              <c:strCache>
                <c:ptCount val="1"/>
                <c:pt idx="0">
                  <c:v>Modelo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'PuertoRico (2)'!$A$44:$A$56</c:f>
              <c:numCache>
                <c:formatCode>General</c:formatCode>
                <c:ptCount val="13"/>
                <c:pt idx="0">
                  <c:v>1910</c:v>
                </c:pt>
                <c:pt idx="1">
                  <c:v>1920</c:v>
                </c:pt>
                <c:pt idx="2">
                  <c:v>1930</c:v>
                </c:pt>
                <c:pt idx="3">
                  <c:v>1940</c:v>
                </c:pt>
                <c:pt idx="4">
                  <c:v>1950</c:v>
                </c:pt>
                <c:pt idx="5">
                  <c:v>1960</c:v>
                </c:pt>
                <c:pt idx="6">
                  <c:v>1970</c:v>
                </c:pt>
                <c:pt idx="7">
                  <c:v>1980</c:v>
                </c:pt>
                <c:pt idx="8">
                  <c:v>1990</c:v>
                </c:pt>
                <c:pt idx="9">
                  <c:v>2000</c:v>
                </c:pt>
                <c:pt idx="10">
                  <c:v>2010</c:v>
                </c:pt>
                <c:pt idx="11">
                  <c:v>2018</c:v>
                </c:pt>
                <c:pt idx="12">
                  <c:v>2020</c:v>
                </c:pt>
              </c:numCache>
            </c:numRef>
          </c:xVal>
          <c:yVal>
            <c:numRef>
              <c:f>'PuertoRico (2)'!$D$44:$D$56</c:f>
              <c:numCache>
                <c:formatCode>General</c:formatCode>
                <c:ptCount val="13"/>
                <c:pt idx="0">
                  <c:v>1172461.8365287897</c:v>
                </c:pt>
                <c:pt idx="1">
                  <c:v>1347474.0504585833</c:v>
                </c:pt>
                <c:pt idx="2">
                  <c:v>1548610.1637515235</c:v>
                </c:pt>
                <c:pt idx="3">
                  <c:v>1779769.6649210777</c:v>
                </c:pt>
                <c:pt idx="4">
                  <c:v>2045434.1152584141</c:v>
                </c:pt>
                <c:pt idx="5">
                  <c:v>2350754.0342578534</c:v>
                </c:pt>
                <c:pt idx="6">
                  <c:v>2701648.7543434897</c:v>
                </c:pt>
                <c:pt idx="7">
                  <c:v>3104921.1808116874</c:v>
                </c:pt>
                <c:pt idx="8">
                  <c:v>3568389.6818762156</c:v>
                </c:pt>
                <c:pt idx="9">
                  <c:v>4101039.6658094493</c:v>
                </c:pt>
                <c:pt idx="10">
                  <c:v>3606159.5965831997</c:v>
                </c:pt>
                <c:pt idx="11">
                  <c:v>3253611.7060658839</c:v>
                </c:pt>
                <c:pt idx="12">
                  <c:v>3170997.6239555203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AA-434F-B60D-E109486B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105040"/>
        <c:axId val="616104056"/>
      </c:scatterChart>
      <c:valAx>
        <c:axId val="61610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4056"/>
        <c:crosses val="autoZero"/>
        <c:crossBetween val="midCat"/>
      </c:valAx>
      <c:valAx>
        <c:axId val="61610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244475</xdr:colOff>
      <xdr:row>22</xdr:row>
      <xdr:rowOff>152400</xdr:rowOff>
    </xdr:from>
    <xdr:to>
      <xdr:col>11</xdr:col>
      <xdr:colOff>549275</xdr:colOff>
      <xdr:row>37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76D4F-8458-40A4-B013-3BA3389F1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244475</xdr:colOff>
      <xdr:row>22</xdr:row>
      <xdr:rowOff>152400</xdr:rowOff>
    </xdr:from>
    <xdr:to>
      <xdr:col>11</xdr:col>
      <xdr:colOff>549275</xdr:colOff>
      <xdr:row>37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C297C-D5EE-4337-B8DF-3DB278A6F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473075</xdr:colOff>
      <xdr:row>38</xdr:row>
      <xdr:rowOff>95250</xdr:rowOff>
    </xdr:from>
    <xdr:to>
      <xdr:col>11</xdr:col>
      <xdr:colOff>600075</xdr:colOff>
      <xdr:row>53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06F6D7-CCAE-4127-AC4D-F9B5D42BE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8F0E-3D28-4C74-A076-3A7FC3FD554C}">
  <dimension ref="A1:J38"/>
  <sheetViews>
    <sheetView topLeftCell="A20" workbookViewId="0">
      <selection activeCell="C23" sqref="C23:C36"/>
    </sheetView>
  </sheetViews>
  <sheetFormatPr defaultRowHeight="14.5" x14ac:dyDescent="0.35"/>
  <cols>
    <col min="2" max="2" width="19.1796875" customWidth="1"/>
  </cols>
  <sheetData>
    <row r="1" spans="1:10" x14ac:dyDescent="0.35">
      <c r="A1" s="2" t="s">
        <v>0</v>
      </c>
      <c r="B1" s="2" t="s">
        <v>2</v>
      </c>
      <c r="E1" t="s">
        <v>5</v>
      </c>
      <c r="H1" t="s">
        <v>1</v>
      </c>
    </row>
    <row r="2" spans="1:10" x14ac:dyDescent="0.35">
      <c r="A2" s="3">
        <v>1910</v>
      </c>
      <c r="B2" s="4">
        <v>1118012</v>
      </c>
      <c r="E2" s="5">
        <v>1</v>
      </c>
      <c r="F2" s="5">
        <f>A2-1910</f>
        <v>0</v>
      </c>
      <c r="H2" s="5" cm="1">
        <f t="array" ref="H2:H13">LN(B2:B13)</f>
        <v>13.927062666092173</v>
      </c>
    </row>
    <row r="3" spans="1:10" x14ac:dyDescent="0.35">
      <c r="A3" s="3">
        <v>1920</v>
      </c>
      <c r="B3" s="4">
        <v>1299809</v>
      </c>
      <c r="E3" s="5">
        <v>1</v>
      </c>
      <c r="F3" s="5">
        <f t="shared" ref="F3:F13" si="0">A3-1910</f>
        <v>10</v>
      </c>
      <c r="H3" s="5">
        <v>14.07772788856059</v>
      </c>
    </row>
    <row r="4" spans="1:10" x14ac:dyDescent="0.35">
      <c r="A4" s="3">
        <v>1930</v>
      </c>
      <c r="B4" s="4">
        <v>1543913</v>
      </c>
      <c r="E4" s="5">
        <v>1</v>
      </c>
      <c r="F4" s="5">
        <f t="shared" si="0"/>
        <v>20</v>
      </c>
      <c r="H4" s="5">
        <v>14.249830660829039</v>
      </c>
    </row>
    <row r="5" spans="1:10" x14ac:dyDescent="0.35">
      <c r="A5" s="3">
        <v>1940</v>
      </c>
      <c r="B5" s="4">
        <v>1869255</v>
      </c>
      <c r="E5" s="5">
        <v>1</v>
      </c>
      <c r="F5" s="5">
        <f t="shared" si="0"/>
        <v>30</v>
      </c>
      <c r="H5" s="5">
        <v>14.441050513728184</v>
      </c>
    </row>
    <row r="6" spans="1:10" x14ac:dyDescent="0.35">
      <c r="A6" s="3">
        <v>1950</v>
      </c>
      <c r="B6" s="4">
        <v>2210703</v>
      </c>
      <c r="E6" s="5">
        <v>1</v>
      </c>
      <c r="F6" s="5">
        <f t="shared" si="0"/>
        <v>40</v>
      </c>
      <c r="H6" s="5">
        <v>14.608821122458512</v>
      </c>
    </row>
    <row r="7" spans="1:10" x14ac:dyDescent="0.35">
      <c r="A7" s="3">
        <v>1960</v>
      </c>
      <c r="B7" s="4">
        <v>2349544</v>
      </c>
      <c r="E7" s="5">
        <v>1</v>
      </c>
      <c r="F7" s="5">
        <f t="shared" si="0"/>
        <v>50</v>
      </c>
      <c r="H7" s="5">
        <v>14.669731824738458</v>
      </c>
    </row>
    <row r="8" spans="1:10" x14ac:dyDescent="0.35">
      <c r="A8" s="3">
        <v>1970</v>
      </c>
      <c r="B8" s="4">
        <v>2712033</v>
      </c>
      <c r="E8" s="5">
        <v>1</v>
      </c>
      <c r="F8" s="5">
        <f t="shared" si="0"/>
        <v>60</v>
      </c>
      <c r="H8" s="5">
        <v>14.813209096109984</v>
      </c>
    </row>
    <row r="9" spans="1:10" x14ac:dyDescent="0.35">
      <c r="A9" s="3">
        <v>1980</v>
      </c>
      <c r="B9" s="4">
        <v>3196520</v>
      </c>
      <c r="E9" s="5">
        <v>1</v>
      </c>
      <c r="F9" s="5">
        <f t="shared" si="0"/>
        <v>70</v>
      </c>
      <c r="H9" s="5">
        <v>14.977573276012768</v>
      </c>
    </row>
    <row r="10" spans="1:10" x14ac:dyDescent="0.35">
      <c r="A10" s="3">
        <v>1990</v>
      </c>
      <c r="B10" s="4">
        <v>3522037</v>
      </c>
      <c r="E10" s="5">
        <v>1</v>
      </c>
      <c r="F10" s="5">
        <f t="shared" si="0"/>
        <v>80</v>
      </c>
      <c r="H10" s="5">
        <v>15.07455007337777</v>
      </c>
    </row>
    <row r="11" spans="1:10" x14ac:dyDescent="0.35">
      <c r="A11" s="3">
        <v>2000</v>
      </c>
      <c r="B11" s="4">
        <v>3808610</v>
      </c>
      <c r="E11" s="5">
        <v>1</v>
      </c>
      <c r="F11" s="5">
        <f t="shared" si="0"/>
        <v>90</v>
      </c>
      <c r="H11" s="5">
        <v>15.152774851140123</v>
      </c>
    </row>
    <row r="12" spans="1:10" x14ac:dyDescent="0.35">
      <c r="A12" s="3">
        <v>2010</v>
      </c>
      <c r="B12" s="4">
        <v>3725789</v>
      </c>
      <c r="E12" s="5">
        <v>1</v>
      </c>
      <c r="F12" s="5">
        <f t="shared" si="0"/>
        <v>100</v>
      </c>
      <c r="H12" s="5">
        <v>15.130789199447323</v>
      </c>
    </row>
    <row r="13" spans="1:10" ht="15" thickBot="1" x14ac:dyDescent="0.4">
      <c r="A13" s="3">
        <v>2018</v>
      </c>
      <c r="B13" s="4">
        <v>3195153</v>
      </c>
      <c r="E13" s="5">
        <v>1</v>
      </c>
      <c r="F13" s="5">
        <f t="shared" si="0"/>
        <v>108</v>
      </c>
      <c r="H13" s="5">
        <v>14.977145531971155</v>
      </c>
    </row>
    <row r="14" spans="1:10" ht="15" thickBot="1" x14ac:dyDescent="0.4">
      <c r="A14" s="1"/>
      <c r="B14" s="1"/>
    </row>
    <row r="16" spans="1:10" x14ac:dyDescent="0.35">
      <c r="B16" t="s">
        <v>3</v>
      </c>
      <c r="E16" t="s">
        <v>7</v>
      </c>
      <c r="F16" cm="1">
        <f t="array" ref="F16:G17">MMULT(TRANSPOSE(E2:F13),E2:F13)</f>
        <v>12</v>
      </c>
      <c r="G16">
        <v>658</v>
      </c>
      <c r="I16" t="s">
        <v>8</v>
      </c>
      <c r="J16" cm="1">
        <f t="array" ref="J16:J17">MMULT(TRANSPOSE(E2:F13),_xlfn.ANCHORARRAY(H2))</f>
        <v>176.10026670446609</v>
      </c>
    </row>
    <row r="17" spans="1:10" x14ac:dyDescent="0.35">
      <c r="B17" t="s">
        <v>4</v>
      </c>
      <c r="F17">
        <v>658</v>
      </c>
      <c r="G17">
        <v>50164</v>
      </c>
      <c r="J17">
        <v>9814.3918986072385</v>
      </c>
    </row>
    <row r="19" spans="1:10" x14ac:dyDescent="0.35">
      <c r="B19" t="s">
        <v>6</v>
      </c>
      <c r="E19" t="s">
        <v>9</v>
      </c>
      <c r="F19" cm="1">
        <f t="array" ref="F19:F20">MMULT(MINVERSE(_xlfn.ANCHORARRAY(F16)),_xlfn.ANCHORARRAY(J16))</f>
        <v>14.05898031809469</v>
      </c>
      <c r="H19" t="s">
        <v>11</v>
      </c>
      <c r="I19">
        <f>EXP(F19)</f>
        <v>1275667.7412312638</v>
      </c>
    </row>
    <row r="20" spans="1:10" x14ac:dyDescent="0.35">
      <c r="B20" t="s">
        <v>13</v>
      </c>
      <c r="E20" t="s">
        <v>10</v>
      </c>
      <c r="F20">
        <v>1.1234806819650278E-2</v>
      </c>
      <c r="H20" t="s">
        <v>10</v>
      </c>
      <c r="I20" s="6">
        <f>F20</f>
        <v>1.1234806819650278E-2</v>
      </c>
    </row>
    <row r="23" spans="1:10" x14ac:dyDescent="0.35">
      <c r="A23" s="2" t="s">
        <v>0</v>
      </c>
      <c r="B23" s="2" t="s">
        <v>2</v>
      </c>
      <c r="C23" s="8" t="s">
        <v>12</v>
      </c>
    </row>
    <row r="24" spans="1:10" x14ac:dyDescent="0.35">
      <c r="A24" s="3">
        <v>1910</v>
      </c>
      <c r="B24" s="4">
        <v>1118012</v>
      </c>
      <c r="C24">
        <f>$I$19*EXP($I$20*F2)</f>
        <v>1275667.7412312638</v>
      </c>
    </row>
    <row r="25" spans="1:10" x14ac:dyDescent="0.35">
      <c r="A25" s="3">
        <v>1920</v>
      </c>
      <c r="B25" s="4">
        <v>1299809</v>
      </c>
      <c r="C25">
        <f t="shared" ref="C25:C36" si="1">$I$19*EXP($I$20*F3)</f>
        <v>1427347.502295498</v>
      </c>
    </row>
    <row r="26" spans="1:10" x14ac:dyDescent="0.35">
      <c r="A26" s="3">
        <v>1930</v>
      </c>
      <c r="B26" s="4">
        <v>1543913</v>
      </c>
      <c r="C26">
        <f t="shared" si="1"/>
        <v>1597062.3277992369</v>
      </c>
    </row>
    <row r="27" spans="1:10" x14ac:dyDescent="0.35">
      <c r="A27" s="3">
        <v>1940</v>
      </c>
      <c r="B27" s="4">
        <v>1869255</v>
      </c>
      <c r="C27">
        <f t="shared" si="1"/>
        <v>1786956.6274320455</v>
      </c>
    </row>
    <row r="28" spans="1:10" x14ac:dyDescent="0.35">
      <c r="A28" s="3">
        <v>1950</v>
      </c>
      <c r="B28" s="4">
        <v>2210703</v>
      </c>
      <c r="C28">
        <f t="shared" si="1"/>
        <v>1999429.7860144144</v>
      </c>
    </row>
    <row r="29" spans="1:10" x14ac:dyDescent="0.35">
      <c r="A29" s="3">
        <v>1960</v>
      </c>
      <c r="B29" s="4">
        <v>2349544</v>
      </c>
      <c r="C29">
        <f t="shared" si="1"/>
        <v>2237166.4806137956</v>
      </c>
    </row>
    <row r="30" spans="1:10" x14ac:dyDescent="0.35">
      <c r="A30" s="3">
        <v>1970</v>
      </c>
      <c r="B30" s="4">
        <v>2712033</v>
      </c>
      <c r="C30">
        <f t="shared" si="1"/>
        <v>2503170.602433865</v>
      </c>
    </row>
    <row r="31" spans="1:10" x14ac:dyDescent="0.35">
      <c r="A31" s="3">
        <v>1980</v>
      </c>
      <c r="B31" s="4">
        <v>3196520</v>
      </c>
      <c r="C31">
        <f t="shared" si="1"/>
        <v>2800803.2120926464</v>
      </c>
    </row>
    <row r="32" spans="1:10" x14ac:dyDescent="0.35">
      <c r="A32" s="3">
        <v>1990</v>
      </c>
      <c r="B32" s="4">
        <v>3522037</v>
      </c>
      <c r="C32">
        <f t="shared" si="1"/>
        <v>3133825.007868492</v>
      </c>
    </row>
    <row r="33" spans="1:3" x14ac:dyDescent="0.35">
      <c r="A33" s="3">
        <v>2000</v>
      </c>
      <c r="B33" s="4">
        <v>3808610</v>
      </c>
      <c r="C33">
        <f t="shared" si="1"/>
        <v>3506443.8435159493</v>
      </c>
    </row>
    <row r="34" spans="1:3" x14ac:dyDescent="0.35">
      <c r="A34" s="3">
        <v>2010</v>
      </c>
      <c r="B34" s="4">
        <v>3725789</v>
      </c>
      <c r="C34">
        <f t="shared" si="1"/>
        <v>3923367.8960567075</v>
      </c>
    </row>
    <row r="35" spans="1:3" x14ac:dyDescent="0.35">
      <c r="A35" s="3">
        <v>2018</v>
      </c>
      <c r="B35" s="4">
        <v>3195153</v>
      </c>
      <c r="C35">
        <f t="shared" si="1"/>
        <v>4292326.5129460311</v>
      </c>
    </row>
    <row r="36" spans="1:3" x14ac:dyDescent="0.35">
      <c r="A36" s="3">
        <v>2020</v>
      </c>
      <c r="B36" s="4">
        <v>3038166</v>
      </c>
      <c r="C36" s="7">
        <f>$I$19*EXP($I$20*110)</f>
        <v>4389865.1553403735</v>
      </c>
    </row>
    <row r="38" spans="1:3" x14ac:dyDescent="0.35">
      <c r="B38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6BB-6E22-418A-96E3-F30E6C597B78}">
  <dimension ref="A1:K56"/>
  <sheetViews>
    <sheetView topLeftCell="A31" workbookViewId="0">
      <selection activeCell="G55" sqref="G55"/>
    </sheetView>
  </sheetViews>
  <sheetFormatPr defaultRowHeight="14.5" x14ac:dyDescent="0.35"/>
  <cols>
    <col min="2" max="2" width="19.1796875" customWidth="1"/>
    <col min="3" max="3" width="11.26953125" bestFit="1" customWidth="1"/>
    <col min="9" max="9" width="11.26953125" bestFit="1" customWidth="1"/>
  </cols>
  <sheetData>
    <row r="1" spans="1:11" x14ac:dyDescent="0.35">
      <c r="A1" s="2" t="s">
        <v>0</v>
      </c>
      <c r="B1" s="2" t="s">
        <v>2</v>
      </c>
      <c r="E1" t="s">
        <v>5</v>
      </c>
      <c r="I1" t="s">
        <v>1</v>
      </c>
    </row>
    <row r="2" spans="1:11" x14ac:dyDescent="0.35">
      <c r="A2" s="3">
        <v>1910</v>
      </c>
      <c r="B2" s="4">
        <v>1118012</v>
      </c>
      <c r="E2" s="5">
        <v>1</v>
      </c>
      <c r="F2" s="5">
        <f>A2-1910</f>
        <v>0</v>
      </c>
      <c r="G2" s="5">
        <f>IF(A2&lt;2000,0,A2-2000)</f>
        <v>0</v>
      </c>
      <c r="I2" s="5" cm="1">
        <f t="array" ref="I2:I13">LN(B2:B13)</f>
        <v>13.927062666092173</v>
      </c>
    </row>
    <row r="3" spans="1:11" x14ac:dyDescent="0.35">
      <c r="A3" s="3">
        <v>1920</v>
      </c>
      <c r="B3" s="4">
        <v>1299809</v>
      </c>
      <c r="E3" s="5">
        <v>1</v>
      </c>
      <c r="F3" s="5">
        <f t="shared" ref="F3:F13" si="0">A3-1910</f>
        <v>10</v>
      </c>
      <c r="G3" s="5">
        <f t="shared" ref="G3:G13" si="1">IF(A3&lt;2000,0,A3-2000)</f>
        <v>0</v>
      </c>
      <c r="I3" s="5">
        <v>14.07772788856059</v>
      </c>
    </row>
    <row r="4" spans="1:11" x14ac:dyDescent="0.35">
      <c r="A4" s="3">
        <v>1930</v>
      </c>
      <c r="B4" s="4">
        <v>1543913</v>
      </c>
      <c r="E4" s="5">
        <v>1</v>
      </c>
      <c r="F4" s="5">
        <f t="shared" si="0"/>
        <v>20</v>
      </c>
      <c r="G4" s="5">
        <f t="shared" si="1"/>
        <v>0</v>
      </c>
      <c r="I4" s="5">
        <v>14.249830660829039</v>
      </c>
    </row>
    <row r="5" spans="1:11" x14ac:dyDescent="0.35">
      <c r="A5" s="3">
        <v>1940</v>
      </c>
      <c r="B5" s="4">
        <v>1869255</v>
      </c>
      <c r="E5" s="5">
        <v>1</v>
      </c>
      <c r="F5" s="5">
        <f t="shared" si="0"/>
        <v>30</v>
      </c>
      <c r="G5" s="5">
        <f t="shared" si="1"/>
        <v>0</v>
      </c>
      <c r="I5" s="5">
        <v>14.441050513728184</v>
      </c>
    </row>
    <row r="6" spans="1:11" x14ac:dyDescent="0.35">
      <c r="A6" s="3">
        <v>1950</v>
      </c>
      <c r="B6" s="4">
        <v>2210703</v>
      </c>
      <c r="E6" s="5">
        <v>1</v>
      </c>
      <c r="F6" s="5">
        <f t="shared" si="0"/>
        <v>40</v>
      </c>
      <c r="G6" s="5">
        <f t="shared" si="1"/>
        <v>0</v>
      </c>
      <c r="I6" s="5">
        <v>14.608821122458512</v>
      </c>
    </row>
    <row r="7" spans="1:11" x14ac:dyDescent="0.35">
      <c r="A7" s="3">
        <v>1960</v>
      </c>
      <c r="B7" s="4">
        <v>2349544</v>
      </c>
      <c r="E7" s="5">
        <v>1</v>
      </c>
      <c r="F7" s="5">
        <f t="shared" si="0"/>
        <v>50</v>
      </c>
      <c r="G7" s="5">
        <f t="shared" si="1"/>
        <v>0</v>
      </c>
      <c r="I7" s="5">
        <v>14.669731824738458</v>
      </c>
    </row>
    <row r="8" spans="1:11" x14ac:dyDescent="0.35">
      <c r="A8" s="3">
        <v>1970</v>
      </c>
      <c r="B8" s="4">
        <v>2712033</v>
      </c>
      <c r="E8" s="5">
        <v>1</v>
      </c>
      <c r="F8" s="5">
        <f t="shared" si="0"/>
        <v>60</v>
      </c>
      <c r="G8" s="5">
        <f t="shared" si="1"/>
        <v>0</v>
      </c>
      <c r="I8" s="5">
        <v>14.813209096109984</v>
      </c>
    </row>
    <row r="9" spans="1:11" x14ac:dyDescent="0.35">
      <c r="A9" s="3">
        <v>1980</v>
      </c>
      <c r="B9" s="4">
        <v>3196520</v>
      </c>
      <c r="E9" s="5">
        <v>1</v>
      </c>
      <c r="F9" s="5">
        <f t="shared" si="0"/>
        <v>70</v>
      </c>
      <c r="G9" s="5">
        <f t="shared" si="1"/>
        <v>0</v>
      </c>
      <c r="I9" s="5">
        <v>14.977573276012768</v>
      </c>
    </row>
    <row r="10" spans="1:11" x14ac:dyDescent="0.35">
      <c r="A10" s="3">
        <v>1990</v>
      </c>
      <c r="B10" s="4">
        <v>3522037</v>
      </c>
      <c r="E10" s="5">
        <v>1</v>
      </c>
      <c r="F10" s="5">
        <f t="shared" si="0"/>
        <v>80</v>
      </c>
      <c r="G10" s="5">
        <f t="shared" si="1"/>
        <v>0</v>
      </c>
      <c r="I10" s="5">
        <v>15.07455007337777</v>
      </c>
    </row>
    <row r="11" spans="1:11" x14ac:dyDescent="0.35">
      <c r="A11" s="3">
        <v>2000</v>
      </c>
      <c r="B11" s="4">
        <v>3808610</v>
      </c>
      <c r="E11" s="5">
        <v>1</v>
      </c>
      <c r="F11" s="5">
        <f t="shared" si="0"/>
        <v>90</v>
      </c>
      <c r="G11" s="5">
        <f t="shared" si="1"/>
        <v>0</v>
      </c>
      <c r="I11" s="5">
        <v>15.152774851140123</v>
      </c>
    </row>
    <row r="12" spans="1:11" x14ac:dyDescent="0.35">
      <c r="A12" s="3">
        <v>2010</v>
      </c>
      <c r="B12" s="4">
        <v>3725789</v>
      </c>
      <c r="E12" s="5">
        <v>1</v>
      </c>
      <c r="F12" s="5">
        <f t="shared" si="0"/>
        <v>100</v>
      </c>
      <c r="G12" s="5">
        <f t="shared" si="1"/>
        <v>10</v>
      </c>
      <c r="I12" s="5">
        <v>15.130789199447323</v>
      </c>
    </row>
    <row r="13" spans="1:11" ht="15" thickBot="1" x14ac:dyDescent="0.4">
      <c r="A13" s="3">
        <v>2018</v>
      </c>
      <c r="B13" s="4">
        <v>3195153</v>
      </c>
      <c r="E13" s="5">
        <v>1</v>
      </c>
      <c r="F13" s="5">
        <f t="shared" si="0"/>
        <v>108</v>
      </c>
      <c r="G13" s="5">
        <f t="shared" si="1"/>
        <v>18</v>
      </c>
      <c r="I13" s="5">
        <v>14.977145531971155</v>
      </c>
    </row>
    <row r="14" spans="1:11" ht="15" thickBot="1" x14ac:dyDescent="0.4">
      <c r="A14" s="1"/>
      <c r="B14" s="1"/>
      <c r="F14">
        <v>110</v>
      </c>
      <c r="G14">
        <v>20</v>
      </c>
    </row>
    <row r="16" spans="1:11" x14ac:dyDescent="0.35">
      <c r="B16" t="s">
        <v>15</v>
      </c>
      <c r="E16" t="s">
        <v>7</v>
      </c>
      <c r="F16" cm="1">
        <f t="array" ref="F16:H18">MMULT(TRANSPOSE(E2:G13),E2:G13)</f>
        <v>12</v>
      </c>
      <c r="G16">
        <v>658</v>
      </c>
      <c r="H16">
        <v>28</v>
      </c>
      <c r="J16" t="s">
        <v>8</v>
      </c>
      <c r="K16" cm="1">
        <f t="array" ref="K16:K18">MMULT(TRANSPOSE(E2:G13),_xlfn.ANCHORARRAY(I2))</f>
        <v>176.10026670446609</v>
      </c>
    </row>
    <row r="17" spans="1:11" x14ac:dyDescent="0.35">
      <c r="B17" t="s">
        <v>4</v>
      </c>
      <c r="F17">
        <v>658</v>
      </c>
      <c r="G17">
        <v>50164</v>
      </c>
      <c r="H17">
        <v>2944</v>
      </c>
      <c r="K17">
        <v>9814.3918986072385</v>
      </c>
    </row>
    <row r="18" spans="1:11" x14ac:dyDescent="0.35">
      <c r="F18">
        <v>28</v>
      </c>
      <c r="G18">
        <v>2944</v>
      </c>
      <c r="H18">
        <v>424</v>
      </c>
      <c r="K18">
        <v>420.89651156995399</v>
      </c>
    </row>
    <row r="19" spans="1:11" x14ac:dyDescent="0.35">
      <c r="B19" t="s">
        <v>6</v>
      </c>
    </row>
    <row r="20" spans="1:11" x14ac:dyDescent="0.35">
      <c r="B20" t="s">
        <v>18</v>
      </c>
      <c r="E20" t="s">
        <v>9</v>
      </c>
      <c r="F20" cm="1">
        <f t="array" ref="F20:F22">MMULT(MINVERSE(_xlfn.ANCHORARRAY(F16)),_xlfn.ANCHORARRAY(K16))</f>
        <v>13.97461622997011</v>
      </c>
      <c r="H20" t="s">
        <v>11</v>
      </c>
      <c r="I20" s="9">
        <f>EXP(F20)</f>
        <v>1172461.8365287897</v>
      </c>
    </row>
    <row r="21" spans="1:11" x14ac:dyDescent="0.35">
      <c r="E21" t="s">
        <v>16</v>
      </c>
      <c r="F21">
        <v>1.3912609406510013E-2</v>
      </c>
      <c r="H21" t="s">
        <v>16</v>
      </c>
      <c r="I21" s="6">
        <f>F21</f>
        <v>1.3912609406510013E-2</v>
      </c>
    </row>
    <row r="22" spans="1:11" x14ac:dyDescent="0.35">
      <c r="E22" t="s">
        <v>17</v>
      </c>
      <c r="F22">
        <v>-2.6772323023523947E-2</v>
      </c>
      <c r="H22" t="s">
        <v>17</v>
      </c>
      <c r="I22" s="6">
        <f>F22</f>
        <v>-2.6772323023523947E-2</v>
      </c>
    </row>
    <row r="23" spans="1:11" x14ac:dyDescent="0.35">
      <c r="A23" s="2" t="s">
        <v>0</v>
      </c>
      <c r="B23" s="2" t="s">
        <v>2</v>
      </c>
      <c r="C23" s="8" t="s">
        <v>12</v>
      </c>
    </row>
    <row r="24" spans="1:11" x14ac:dyDescent="0.35">
      <c r="A24" s="3">
        <v>1910</v>
      </c>
      <c r="B24" s="4">
        <v>1118012</v>
      </c>
      <c r="C24" s="9">
        <f>$I$20*EXP($I$21*F2+$I$22*G2)</f>
        <v>1172461.8365287897</v>
      </c>
    </row>
    <row r="25" spans="1:11" x14ac:dyDescent="0.35">
      <c r="A25" s="3">
        <v>1920</v>
      </c>
      <c r="B25" s="4">
        <v>1299809</v>
      </c>
      <c r="C25" s="9">
        <f t="shared" ref="C25:C36" si="2">$I$20*EXP($I$21*F3+$I$22*G3)</f>
        <v>1347474.0504585833</v>
      </c>
    </row>
    <row r="26" spans="1:11" x14ac:dyDescent="0.35">
      <c r="A26" s="3">
        <v>1930</v>
      </c>
      <c r="B26" s="4">
        <v>1543913</v>
      </c>
      <c r="C26" s="9">
        <f t="shared" si="2"/>
        <v>1548610.1637515235</v>
      </c>
    </row>
    <row r="27" spans="1:11" x14ac:dyDescent="0.35">
      <c r="A27" s="3">
        <v>1940</v>
      </c>
      <c r="B27" s="4">
        <v>1869255</v>
      </c>
      <c r="C27" s="9">
        <f t="shared" si="2"/>
        <v>1779769.6649210777</v>
      </c>
    </row>
    <row r="28" spans="1:11" x14ac:dyDescent="0.35">
      <c r="A28" s="3">
        <v>1950</v>
      </c>
      <c r="B28" s="4">
        <v>2210703</v>
      </c>
      <c r="C28" s="9">
        <f t="shared" si="2"/>
        <v>2045434.1152584141</v>
      </c>
    </row>
    <row r="29" spans="1:11" x14ac:dyDescent="0.35">
      <c r="A29" s="3">
        <v>1960</v>
      </c>
      <c r="B29" s="4">
        <v>2349544</v>
      </c>
      <c r="C29" s="9">
        <f t="shared" si="2"/>
        <v>2350754.0342578534</v>
      </c>
    </row>
    <row r="30" spans="1:11" x14ac:dyDescent="0.35">
      <c r="A30" s="3">
        <v>1970</v>
      </c>
      <c r="B30" s="4">
        <v>2712033</v>
      </c>
      <c r="C30" s="9">
        <f t="shared" si="2"/>
        <v>2701648.7543434897</v>
      </c>
    </row>
    <row r="31" spans="1:11" x14ac:dyDescent="0.35">
      <c r="A31" s="3">
        <v>1980</v>
      </c>
      <c r="B31" s="4">
        <v>3196520</v>
      </c>
      <c r="C31" s="9">
        <f t="shared" si="2"/>
        <v>3104921.1808116874</v>
      </c>
    </row>
    <row r="32" spans="1:11" x14ac:dyDescent="0.35">
      <c r="A32" s="3">
        <v>1990</v>
      </c>
      <c r="B32" s="4">
        <v>3522037</v>
      </c>
      <c r="C32" s="9">
        <f t="shared" si="2"/>
        <v>3568389.6818762156</v>
      </c>
    </row>
    <row r="33" spans="1:4" x14ac:dyDescent="0.35">
      <c r="A33" s="3">
        <v>2000</v>
      </c>
      <c r="B33" s="4">
        <v>3808610</v>
      </c>
      <c r="C33" s="9">
        <f t="shared" si="2"/>
        <v>4101039.6658094493</v>
      </c>
    </row>
    <row r="34" spans="1:4" x14ac:dyDescent="0.35">
      <c r="A34" s="3">
        <v>2010</v>
      </c>
      <c r="B34" s="4">
        <v>3725789</v>
      </c>
      <c r="C34" s="9">
        <f t="shared" si="2"/>
        <v>3606159.5965831997</v>
      </c>
    </row>
    <row r="35" spans="1:4" x14ac:dyDescent="0.35">
      <c r="A35" s="3">
        <v>2018</v>
      </c>
      <c r="B35" s="4">
        <v>3195153</v>
      </c>
      <c r="C35" s="9">
        <f>$I$20*EXP($I$21*F13+$I$22*G13)</f>
        <v>3253611.7060658839</v>
      </c>
    </row>
    <row r="36" spans="1:4" x14ac:dyDescent="0.35">
      <c r="A36" s="3">
        <v>2020</v>
      </c>
      <c r="B36" s="4">
        <v>3038166</v>
      </c>
      <c r="C36" s="9">
        <f t="shared" si="2"/>
        <v>3170997.6239555203</v>
      </c>
    </row>
    <row r="38" spans="1:4" x14ac:dyDescent="0.35">
      <c r="B38" t="s">
        <v>19</v>
      </c>
    </row>
    <row r="43" spans="1:4" x14ac:dyDescent="0.35">
      <c r="A43" t="s">
        <v>0</v>
      </c>
      <c r="B43" t="s">
        <v>2</v>
      </c>
      <c r="C43" t="s">
        <v>21</v>
      </c>
      <c r="D43" t="s">
        <v>20</v>
      </c>
    </row>
    <row r="44" spans="1:4" x14ac:dyDescent="0.35">
      <c r="A44">
        <v>1910</v>
      </c>
      <c r="B44">
        <v>1118012</v>
      </c>
      <c r="C44">
        <v>1275667.7412312638</v>
      </c>
      <c r="D44">
        <v>1172461.8365287897</v>
      </c>
    </row>
    <row r="45" spans="1:4" x14ac:dyDescent="0.35">
      <c r="A45">
        <v>1920</v>
      </c>
      <c r="B45">
        <v>1299809</v>
      </c>
      <c r="C45">
        <v>1427347.502295498</v>
      </c>
      <c r="D45">
        <v>1347474.0504585833</v>
      </c>
    </row>
    <row r="46" spans="1:4" x14ac:dyDescent="0.35">
      <c r="A46">
        <v>1930</v>
      </c>
      <c r="B46">
        <v>1543913</v>
      </c>
      <c r="C46">
        <v>1597062.3277992369</v>
      </c>
      <c r="D46">
        <v>1548610.1637515235</v>
      </c>
    </row>
    <row r="47" spans="1:4" x14ac:dyDescent="0.35">
      <c r="A47">
        <v>1940</v>
      </c>
      <c r="B47">
        <v>1869255</v>
      </c>
      <c r="C47">
        <v>1786956.6274320455</v>
      </c>
      <c r="D47">
        <v>1779769.6649210777</v>
      </c>
    </row>
    <row r="48" spans="1:4" x14ac:dyDescent="0.35">
      <c r="A48">
        <v>1950</v>
      </c>
      <c r="B48">
        <v>2210703</v>
      </c>
      <c r="C48">
        <v>1999429.7860144144</v>
      </c>
      <c r="D48">
        <v>2045434.1152584141</v>
      </c>
    </row>
    <row r="49" spans="1:4" x14ac:dyDescent="0.35">
      <c r="A49">
        <v>1960</v>
      </c>
      <c r="B49">
        <v>2349544</v>
      </c>
      <c r="C49">
        <v>2237166.4806137956</v>
      </c>
      <c r="D49">
        <v>2350754.0342578534</v>
      </c>
    </row>
    <row r="50" spans="1:4" x14ac:dyDescent="0.35">
      <c r="A50">
        <v>1970</v>
      </c>
      <c r="B50">
        <v>2712033</v>
      </c>
      <c r="C50">
        <v>2503170.602433865</v>
      </c>
      <c r="D50">
        <v>2701648.7543434897</v>
      </c>
    </row>
    <row r="51" spans="1:4" x14ac:dyDescent="0.35">
      <c r="A51">
        <v>1980</v>
      </c>
      <c r="B51">
        <v>3196520</v>
      </c>
      <c r="C51">
        <v>2800803.2120926464</v>
      </c>
      <c r="D51">
        <v>3104921.1808116874</v>
      </c>
    </row>
    <row r="52" spans="1:4" x14ac:dyDescent="0.35">
      <c r="A52">
        <v>1990</v>
      </c>
      <c r="B52">
        <v>3522037</v>
      </c>
      <c r="C52">
        <v>3133825.007868492</v>
      </c>
      <c r="D52">
        <v>3568389.6818762156</v>
      </c>
    </row>
    <row r="53" spans="1:4" x14ac:dyDescent="0.35">
      <c r="A53">
        <v>2000</v>
      </c>
      <c r="B53">
        <v>3808610</v>
      </c>
      <c r="C53">
        <v>3506443.8435159493</v>
      </c>
      <c r="D53">
        <v>4101039.6658094493</v>
      </c>
    </row>
    <row r="54" spans="1:4" x14ac:dyDescent="0.35">
      <c r="A54">
        <v>2010</v>
      </c>
      <c r="B54">
        <v>3725789</v>
      </c>
      <c r="C54">
        <v>3923367.8960567075</v>
      </c>
      <c r="D54">
        <v>3606159.5965831997</v>
      </c>
    </row>
    <row r="55" spans="1:4" x14ac:dyDescent="0.35">
      <c r="A55">
        <v>2018</v>
      </c>
      <c r="B55">
        <v>3195153</v>
      </c>
      <c r="C55">
        <v>4292326.5129460311</v>
      </c>
      <c r="D55">
        <v>3253611.7060658839</v>
      </c>
    </row>
    <row r="56" spans="1:4" x14ac:dyDescent="0.35">
      <c r="A56">
        <v>2020</v>
      </c>
      <c r="B56">
        <v>3038166</v>
      </c>
      <c r="C56">
        <v>4389865.1553403735</v>
      </c>
      <c r="D56">
        <v>3170997.6239555203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FBEF-8EB7-46CD-9B22-D0438DB493BC}">
  <dimension ref="A2:K42"/>
  <sheetViews>
    <sheetView tabSelected="1" topLeftCell="A22" zoomScaleNormal="100" workbookViewId="0">
      <selection activeCell="D31" sqref="D31"/>
    </sheetView>
  </sheetViews>
  <sheetFormatPr defaultColWidth="11.6328125" defaultRowHeight="15.5" x14ac:dyDescent="0.35"/>
  <cols>
    <col min="1" max="16384" width="11.6328125" style="10"/>
  </cols>
  <sheetData>
    <row r="2" spans="1:9" x14ac:dyDescent="0.35">
      <c r="A2" s="11" t="s">
        <v>22</v>
      </c>
      <c r="B2" s="11" t="s">
        <v>23</v>
      </c>
      <c r="C2" s="11" t="s">
        <v>24</v>
      </c>
      <c r="E2" s="10">
        <v>1</v>
      </c>
      <c r="F2" s="11" t="s">
        <v>25</v>
      </c>
      <c r="G2" s="11" t="s">
        <v>26</v>
      </c>
      <c r="I2" s="10" t="s">
        <v>27</v>
      </c>
    </row>
    <row r="3" spans="1:9" x14ac:dyDescent="0.35">
      <c r="A3" s="10">
        <v>10</v>
      </c>
      <c r="B3" s="10">
        <v>10</v>
      </c>
      <c r="C3" s="10">
        <v>120</v>
      </c>
      <c r="E3" s="12">
        <v>1</v>
      </c>
      <c r="F3" s="12">
        <f>LN(A3)</f>
        <v>2.3025850929940459</v>
      </c>
      <c r="G3" s="12">
        <f>LN(B3)</f>
        <v>2.3025850929940459</v>
      </c>
      <c r="I3" s="12">
        <f>LN(C3)</f>
        <v>4.7874917427820458</v>
      </c>
    </row>
    <row r="4" spans="1:9" x14ac:dyDescent="0.35">
      <c r="A4" s="10">
        <v>10</v>
      </c>
      <c r="B4" s="10">
        <v>20</v>
      </c>
      <c r="C4" s="10">
        <v>209</v>
      </c>
      <c r="E4" s="12">
        <v>1</v>
      </c>
      <c r="F4" s="12">
        <f t="shared" ref="F4:G14" si="0">LN(A4)</f>
        <v>2.3025850929940459</v>
      </c>
      <c r="G4" s="12">
        <f t="shared" si="0"/>
        <v>2.9957322735539909</v>
      </c>
      <c r="I4" s="12">
        <f t="shared" ref="I4:I14" si="1">LN(C4)</f>
        <v>5.3423342519648109</v>
      </c>
    </row>
    <row r="5" spans="1:9" x14ac:dyDescent="0.35">
      <c r="A5" s="10">
        <f>A3+10</f>
        <v>20</v>
      </c>
      <c r="B5" s="10">
        <v>10</v>
      </c>
      <c r="C5" s="10">
        <v>138</v>
      </c>
      <c r="E5" s="12">
        <v>1</v>
      </c>
      <c r="F5" s="12">
        <f t="shared" si="0"/>
        <v>2.9957322735539909</v>
      </c>
      <c r="G5" s="12">
        <f t="shared" si="0"/>
        <v>2.3025850929940459</v>
      </c>
      <c r="I5" s="12">
        <f t="shared" si="1"/>
        <v>4.9272536851572051</v>
      </c>
    </row>
    <row r="6" spans="1:9" x14ac:dyDescent="0.35">
      <c r="A6" s="10">
        <v>20</v>
      </c>
      <c r="B6" s="10">
        <v>20</v>
      </c>
      <c r="C6" s="10">
        <v>240</v>
      </c>
      <c r="E6" s="12">
        <v>1</v>
      </c>
      <c r="F6" s="12">
        <f t="shared" si="0"/>
        <v>2.9957322735539909</v>
      </c>
      <c r="G6" s="12">
        <f t="shared" si="0"/>
        <v>2.9957322735539909</v>
      </c>
      <c r="I6" s="12">
        <f t="shared" si="1"/>
        <v>5.4806389233419912</v>
      </c>
    </row>
    <row r="7" spans="1:9" x14ac:dyDescent="0.35">
      <c r="A7" s="10">
        <f>A5+10</f>
        <v>30</v>
      </c>
      <c r="B7" s="10">
        <v>20</v>
      </c>
      <c r="C7" s="10">
        <v>260</v>
      </c>
      <c r="E7" s="12">
        <v>1</v>
      </c>
      <c r="F7" s="12">
        <f t="shared" si="0"/>
        <v>3.4011973816621555</v>
      </c>
      <c r="G7" s="12">
        <f t="shared" si="0"/>
        <v>2.9957322735539909</v>
      </c>
      <c r="I7" s="12">
        <f t="shared" si="1"/>
        <v>5.5606816310155276</v>
      </c>
    </row>
    <row r="8" spans="1:9" x14ac:dyDescent="0.35">
      <c r="A8" s="10">
        <f t="shared" ref="A8:A13" si="2">A7+10</f>
        <v>40</v>
      </c>
      <c r="B8" s="10">
        <v>20</v>
      </c>
      <c r="C8" s="10">
        <v>276</v>
      </c>
      <c r="E8" s="12">
        <v>1</v>
      </c>
      <c r="F8" s="12">
        <f t="shared" si="0"/>
        <v>3.6888794541139363</v>
      </c>
      <c r="G8" s="12">
        <f t="shared" si="0"/>
        <v>2.9957322735539909</v>
      </c>
      <c r="I8" s="12">
        <f t="shared" si="1"/>
        <v>5.6204008657171496</v>
      </c>
    </row>
    <row r="9" spans="1:9" x14ac:dyDescent="0.35">
      <c r="A9" s="10">
        <f t="shared" si="2"/>
        <v>50</v>
      </c>
      <c r="B9" s="10">
        <v>30</v>
      </c>
      <c r="C9" s="10">
        <v>399</v>
      </c>
      <c r="E9" s="12">
        <v>1</v>
      </c>
      <c r="F9" s="12">
        <f t="shared" si="0"/>
        <v>3.912023005428146</v>
      </c>
      <c r="G9" s="12">
        <f t="shared" si="0"/>
        <v>3.4011973816621555</v>
      </c>
      <c r="I9" s="12">
        <f t="shared" si="1"/>
        <v>5.9889614168898637</v>
      </c>
    </row>
    <row r="10" spans="1:9" x14ac:dyDescent="0.35">
      <c r="A10" s="10">
        <f t="shared" si="2"/>
        <v>60</v>
      </c>
      <c r="B10" s="10">
        <v>30</v>
      </c>
      <c r="C10" s="10">
        <v>413</v>
      </c>
      <c r="E10" s="12">
        <v>1</v>
      </c>
      <c r="F10" s="12">
        <f t="shared" si="0"/>
        <v>4.0943445622221004</v>
      </c>
      <c r="G10" s="12">
        <f t="shared" si="0"/>
        <v>3.4011973816621555</v>
      </c>
      <c r="I10" s="12">
        <f t="shared" si="1"/>
        <v>6.0234475929610332</v>
      </c>
    </row>
    <row r="11" spans="1:9" x14ac:dyDescent="0.35">
      <c r="A11" s="10">
        <f t="shared" si="2"/>
        <v>70</v>
      </c>
      <c r="B11" s="10">
        <v>40</v>
      </c>
      <c r="C11" s="10">
        <v>537</v>
      </c>
      <c r="E11" s="12">
        <v>1</v>
      </c>
      <c r="F11" s="12">
        <f t="shared" si="0"/>
        <v>4.2484952420493594</v>
      </c>
      <c r="G11" s="12">
        <f t="shared" si="0"/>
        <v>3.6888794541139363</v>
      </c>
      <c r="I11" s="12">
        <f t="shared" si="1"/>
        <v>6.2859980945088649</v>
      </c>
    </row>
    <row r="12" spans="1:9" x14ac:dyDescent="0.35">
      <c r="A12" s="10">
        <f t="shared" si="2"/>
        <v>80</v>
      </c>
      <c r="B12" s="10">
        <v>40</v>
      </c>
      <c r="C12" s="10">
        <v>551</v>
      </c>
      <c r="E12" s="12">
        <v>1</v>
      </c>
      <c r="F12" s="12">
        <f t="shared" si="0"/>
        <v>4.3820266346738812</v>
      </c>
      <c r="G12" s="12">
        <f t="shared" si="0"/>
        <v>3.6888794541139363</v>
      </c>
      <c r="I12" s="12">
        <f t="shared" si="1"/>
        <v>6.3117348091529148</v>
      </c>
    </row>
    <row r="13" spans="1:9" x14ac:dyDescent="0.35">
      <c r="A13" s="10">
        <f t="shared" si="2"/>
        <v>90</v>
      </c>
      <c r="B13" s="10">
        <v>50</v>
      </c>
      <c r="C13" s="10">
        <v>675</v>
      </c>
      <c r="E13" s="12">
        <v>1</v>
      </c>
      <c r="F13" s="12">
        <f t="shared" si="0"/>
        <v>4.499809670330265</v>
      </c>
      <c r="G13" s="12">
        <f t="shared" si="0"/>
        <v>3.912023005428146</v>
      </c>
      <c r="I13" s="12">
        <f t="shared" si="1"/>
        <v>6.5147126908725301</v>
      </c>
    </row>
    <row r="14" spans="1:9" x14ac:dyDescent="0.35">
      <c r="A14" s="10">
        <f>A13+10</f>
        <v>100</v>
      </c>
      <c r="B14" s="10">
        <v>50</v>
      </c>
      <c r="C14" s="10">
        <v>690</v>
      </c>
      <c r="E14" s="12">
        <v>1</v>
      </c>
      <c r="F14" s="12">
        <f t="shared" si="0"/>
        <v>4.6051701859880918</v>
      </c>
      <c r="G14" s="12">
        <f t="shared" si="0"/>
        <v>3.912023005428146</v>
      </c>
      <c r="I14" s="12">
        <f t="shared" si="1"/>
        <v>6.5366915975913047</v>
      </c>
    </row>
    <row r="17" spans="1:11" x14ac:dyDescent="0.35">
      <c r="A17" s="10" t="s">
        <v>28</v>
      </c>
      <c r="B17" s="10" t="s">
        <v>29</v>
      </c>
      <c r="E17" s="10" t="s">
        <v>30</v>
      </c>
      <c r="F17" s="12" cm="1">
        <f t="array" ref="F17:H19">MMULT(TRANSPOSE(E3:G14),E3:G14)</f>
        <v>12</v>
      </c>
      <c r="G17" s="12">
        <v>43.428580869564009</v>
      </c>
      <c r="H17" s="12">
        <v>38.592298962612531</v>
      </c>
      <c r="J17" s="10" t="s">
        <v>31</v>
      </c>
      <c r="K17" s="12" cm="1">
        <f t="array" ref="K17:K19">MMULT(TRANSPOSE(E3:G14),I3:I14)</f>
        <v>69.38034730195524</v>
      </c>
    </row>
    <row r="18" spans="1:11" x14ac:dyDescent="0.35">
      <c r="A18" s="10" t="s">
        <v>27</v>
      </c>
      <c r="B18" s="10" t="s">
        <v>32</v>
      </c>
      <c r="F18" s="12">
        <v>43.428580869564009</v>
      </c>
      <c r="G18" s="12">
        <v>164.50392533560762</v>
      </c>
      <c r="H18" s="12">
        <v>143.9992208144958</v>
      </c>
      <c r="K18" s="12">
        <v>256.02279540454873</v>
      </c>
    </row>
    <row r="19" spans="1:11" x14ac:dyDescent="0.35">
      <c r="F19" s="12">
        <v>38.592298962612531</v>
      </c>
      <c r="G19" s="12">
        <v>143.9992208144958</v>
      </c>
      <c r="H19" s="12">
        <v>127.46124214222567</v>
      </c>
      <c r="K19" s="12">
        <v>226.67277370851929</v>
      </c>
    </row>
    <row r="20" spans="1:11" x14ac:dyDescent="0.35">
      <c r="B20" s="10" t="s">
        <v>33</v>
      </c>
    </row>
    <row r="21" spans="1:11" x14ac:dyDescent="0.35">
      <c r="B21" s="10" t="s">
        <v>34</v>
      </c>
      <c r="C21" s="10" t="s">
        <v>35</v>
      </c>
    </row>
    <row r="22" spans="1:11" x14ac:dyDescent="0.35">
      <c r="B22" s="10" t="s">
        <v>36</v>
      </c>
      <c r="C22" s="10" t="s">
        <v>37</v>
      </c>
      <c r="E22" s="10" t="s">
        <v>38</v>
      </c>
      <c r="F22" s="13" cm="1">
        <f t="array" ref="F22:F24">MMULT(MINVERSE(_xlfn.ANCHORARRAY(F17)),_xlfn.ANCHORARRAY(K17))</f>
        <v>2.4856337150516765</v>
      </c>
      <c r="H22" s="10" t="s">
        <v>39</v>
      </c>
      <c r="I22" s="10">
        <f>EXP(F22)</f>
        <v>12.008727955676328</v>
      </c>
    </row>
    <row r="23" spans="1:11" x14ac:dyDescent="0.35">
      <c r="E23" s="10" t="s">
        <v>40</v>
      </c>
      <c r="F23" s="13">
        <v>0.20020689523471447</v>
      </c>
    </row>
    <row r="24" spans="1:11" x14ac:dyDescent="0.35">
      <c r="B24" s="10" t="s">
        <v>41</v>
      </c>
      <c r="C24" s="10" t="s">
        <v>42</v>
      </c>
      <c r="E24" s="10" t="s">
        <v>43</v>
      </c>
      <c r="F24" s="13">
        <v>0.7995906491832443</v>
      </c>
      <c r="H24" s="10" t="s">
        <v>44</v>
      </c>
    </row>
    <row r="26" spans="1:11" x14ac:dyDescent="0.35">
      <c r="A26" s="10" t="s">
        <v>45</v>
      </c>
      <c r="B26" s="10" t="s">
        <v>46</v>
      </c>
      <c r="C26" s="14">
        <f>SUM(F23:F24)</f>
        <v>0.99979754441795876</v>
      </c>
      <c r="D26" s="10" t="s">
        <v>47</v>
      </c>
    </row>
    <row r="27" spans="1:11" x14ac:dyDescent="0.35">
      <c r="B27" s="10" t="s">
        <v>48</v>
      </c>
    </row>
    <row r="30" spans="1:11" x14ac:dyDescent="0.35">
      <c r="A30" s="11" t="s">
        <v>22</v>
      </c>
      <c r="B30" s="11" t="s">
        <v>23</v>
      </c>
      <c r="C30" s="11" t="s">
        <v>24</v>
      </c>
      <c r="D30" s="11" t="s">
        <v>49</v>
      </c>
    </row>
    <row r="31" spans="1:11" x14ac:dyDescent="0.35">
      <c r="A31" s="10">
        <v>10</v>
      </c>
      <c r="B31" s="10">
        <v>10</v>
      </c>
      <c r="C31" s="10">
        <v>120</v>
      </c>
      <c r="D31" s="15">
        <f>$I$22*A31^$F$23*B31^$F$24</f>
        <v>120.03131137131473</v>
      </c>
    </row>
    <row r="32" spans="1:11" x14ac:dyDescent="0.35">
      <c r="A32" s="10">
        <v>10</v>
      </c>
      <c r="B32" s="10">
        <v>20</v>
      </c>
      <c r="C32" s="10">
        <v>209</v>
      </c>
      <c r="D32" s="15">
        <f t="shared" ref="D32:D42" si="3">$I$22*A32^$F$23*B32^$F$24</f>
        <v>208.92736191809794</v>
      </c>
    </row>
    <row r="33" spans="1:4" x14ac:dyDescent="0.35">
      <c r="A33" s="10">
        <f>A31+10</f>
        <v>20</v>
      </c>
      <c r="B33" s="10">
        <v>10</v>
      </c>
      <c r="C33" s="10">
        <v>138</v>
      </c>
      <c r="D33" s="15">
        <f t="shared" si="3"/>
        <v>137.89954451730972</v>
      </c>
    </row>
    <row r="34" spans="1:4" x14ac:dyDescent="0.35">
      <c r="A34" s="10">
        <v>20</v>
      </c>
      <c r="B34" s="10">
        <v>20</v>
      </c>
      <c r="C34" s="10">
        <v>240</v>
      </c>
      <c r="D34" s="15">
        <f t="shared" si="3"/>
        <v>240.02893675453191</v>
      </c>
    </row>
    <row r="35" spans="1:4" x14ac:dyDescent="0.35">
      <c r="A35" s="10">
        <f>A33+10</f>
        <v>30</v>
      </c>
      <c r="B35" s="10">
        <v>20</v>
      </c>
      <c r="C35" s="10">
        <v>260</v>
      </c>
      <c r="D35" s="15">
        <f t="shared" si="3"/>
        <v>260.32644373754931</v>
      </c>
    </row>
    <row r="36" spans="1:4" x14ac:dyDescent="0.35">
      <c r="A36" s="10">
        <f t="shared" ref="A36:A41" si="4">A35+10</f>
        <v>40</v>
      </c>
      <c r="B36" s="10">
        <v>20</v>
      </c>
      <c r="C36" s="10">
        <v>276</v>
      </c>
      <c r="D36" s="15">
        <f t="shared" si="3"/>
        <v>275.76038844589641</v>
      </c>
    </row>
    <row r="37" spans="1:4" x14ac:dyDescent="0.35">
      <c r="A37" s="10">
        <f t="shared" si="4"/>
        <v>50</v>
      </c>
      <c r="B37" s="10">
        <v>30</v>
      </c>
      <c r="C37" s="10">
        <v>399</v>
      </c>
      <c r="D37" s="15">
        <f t="shared" si="3"/>
        <v>398.78136824845473</v>
      </c>
    </row>
    <row r="38" spans="1:4" x14ac:dyDescent="0.35">
      <c r="A38" s="10">
        <f t="shared" si="4"/>
        <v>60</v>
      </c>
      <c r="B38" s="10">
        <v>30</v>
      </c>
      <c r="C38" s="10">
        <v>413</v>
      </c>
      <c r="D38" s="15">
        <f t="shared" si="3"/>
        <v>413.60662885534157</v>
      </c>
    </row>
    <row r="39" spans="1:4" x14ac:dyDescent="0.35">
      <c r="A39" s="10">
        <f t="shared" si="4"/>
        <v>70</v>
      </c>
      <c r="B39" s="10">
        <v>40</v>
      </c>
      <c r="C39" s="10">
        <v>537</v>
      </c>
      <c r="D39" s="15">
        <f t="shared" si="3"/>
        <v>536.89646555974321</v>
      </c>
    </row>
    <row r="40" spans="1:4" x14ac:dyDescent="0.35">
      <c r="A40" s="10">
        <f t="shared" si="4"/>
        <v>80</v>
      </c>
      <c r="B40" s="10">
        <v>40</v>
      </c>
      <c r="C40" s="10">
        <v>551</v>
      </c>
      <c r="D40" s="15">
        <f t="shared" si="3"/>
        <v>551.44338657540914</v>
      </c>
    </row>
    <row r="41" spans="1:4" x14ac:dyDescent="0.35">
      <c r="A41" s="10">
        <f t="shared" si="4"/>
        <v>90</v>
      </c>
      <c r="B41" s="10">
        <v>50</v>
      </c>
      <c r="C41" s="10">
        <v>675</v>
      </c>
      <c r="D41" s="15">
        <f t="shared" si="3"/>
        <v>674.88590896153869</v>
      </c>
    </row>
    <row r="42" spans="1:4" x14ac:dyDescent="0.35">
      <c r="A42" s="10">
        <f>A41+10</f>
        <v>100</v>
      </c>
      <c r="B42" s="10">
        <v>50</v>
      </c>
      <c r="C42" s="10">
        <v>690</v>
      </c>
      <c r="D42" s="15">
        <f t="shared" si="3"/>
        <v>689.27309346136303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PuertoRico</vt:lpstr>
      <vt:lpstr>PuertoRico (2)</vt:lpstr>
      <vt:lpstr>Barriles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Ketelaar</dc:creator>
  <cp:lastModifiedBy>Christiaan</cp:lastModifiedBy>
  <dcterms:created xsi:type="dcterms:W3CDTF">2020-06-19T06:26:46Z</dcterms:created>
  <dcterms:modified xsi:type="dcterms:W3CDTF">2020-10-12T21:55:30Z</dcterms:modified>
</cp:coreProperties>
</file>