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D:\___UFM-Cursos___\4_Semestre-[Julio-Noviembre-2020]\____SumaDeCursosUFM2.2____\___Administracion_Financiera_I_-Notas___\Tarea\"/>
    </mc:Choice>
  </mc:AlternateContent>
  <xr:revisionPtr revIDLastSave="0" documentId="13_ncr:1_{966A7092-BC6C-44D1-91CE-6AA8814F65EF}" xr6:coauthVersionLast="45" xr6:coauthVersionMax="45" xr10:uidLastSave="{00000000-0000-0000-0000-000000000000}"/>
  <bookViews>
    <workbookView xWindow="14235" yWindow="2205" windowWidth="10170" windowHeight="12615" xr2:uid="{00000000-000D-0000-FFFF-FFFF00000000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53" i="1" l="1"/>
  <c r="I52" i="1"/>
  <c r="I50" i="1"/>
  <c r="I49" i="1"/>
  <c r="H50" i="1"/>
  <c r="H49" i="1"/>
  <c r="I47" i="1"/>
  <c r="I46" i="1"/>
  <c r="H46" i="1"/>
  <c r="H44" i="1"/>
  <c r="I44" i="1"/>
  <c r="I43" i="1"/>
  <c r="I42" i="1"/>
  <c r="I36" i="1"/>
  <c r="I37" i="1"/>
  <c r="I38" i="1"/>
  <c r="I39" i="1"/>
  <c r="I40" i="1"/>
  <c r="I35" i="1"/>
  <c r="I24" i="1"/>
  <c r="G24" i="1"/>
  <c r="E24" i="1"/>
  <c r="E23" i="1"/>
  <c r="G23" i="1"/>
  <c r="I23" i="1"/>
  <c r="G19" i="1"/>
  <c r="G20" i="1"/>
  <c r="F50" i="1"/>
  <c r="G50" i="1"/>
  <c r="G51" i="1"/>
  <c r="G52" i="1"/>
  <c r="G53" i="1"/>
  <c r="G54" i="1"/>
  <c r="G65" i="1"/>
  <c r="G64" i="1"/>
  <c r="G63" i="1"/>
  <c r="H63" i="1"/>
  <c r="H64" i="1"/>
  <c r="H14" i="1"/>
  <c r="I14" i="1"/>
  <c r="I15" i="1"/>
  <c r="I16" i="1"/>
  <c r="I17" i="1"/>
  <c r="I22" i="1"/>
  <c r="G22" i="1"/>
  <c r="I19" i="1"/>
  <c r="I20" i="1"/>
  <c r="H58" i="1"/>
  <c r="F14" i="1"/>
  <c r="G14" i="1"/>
  <c r="G15" i="1"/>
  <c r="G16" i="1"/>
  <c r="G17" i="1"/>
  <c r="G62" i="1"/>
  <c r="H62" i="1"/>
  <c r="I45" i="1"/>
  <c r="I51" i="1"/>
  <c r="G49" i="1"/>
  <c r="E49" i="1"/>
  <c r="E51" i="1"/>
  <c r="E52" i="1"/>
  <c r="E53" i="1"/>
  <c r="G59" i="1"/>
  <c r="G58" i="1"/>
  <c r="G57" i="1"/>
  <c r="H57" i="1"/>
  <c r="G56" i="1"/>
  <c r="H56" i="1"/>
  <c r="F24" i="1"/>
  <c r="F49" i="1"/>
  <c r="F44" i="1"/>
  <c r="G44" i="1"/>
  <c r="G45" i="1"/>
  <c r="F46" i="1"/>
  <c r="G46" i="1"/>
  <c r="G47" i="1"/>
  <c r="H24" i="1"/>
  <c r="G43" i="1"/>
  <c r="G42" i="1"/>
  <c r="E50" i="1"/>
  <c r="D50" i="1"/>
  <c r="E47" i="1"/>
  <c r="E45" i="1"/>
  <c r="E46" i="1"/>
  <c r="E44" i="1"/>
  <c r="E43" i="1"/>
  <c r="E42" i="1"/>
  <c r="D43" i="1"/>
  <c r="D42" i="1"/>
  <c r="E40" i="1"/>
  <c r="G40" i="1"/>
  <c r="E39" i="1"/>
  <c r="D39" i="1"/>
  <c r="G39" i="1"/>
  <c r="G36" i="1"/>
  <c r="G37" i="1"/>
  <c r="G38" i="1"/>
  <c r="G35" i="1"/>
  <c r="E38" i="1"/>
  <c r="E36" i="1"/>
  <c r="E37" i="1"/>
  <c r="E35" i="1"/>
  <c r="D36" i="1"/>
  <c r="D37" i="1"/>
  <c r="D35" i="1"/>
  <c r="D32" i="1"/>
  <c r="E22" i="1"/>
  <c r="E20" i="1"/>
  <c r="B65" i="1"/>
  <c r="B59" i="1"/>
  <c r="I9" i="1"/>
  <c r="I10" i="1"/>
  <c r="I11" i="1"/>
  <c r="I12" i="1"/>
  <c r="I13" i="1"/>
  <c r="I8" i="1"/>
  <c r="G9" i="1"/>
  <c r="G10" i="1"/>
  <c r="G11" i="1"/>
  <c r="G12" i="1"/>
  <c r="G13" i="1"/>
  <c r="G8" i="1"/>
  <c r="E16" i="1"/>
  <c r="E17" i="1"/>
  <c r="E15" i="1"/>
  <c r="E13" i="1"/>
  <c r="E14" i="1"/>
  <c r="E10" i="1"/>
  <c r="E12" i="1"/>
  <c r="E11" i="1"/>
  <c r="E9" i="1"/>
  <c r="E8" i="1"/>
  <c r="D12" i="1"/>
  <c r="D11" i="1"/>
  <c r="D9" i="1"/>
  <c r="D8" i="1"/>
  <c r="C38" i="1"/>
  <c r="C40" i="1"/>
  <c r="C51" i="1"/>
  <c r="C45" i="1"/>
  <c r="C47" i="1"/>
  <c r="C52" i="1"/>
  <c r="C19" i="1"/>
  <c r="C23" i="1"/>
  <c r="C10" i="1"/>
  <c r="C13" i="1"/>
  <c r="C15" i="1"/>
  <c r="C16" i="1"/>
  <c r="C17" i="1"/>
  <c r="C22" i="1"/>
  <c r="C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DAVID CORZO</author>
  </authors>
  <commentList>
    <comment ref="D50" authorId="0" shapeId="0" xr:uid="{33DFE5E1-FE3E-41B3-8DB2-CFB3FBD01E71}">
      <text>
        <r>
          <rPr>
            <b/>
            <sz val="9"/>
            <color indexed="81"/>
            <rFont val="Tahoma"/>
            <family val="2"/>
          </rPr>
          <t>DAVID CORZO:</t>
        </r>
        <r>
          <rPr>
            <sz val="9"/>
            <color indexed="81"/>
            <rFont val="Tahoma"/>
            <family val="2"/>
          </rPr>
          <t xml:space="preserve">
Utilidades retenidas</t>
        </r>
      </text>
    </comment>
    <comment ref="H58" authorId="0" shapeId="0" xr:uid="{DA1F5DC1-6212-424B-B363-56FF04FACFB5}">
      <text>
        <r>
          <rPr>
            <b/>
            <sz val="9"/>
            <color indexed="81"/>
            <rFont val="Tahoma"/>
            <family val="2"/>
          </rPr>
          <t>DAVID CORZO:</t>
        </r>
        <r>
          <rPr>
            <sz val="9"/>
            <color indexed="81"/>
            <rFont val="Tahoma"/>
            <family val="2"/>
          </rPr>
          <t xml:space="preserve">
Prestamos y venta de bonos.</t>
        </r>
      </text>
    </comment>
    <comment ref="H64" authorId="0" shapeId="0" xr:uid="{E8395563-2BBB-4FDA-B265-AFDA80ACEDA4}">
      <text>
        <r>
          <rPr>
            <b/>
            <sz val="9"/>
            <color indexed="81"/>
            <rFont val="Tahoma"/>
            <family val="2"/>
          </rPr>
          <t>DAVID CORZO:</t>
        </r>
        <r>
          <rPr>
            <sz val="9"/>
            <color indexed="81"/>
            <rFont val="Tahoma"/>
            <family val="2"/>
          </rPr>
          <t xml:space="preserve">
Prestamos y ventas de bonos.</t>
        </r>
      </text>
    </comment>
  </commentList>
</comments>
</file>

<file path=xl/sharedStrings.xml><?xml version="1.0" encoding="utf-8"?>
<sst xmlns="http://schemas.openxmlformats.org/spreadsheetml/2006/main" count="61" uniqueCount="46">
  <si>
    <t>Textiles Unilate, S.A.</t>
  </si>
  <si>
    <t>Estado de Resultados</t>
  </si>
  <si>
    <t>al 31 de diciembre del 2019</t>
  </si>
  <si>
    <t>millones de $</t>
  </si>
  <si>
    <t>Ventas</t>
  </si>
  <si>
    <t>Costo de ventas</t>
  </si>
  <si>
    <t>Utilidad Bruta</t>
  </si>
  <si>
    <t xml:space="preserve">Gastos de operación fijos </t>
  </si>
  <si>
    <t>Depreciación</t>
  </si>
  <si>
    <t>UAII</t>
  </si>
  <si>
    <t>Intreses</t>
  </si>
  <si>
    <t>UAI</t>
  </si>
  <si>
    <t>Impuestos (40%)</t>
  </si>
  <si>
    <t>Utilidad Neta</t>
  </si>
  <si>
    <t>Dividendos comunes</t>
  </si>
  <si>
    <t>Adición a las utilidad retenidas</t>
  </si>
  <si>
    <t>Utilidades por acción</t>
  </si>
  <si>
    <t>Dividendos por acción</t>
  </si>
  <si>
    <t>Número de acciones comunes</t>
  </si>
  <si>
    <t>Balance General</t>
  </si>
  <si>
    <t>Efectivo</t>
  </si>
  <si>
    <t>Cuentas por cobrar</t>
  </si>
  <si>
    <t>Inventarios</t>
  </si>
  <si>
    <t>Total activos circulantes</t>
  </si>
  <si>
    <t>Planta y equipo  Neto</t>
  </si>
  <si>
    <t>Total Activos</t>
  </si>
  <si>
    <t>Cuentas por pagar</t>
  </si>
  <si>
    <t>Gastos Devengados</t>
  </si>
  <si>
    <t>Documentos por pagar</t>
  </si>
  <si>
    <t>Total Pasivos Circulantes</t>
  </si>
  <si>
    <t>Bonos a Largo Plazo</t>
  </si>
  <si>
    <t>Total Pasivos</t>
  </si>
  <si>
    <t>Accionoes comunes</t>
  </si>
  <si>
    <t>Utilidades retenidas</t>
  </si>
  <si>
    <t xml:space="preserve">Total Capital </t>
  </si>
  <si>
    <t>Total pasivo y capital</t>
  </si>
  <si>
    <t>Pronóstico</t>
  </si>
  <si>
    <t>2020-1</t>
  </si>
  <si>
    <t>Ajuste</t>
  </si>
  <si>
    <t>2020-2</t>
  </si>
  <si>
    <t>2020-3</t>
  </si>
  <si>
    <t>David Corzo 20190432</t>
  </si>
  <si>
    <t>Capital común, $23 por acción.</t>
  </si>
  <si>
    <t>Préstamo al banco, tasa del 7%.</t>
  </si>
  <si>
    <t>Venta de bonos a LP cupón de interés.</t>
  </si>
  <si>
    <t>FAN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</si>
</sst>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4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1" fillId="0" borderId="0" xfId="0" applyFont="1"/>
    <xf numFmtId="0" fontId="0" fillId="3" borderId="0" xfId="0" applyFill="1"/>
    <xf numFmtId="0" fontId="1" fillId="3" borderId="0" xfId="0" applyFont="1" applyFill="1"/>
    <xf numFmtId="0" fontId="3" fillId="0" borderId="0" xfId="0" applyFont="1"/>
    <xf numFmtId="0" fontId="4" fillId="0" borderId="0" xfId="0" applyFont="1" applyAlignment="1">
      <alignment horizontal="center"/>
    </xf>
    <xf numFmtId="17" fontId="4" fillId="0" borderId="0" xfId="0" applyNumberFormat="1" applyFont="1" applyAlignment="1">
      <alignment horizontal="center"/>
    </xf>
    <xf numFmtId="0" fontId="3" fillId="3" borderId="0" xfId="0" applyFont="1" applyFill="1"/>
    <xf numFmtId="0" fontId="0" fillId="0" borderId="1" xfId="0" applyBorder="1"/>
    <xf numFmtId="9" fontId="0" fillId="0" borderId="0" xfId="1" applyFont="1"/>
    <xf numFmtId="0" fontId="3" fillId="2" borderId="2" xfId="0" applyFont="1" applyFill="1" applyBorder="1"/>
    <xf numFmtId="0" fontId="0" fillId="4" borderId="0" xfId="0" applyFont="1" applyFill="1"/>
    <xf numFmtId="0" fontId="0" fillId="4" borderId="1" xfId="0" applyFont="1" applyFill="1" applyBorder="1"/>
    <xf numFmtId="0" fontId="0" fillId="0" borderId="1" xfId="0" applyFont="1" applyBorder="1"/>
    <xf numFmtId="2" fontId="0" fillId="0" borderId="0" xfId="0" applyNumberFormat="1"/>
    <xf numFmtId="0" fontId="0" fillId="4" borderId="0" xfId="0" applyFill="1"/>
    <xf numFmtId="2" fontId="0" fillId="0" borderId="0" xfId="1" applyNumberFormat="1" applyFont="1"/>
    <xf numFmtId="0" fontId="0" fillId="4" borderId="1" xfId="0" applyFill="1" applyBorder="1"/>
    <xf numFmtId="2" fontId="0" fillId="0" borderId="1" xfId="1" applyNumberFormat="1" applyFont="1" applyBorder="1"/>
    <xf numFmtId="0" fontId="3" fillId="2" borderId="0" xfId="0" applyFont="1" applyFill="1"/>
    <xf numFmtId="0" fontId="3" fillId="0" borderId="1" xfId="0" applyFont="1" applyBorder="1"/>
    <xf numFmtId="0" fontId="3" fillId="2" borderId="1" xfId="0" applyFont="1" applyFill="1" applyBorder="1"/>
    <xf numFmtId="0" fontId="0" fillId="0" borderId="0" xfId="0" applyBorder="1"/>
    <xf numFmtId="0" fontId="3" fillId="2" borderId="0" xfId="0" applyFont="1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9" fontId="0" fillId="0" borderId="6" xfId="0" applyNumberFormat="1" applyBorder="1"/>
    <xf numFmtId="0" fontId="0" fillId="0" borderId="7" xfId="0" applyBorder="1"/>
    <xf numFmtId="9" fontId="0" fillId="0" borderId="8" xfId="0" applyNumberFormat="1" applyBorder="1"/>
    <xf numFmtId="0" fontId="0" fillId="0" borderId="9" xfId="0" applyBorder="1"/>
    <xf numFmtId="0" fontId="0" fillId="0" borderId="10" xfId="0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65"/>
  <sheetViews>
    <sheetView tabSelected="1" topLeftCell="A34" zoomScale="73" workbookViewId="0">
      <selection activeCell="E57" sqref="E57"/>
    </sheetView>
  </sheetViews>
  <sheetFormatPr defaultRowHeight="15" x14ac:dyDescent="0.25"/>
  <cols>
    <col min="2" max="2" width="28.7109375" bestFit="1" customWidth="1"/>
    <col min="3" max="3" width="9.5703125" customWidth="1"/>
  </cols>
  <sheetData>
    <row r="2" spans="2:10" x14ac:dyDescent="0.25">
      <c r="B2" s="7" t="s">
        <v>0</v>
      </c>
      <c r="C2" s="7"/>
      <c r="D2" s="7"/>
      <c r="E2" s="7"/>
      <c r="F2" s="7"/>
      <c r="G2" s="7"/>
      <c r="H2" s="7"/>
      <c r="I2" s="7"/>
      <c r="J2" t="s">
        <v>41</v>
      </c>
    </row>
    <row r="3" spans="2:10" x14ac:dyDescent="0.25">
      <c r="B3" s="7" t="s">
        <v>1</v>
      </c>
      <c r="C3" s="7"/>
      <c r="D3" s="7"/>
      <c r="E3" s="7"/>
      <c r="F3" s="7"/>
      <c r="G3" s="7"/>
      <c r="H3" s="7"/>
      <c r="I3" s="7"/>
    </row>
    <row r="4" spans="2:10" x14ac:dyDescent="0.25">
      <c r="B4" s="8" t="s">
        <v>2</v>
      </c>
      <c r="C4" s="8"/>
      <c r="D4" s="8"/>
      <c r="E4" s="8"/>
      <c r="F4" s="8"/>
      <c r="G4" s="8"/>
      <c r="H4" s="8"/>
      <c r="I4" s="8"/>
    </row>
    <row r="5" spans="2:10" x14ac:dyDescent="0.25">
      <c r="B5" s="7" t="s">
        <v>3</v>
      </c>
      <c r="C5" s="7"/>
      <c r="D5" s="7"/>
      <c r="E5" s="7"/>
      <c r="F5" s="7"/>
      <c r="G5" s="7"/>
      <c r="H5" s="7"/>
      <c r="I5" s="7"/>
    </row>
    <row r="6" spans="2:10" x14ac:dyDescent="0.25">
      <c r="B6" s="1"/>
      <c r="C6" s="1"/>
      <c r="D6" s="11">
        <v>0.1</v>
      </c>
    </row>
    <row r="7" spans="2:10" ht="15.75" x14ac:dyDescent="0.25">
      <c r="B7" s="4"/>
      <c r="C7" s="5">
        <v>2019</v>
      </c>
      <c r="D7" s="9" t="s">
        <v>36</v>
      </c>
      <c r="E7" s="9" t="s">
        <v>37</v>
      </c>
      <c r="F7" s="9" t="s">
        <v>38</v>
      </c>
      <c r="G7" s="9" t="s">
        <v>39</v>
      </c>
      <c r="H7" s="9" t="s">
        <v>38</v>
      </c>
      <c r="I7" s="9" t="s">
        <v>40</v>
      </c>
    </row>
    <row r="8" spans="2:10" x14ac:dyDescent="0.25">
      <c r="B8" s="13" t="s">
        <v>4</v>
      </c>
      <c r="C8">
        <v>1500</v>
      </c>
      <c r="D8">
        <f>1+$D$6</f>
        <v>1.1000000000000001</v>
      </c>
      <c r="E8">
        <f>C8*D8</f>
        <v>1650.0000000000002</v>
      </c>
      <c r="G8">
        <f>E8</f>
        <v>1650.0000000000002</v>
      </c>
      <c r="I8">
        <f>E8</f>
        <v>1650.0000000000002</v>
      </c>
    </row>
    <row r="9" spans="2:10" x14ac:dyDescent="0.25">
      <c r="B9" s="14" t="s">
        <v>5</v>
      </c>
      <c r="C9" s="10">
        <v>-1230</v>
      </c>
      <c r="D9" s="10">
        <f>1+$D$6</f>
        <v>1.1000000000000001</v>
      </c>
      <c r="E9" s="10">
        <f>C9*D9</f>
        <v>-1353</v>
      </c>
      <c r="F9" s="10"/>
      <c r="G9" s="10">
        <f t="shared" ref="G9:G16" si="0">E9</f>
        <v>-1353</v>
      </c>
      <c r="H9" s="10"/>
      <c r="I9" s="15">
        <f t="shared" ref="I9:I16" si="1">E9</f>
        <v>-1353</v>
      </c>
    </row>
    <row r="10" spans="2:10" x14ac:dyDescent="0.25">
      <c r="B10" s="21" t="s">
        <v>6</v>
      </c>
      <c r="C10" s="21">
        <f>SUM(C8:C9)</f>
        <v>270</v>
      </c>
      <c r="D10" s="21"/>
      <c r="E10" s="21">
        <f>SUM(E8:E9)</f>
        <v>297.00000000000023</v>
      </c>
      <c r="F10" s="21"/>
      <c r="G10" s="21">
        <f t="shared" si="0"/>
        <v>297.00000000000023</v>
      </c>
      <c r="H10" s="21"/>
      <c r="I10" s="21">
        <f t="shared" si="1"/>
        <v>297.00000000000023</v>
      </c>
    </row>
    <row r="11" spans="2:10" x14ac:dyDescent="0.25">
      <c r="B11" s="13" t="s">
        <v>7</v>
      </c>
      <c r="C11">
        <v>-90</v>
      </c>
      <c r="D11">
        <f>1+$D$6</f>
        <v>1.1000000000000001</v>
      </c>
      <c r="E11">
        <f>C11*D11</f>
        <v>-99.000000000000014</v>
      </c>
      <c r="G11">
        <f t="shared" si="0"/>
        <v>-99.000000000000014</v>
      </c>
      <c r="I11">
        <f t="shared" si="1"/>
        <v>-99.000000000000014</v>
      </c>
    </row>
    <row r="12" spans="2:10" x14ac:dyDescent="0.25">
      <c r="B12" s="14" t="s">
        <v>8</v>
      </c>
      <c r="C12" s="10">
        <v>-50</v>
      </c>
      <c r="D12" s="10">
        <f>1+$D$6</f>
        <v>1.1000000000000001</v>
      </c>
      <c r="E12" s="10">
        <f>C12*D12</f>
        <v>-55.000000000000007</v>
      </c>
      <c r="F12" s="10"/>
      <c r="G12" s="10">
        <f t="shared" si="0"/>
        <v>-55.000000000000007</v>
      </c>
      <c r="H12" s="10"/>
      <c r="I12" s="15">
        <f t="shared" si="1"/>
        <v>-55.000000000000007</v>
      </c>
    </row>
    <row r="13" spans="2:10" x14ac:dyDescent="0.25">
      <c r="B13" s="21" t="s">
        <v>9</v>
      </c>
      <c r="C13" s="21">
        <f>SUM(C10:C12)</f>
        <v>130</v>
      </c>
      <c r="D13" s="21"/>
      <c r="E13" s="25">
        <f>SUM(E10:E12)</f>
        <v>143.00000000000023</v>
      </c>
      <c r="F13" s="21"/>
      <c r="G13" s="21">
        <f t="shared" si="0"/>
        <v>143.00000000000023</v>
      </c>
      <c r="H13" s="21"/>
      <c r="I13" s="21">
        <f t="shared" si="1"/>
        <v>143.00000000000023</v>
      </c>
    </row>
    <row r="14" spans="2:10" x14ac:dyDescent="0.25">
      <c r="B14" s="10" t="s">
        <v>10</v>
      </c>
      <c r="C14" s="10">
        <v>-40</v>
      </c>
      <c r="D14" s="10"/>
      <c r="E14" s="10">
        <f>C14</f>
        <v>-40</v>
      </c>
      <c r="F14" s="10">
        <f>H58</f>
        <v>1.3023499999999946</v>
      </c>
      <c r="G14" s="10">
        <f>C14-F14</f>
        <v>-41.302349999999997</v>
      </c>
      <c r="H14" s="10">
        <f>H64</f>
        <v>1.3725000000000001</v>
      </c>
      <c r="I14" s="15">
        <f>C14-H14</f>
        <v>-41.372500000000002</v>
      </c>
    </row>
    <row r="15" spans="2:10" x14ac:dyDescent="0.25">
      <c r="B15" s="21" t="s">
        <v>11</v>
      </c>
      <c r="C15" s="21">
        <f>SUM(C13:C14)</f>
        <v>90</v>
      </c>
      <c r="D15" s="21"/>
      <c r="E15" s="21">
        <f>SUM(E13:E14)</f>
        <v>103.00000000000023</v>
      </c>
      <c r="F15" s="21"/>
      <c r="G15" s="21">
        <f>SUM(G13:G14)</f>
        <v>101.69765000000024</v>
      </c>
      <c r="H15" s="21"/>
      <c r="I15" s="21">
        <f>SUM(I13:I14)</f>
        <v>101.62750000000023</v>
      </c>
    </row>
    <row r="16" spans="2:10" x14ac:dyDescent="0.25">
      <c r="B16" s="10" t="s">
        <v>12</v>
      </c>
      <c r="C16" s="10">
        <f>C15*-40%</f>
        <v>-36</v>
      </c>
      <c r="D16" s="10"/>
      <c r="E16" s="10">
        <f>-E15*0.4</f>
        <v>-41.200000000000095</v>
      </c>
      <c r="F16" s="10"/>
      <c r="G16">
        <f>-G15*0.4</f>
        <v>-40.679060000000099</v>
      </c>
      <c r="H16" s="10"/>
      <c r="I16">
        <f>-I15*0.4</f>
        <v>-40.651000000000096</v>
      </c>
    </row>
    <row r="17" spans="2:9" x14ac:dyDescent="0.25">
      <c r="B17" s="12" t="s">
        <v>13</v>
      </c>
      <c r="C17" s="12">
        <f>SUM(C15:C16)</f>
        <v>54</v>
      </c>
      <c r="D17" s="12"/>
      <c r="E17" s="12">
        <f>SUM(E15:E16)</f>
        <v>61.800000000000132</v>
      </c>
      <c r="F17" s="12"/>
      <c r="G17" s="12">
        <f>SUM(G15:G16)</f>
        <v>61.018590000000138</v>
      </c>
      <c r="H17" s="12"/>
      <c r="I17" s="12">
        <f>SUM(I15:I16)</f>
        <v>60.976500000000129</v>
      </c>
    </row>
    <row r="19" spans="2:9" x14ac:dyDescent="0.25">
      <c r="B19" t="s">
        <v>14</v>
      </c>
      <c r="C19">
        <f>-29</f>
        <v>-29</v>
      </c>
      <c r="E19">
        <v>-29</v>
      </c>
      <c r="G19">
        <f>-(G23*G24)</f>
        <v>-30.399817391304339</v>
      </c>
      <c r="I19">
        <f>-(I23*I24)</f>
        <v>-30.475217391304344</v>
      </c>
    </row>
    <row r="20" spans="2:9" x14ac:dyDescent="0.25">
      <c r="B20" t="s">
        <v>15</v>
      </c>
      <c r="C20">
        <f>C17+C19</f>
        <v>25</v>
      </c>
      <c r="E20">
        <f>E17+E19</f>
        <v>32.800000000000132</v>
      </c>
      <c r="G20">
        <f>G17+G19</f>
        <v>30.618772608695799</v>
      </c>
      <c r="I20">
        <f>I17+I19</f>
        <v>30.501282608695785</v>
      </c>
    </row>
    <row r="22" spans="2:9" x14ac:dyDescent="0.25">
      <c r="B22" t="s">
        <v>16</v>
      </c>
      <c r="C22">
        <f>C17/C24</f>
        <v>2.16</v>
      </c>
      <c r="E22" s="16">
        <f>E17/E24</f>
        <v>2.4720000000000053</v>
      </c>
      <c r="G22">
        <f>G17/G24</f>
        <v>2.328354920324184</v>
      </c>
      <c r="I22">
        <f>I17/I24</f>
        <v>2.3209921390153134</v>
      </c>
    </row>
    <row r="23" spans="2:9" x14ac:dyDescent="0.25">
      <c r="B23" t="s">
        <v>17</v>
      </c>
      <c r="C23">
        <f>-C19/C24</f>
        <v>1.1599999999999999</v>
      </c>
      <c r="E23">
        <f>-E19/E24</f>
        <v>1.1599999999999999</v>
      </c>
      <c r="G23">
        <f>E23</f>
        <v>1.1599999999999999</v>
      </c>
      <c r="I23">
        <f>G23</f>
        <v>1.1599999999999999</v>
      </c>
    </row>
    <row r="24" spans="2:9" x14ac:dyDescent="0.25">
      <c r="B24" t="s">
        <v>18</v>
      </c>
      <c r="C24">
        <v>25</v>
      </c>
      <c r="E24">
        <f>C24+D24</f>
        <v>25</v>
      </c>
      <c r="F24">
        <f>H56</f>
        <v>1.2067391304347774</v>
      </c>
      <c r="G24">
        <f>C24+F24</f>
        <v>26.206739130434777</v>
      </c>
      <c r="H24">
        <f>H62</f>
        <v>1.2717391304347827</v>
      </c>
      <c r="I24">
        <f>C24+H24</f>
        <v>26.271739130434781</v>
      </c>
    </row>
    <row r="28" spans="2:9" x14ac:dyDescent="0.25">
      <c r="B28" s="7" t="s">
        <v>0</v>
      </c>
      <c r="C28" s="7"/>
      <c r="D28" s="7"/>
      <c r="E28" s="7"/>
      <c r="F28" s="7"/>
      <c r="G28" s="7"/>
      <c r="H28" s="7"/>
      <c r="I28" s="7"/>
    </row>
    <row r="29" spans="2:9" x14ac:dyDescent="0.25">
      <c r="B29" s="7" t="s">
        <v>19</v>
      </c>
      <c r="C29" s="7"/>
      <c r="D29" s="7"/>
      <c r="E29" s="7"/>
      <c r="F29" s="7"/>
      <c r="G29" s="7"/>
      <c r="H29" s="7"/>
      <c r="I29" s="7"/>
    </row>
    <row r="30" spans="2:9" x14ac:dyDescent="0.25">
      <c r="B30" s="8" t="s">
        <v>2</v>
      </c>
      <c r="C30" s="8"/>
      <c r="D30" s="8"/>
      <c r="E30" s="8"/>
      <c r="F30" s="8"/>
      <c r="G30" s="8"/>
      <c r="H30" s="8"/>
      <c r="I30" s="8"/>
    </row>
    <row r="31" spans="2:9" x14ac:dyDescent="0.25">
      <c r="B31" s="7" t="s">
        <v>3</v>
      </c>
      <c r="C31" s="7"/>
      <c r="D31" s="7"/>
      <c r="E31" s="7"/>
      <c r="F31" s="7"/>
      <c r="G31" s="7"/>
      <c r="H31" s="7"/>
      <c r="I31" s="7"/>
    </row>
    <row r="32" spans="2:9" x14ac:dyDescent="0.25">
      <c r="B32" s="1"/>
      <c r="C32" s="1"/>
      <c r="D32" s="11">
        <f>0.1</f>
        <v>0.1</v>
      </c>
    </row>
    <row r="33" spans="2:9" ht="15.75" x14ac:dyDescent="0.25">
      <c r="B33" s="4"/>
      <c r="C33" s="5">
        <v>2019</v>
      </c>
      <c r="D33" s="9" t="s">
        <v>36</v>
      </c>
      <c r="E33" s="9" t="s">
        <v>37</v>
      </c>
      <c r="F33" s="9" t="s">
        <v>38</v>
      </c>
      <c r="G33" s="9" t="s">
        <v>39</v>
      </c>
      <c r="H33" s="9" t="s">
        <v>38</v>
      </c>
      <c r="I33" s="9" t="s">
        <v>40</v>
      </c>
    </row>
    <row r="34" spans="2:9" ht="15.75" x14ac:dyDescent="0.25">
      <c r="C34" s="3"/>
    </row>
    <row r="35" spans="2:9" x14ac:dyDescent="0.25">
      <c r="B35" s="17" t="s">
        <v>20</v>
      </c>
      <c r="C35">
        <v>15</v>
      </c>
      <c r="D35" s="18">
        <f>1+$D$32</f>
        <v>1.1000000000000001</v>
      </c>
      <c r="E35">
        <f>C35*D35</f>
        <v>16.5</v>
      </c>
      <c r="G35">
        <f>E35</f>
        <v>16.5</v>
      </c>
      <c r="I35">
        <f>G35</f>
        <v>16.5</v>
      </c>
    </row>
    <row r="36" spans="2:9" x14ac:dyDescent="0.25">
      <c r="B36" s="17" t="s">
        <v>21</v>
      </c>
      <c r="C36">
        <v>180</v>
      </c>
      <c r="D36" s="18">
        <f t="shared" ref="D36:D39" si="2">1+$D$32</f>
        <v>1.1000000000000001</v>
      </c>
      <c r="E36">
        <f t="shared" ref="E36:E39" si="3">C36*D36</f>
        <v>198.00000000000003</v>
      </c>
      <c r="G36">
        <f t="shared" ref="G36:G38" si="4">E36</f>
        <v>198.00000000000003</v>
      </c>
      <c r="I36">
        <f t="shared" ref="I36:I43" si="5">G36</f>
        <v>198.00000000000003</v>
      </c>
    </row>
    <row r="37" spans="2:9" x14ac:dyDescent="0.25">
      <c r="B37" s="19" t="s">
        <v>22</v>
      </c>
      <c r="C37" s="10">
        <v>270</v>
      </c>
      <c r="D37" s="20">
        <f t="shared" si="2"/>
        <v>1.1000000000000001</v>
      </c>
      <c r="E37" s="10">
        <f t="shared" si="3"/>
        <v>297</v>
      </c>
      <c r="F37" s="10"/>
      <c r="G37" s="10">
        <f t="shared" si="4"/>
        <v>297</v>
      </c>
      <c r="H37" s="10"/>
      <c r="I37" s="10">
        <f t="shared" si="5"/>
        <v>297</v>
      </c>
    </row>
    <row r="38" spans="2:9" x14ac:dyDescent="0.25">
      <c r="B38" s="21" t="s">
        <v>23</v>
      </c>
      <c r="C38" s="21">
        <f>SUM(C35:C37)</f>
        <v>465</v>
      </c>
      <c r="D38" s="21"/>
      <c r="E38" s="21">
        <f>SUM(E35:E37)</f>
        <v>511.5</v>
      </c>
      <c r="F38" s="21"/>
      <c r="G38" s="21">
        <f t="shared" si="4"/>
        <v>511.5</v>
      </c>
      <c r="H38" s="21"/>
      <c r="I38" s="2">
        <f t="shared" si="5"/>
        <v>511.5</v>
      </c>
    </row>
    <row r="39" spans="2:9" x14ac:dyDescent="0.25">
      <c r="B39" s="10" t="s">
        <v>24</v>
      </c>
      <c r="C39" s="10">
        <v>380</v>
      </c>
      <c r="D39" s="20">
        <f t="shared" si="2"/>
        <v>1.1000000000000001</v>
      </c>
      <c r="E39" s="10">
        <f>C39*D39</f>
        <v>418.00000000000006</v>
      </c>
      <c r="F39" s="10"/>
      <c r="G39" s="10">
        <f>E39</f>
        <v>418.00000000000006</v>
      </c>
      <c r="H39" s="10"/>
      <c r="I39" s="10">
        <f t="shared" si="5"/>
        <v>418.00000000000006</v>
      </c>
    </row>
    <row r="40" spans="2:9" x14ac:dyDescent="0.25">
      <c r="B40" s="21" t="s">
        <v>25</v>
      </c>
      <c r="C40" s="21">
        <f>SUM(C38:C39)</f>
        <v>845</v>
      </c>
      <c r="D40" s="21"/>
      <c r="E40" s="21">
        <f>SUM(E38:E39)</f>
        <v>929.5</v>
      </c>
      <c r="F40" s="21"/>
      <c r="G40" s="21">
        <f>E40</f>
        <v>929.5</v>
      </c>
      <c r="H40" s="21"/>
      <c r="I40" s="2">
        <f t="shared" si="5"/>
        <v>929.5</v>
      </c>
    </row>
    <row r="41" spans="2:9" x14ac:dyDescent="0.25">
      <c r="B41" s="10"/>
      <c r="C41" s="10"/>
      <c r="D41" s="10"/>
      <c r="E41" s="10"/>
      <c r="F41" s="10"/>
      <c r="G41" s="10"/>
      <c r="H41" s="10"/>
      <c r="I41" s="10"/>
    </row>
    <row r="42" spans="2:9" x14ac:dyDescent="0.25">
      <c r="B42" t="s">
        <v>26</v>
      </c>
      <c r="C42">
        <v>30</v>
      </c>
      <c r="D42" s="18">
        <f t="shared" ref="D42:D43" si="6">1+$D$32</f>
        <v>1.1000000000000001</v>
      </c>
      <c r="E42">
        <f>C42*D42</f>
        <v>33</v>
      </c>
      <c r="G42">
        <f>E42</f>
        <v>33</v>
      </c>
      <c r="I42">
        <f t="shared" si="5"/>
        <v>33</v>
      </c>
    </row>
    <row r="43" spans="2:9" x14ac:dyDescent="0.25">
      <c r="B43" t="s">
        <v>27</v>
      </c>
      <c r="C43">
        <v>60</v>
      </c>
      <c r="D43" s="18">
        <f t="shared" si="6"/>
        <v>1.1000000000000001</v>
      </c>
      <c r="E43">
        <f>C43*D43</f>
        <v>66</v>
      </c>
      <c r="G43">
        <f t="shared" ref="G43:G46" si="7">E43</f>
        <v>66</v>
      </c>
      <c r="I43">
        <f t="shared" si="5"/>
        <v>66</v>
      </c>
    </row>
    <row r="44" spans="2:9" x14ac:dyDescent="0.25">
      <c r="B44" s="10" t="s">
        <v>28</v>
      </c>
      <c r="C44" s="10">
        <v>40</v>
      </c>
      <c r="D44" s="10"/>
      <c r="E44" s="10">
        <f>C44</f>
        <v>40</v>
      </c>
      <c r="F44" s="10">
        <f>G57</f>
        <v>6.4049999999999727</v>
      </c>
      <c r="G44" s="10">
        <f>E44+F44</f>
        <v>46.404999999999973</v>
      </c>
      <c r="H44" s="10">
        <f>G63</f>
        <v>6.75</v>
      </c>
      <c r="I44" s="10">
        <f>C44+H44</f>
        <v>46.75</v>
      </c>
    </row>
    <row r="45" spans="2:9" x14ac:dyDescent="0.25">
      <c r="B45" s="25" t="s">
        <v>29</v>
      </c>
      <c r="C45" s="25">
        <f>SUM(C42:C44)</f>
        <v>130</v>
      </c>
      <c r="D45" s="25"/>
      <c r="E45" s="25">
        <f>SUM(E42:E44)</f>
        <v>139</v>
      </c>
      <c r="F45" s="25"/>
      <c r="G45" s="25">
        <f>SUM(G42:G44)</f>
        <v>145.40499999999997</v>
      </c>
      <c r="H45" s="25"/>
      <c r="I45" s="25">
        <f>SUM(I42:I44)</f>
        <v>145.75</v>
      </c>
    </row>
    <row r="46" spans="2:9" x14ac:dyDescent="0.25">
      <c r="B46" s="10" t="s">
        <v>30</v>
      </c>
      <c r="C46" s="10">
        <v>300</v>
      </c>
      <c r="D46" s="10"/>
      <c r="E46" s="10">
        <f t="shared" ref="E45:E47" si="8">C46</f>
        <v>300</v>
      </c>
      <c r="F46" s="10">
        <f>G58</f>
        <v>8.5399999999999636</v>
      </c>
      <c r="G46" s="10">
        <f>E46+F46</f>
        <v>308.53999999999996</v>
      </c>
      <c r="H46" s="10">
        <f>G64</f>
        <v>9</v>
      </c>
      <c r="I46" s="10">
        <f>C46+H46</f>
        <v>309</v>
      </c>
    </row>
    <row r="47" spans="2:9" x14ac:dyDescent="0.25">
      <c r="B47" s="21" t="s">
        <v>31</v>
      </c>
      <c r="C47" s="21">
        <f>SUM(C45:C46)</f>
        <v>430</v>
      </c>
      <c r="D47" s="21"/>
      <c r="E47" s="21">
        <f>SUM(E45:E46)</f>
        <v>439</v>
      </c>
      <c r="F47" s="21"/>
      <c r="G47" s="21">
        <f>SUM(G45:G46)</f>
        <v>453.94499999999994</v>
      </c>
      <c r="H47" s="21"/>
      <c r="I47" s="21">
        <f>SUM(I45:I46)</f>
        <v>454.75</v>
      </c>
    </row>
    <row r="49" spans="2:9" x14ac:dyDescent="0.25">
      <c r="B49" t="s">
        <v>32</v>
      </c>
      <c r="C49">
        <v>130</v>
      </c>
      <c r="E49">
        <f>C49+D49</f>
        <v>130</v>
      </c>
      <c r="F49">
        <f>G56</f>
        <v>27.754999999999882</v>
      </c>
      <c r="G49">
        <f>E49+F49</f>
        <v>157.75499999999988</v>
      </c>
      <c r="H49">
        <f>G62</f>
        <v>29.25</v>
      </c>
      <c r="I49">
        <f>C49+H49</f>
        <v>159.25</v>
      </c>
    </row>
    <row r="50" spans="2:9" x14ac:dyDescent="0.25">
      <c r="B50" s="10" t="s">
        <v>33</v>
      </c>
      <c r="C50" s="10">
        <v>285</v>
      </c>
      <c r="D50" s="10">
        <f>E20</f>
        <v>32.800000000000132</v>
      </c>
      <c r="E50" s="10">
        <f>C50+D50</f>
        <v>317.80000000000013</v>
      </c>
      <c r="F50" s="10">
        <f>G20</f>
        <v>30.618772608695799</v>
      </c>
      <c r="G50" s="10">
        <f>C50+F50</f>
        <v>315.61877260869579</v>
      </c>
      <c r="H50" s="10">
        <f>I20</f>
        <v>30.501282608695785</v>
      </c>
      <c r="I50" s="10">
        <f>C50+H50</f>
        <v>315.50128260869576</v>
      </c>
    </row>
    <row r="51" spans="2:9" x14ac:dyDescent="0.25">
      <c r="B51" s="22" t="s">
        <v>34</v>
      </c>
      <c r="C51" s="22">
        <f>SUM(C49:C50)</f>
        <v>415</v>
      </c>
      <c r="D51" s="22"/>
      <c r="E51" s="22">
        <f>SUM(E49:E50)</f>
        <v>447.80000000000013</v>
      </c>
      <c r="F51" s="22"/>
      <c r="G51" s="22">
        <f>SUM(G49:G50)</f>
        <v>473.37377260869567</v>
      </c>
      <c r="H51" s="22"/>
      <c r="I51" s="15">
        <f>SUM(I49:I50)</f>
        <v>474.75128260869576</v>
      </c>
    </row>
    <row r="52" spans="2:9" x14ac:dyDescent="0.25">
      <c r="B52" s="23" t="s">
        <v>35</v>
      </c>
      <c r="C52" s="23">
        <f>C51+C47</f>
        <v>845</v>
      </c>
      <c r="D52" s="23"/>
      <c r="E52" s="23">
        <f>E47+E51</f>
        <v>886.80000000000018</v>
      </c>
      <c r="F52" s="23"/>
      <c r="G52" s="23">
        <f>G47+G51</f>
        <v>927.31877260869555</v>
      </c>
      <c r="H52" s="23"/>
      <c r="I52" s="23">
        <f>I47+I51</f>
        <v>929.50128260869576</v>
      </c>
    </row>
    <row r="53" spans="2:9" x14ac:dyDescent="0.25">
      <c r="B53" s="6" t="s">
        <v>45</v>
      </c>
      <c r="E53" s="6">
        <f>E40-E52</f>
        <v>42.699999999999818</v>
      </c>
      <c r="G53" s="6">
        <f>G40-G52</f>
        <v>2.1812273913044464</v>
      </c>
      <c r="I53" s="6">
        <f>I40-I52</f>
        <v>-1.2826086957602456E-3</v>
      </c>
    </row>
    <row r="54" spans="2:9" ht="15.75" thickBot="1" x14ac:dyDescent="0.3">
      <c r="G54" s="6">
        <f>ROUND(E53+G53,0)</f>
        <v>45</v>
      </c>
    </row>
    <row r="55" spans="2:9" x14ac:dyDescent="0.25">
      <c r="B55" s="26" t="s">
        <v>39</v>
      </c>
      <c r="C55" s="27"/>
      <c r="D55" s="27"/>
      <c r="E55" s="27"/>
      <c r="F55" s="27"/>
      <c r="G55" s="27"/>
      <c r="H55" s="27"/>
      <c r="I55" s="28"/>
    </row>
    <row r="56" spans="2:9" x14ac:dyDescent="0.25">
      <c r="B56" s="29">
        <v>0.65</v>
      </c>
      <c r="C56" s="24" t="s">
        <v>42</v>
      </c>
      <c r="D56" s="24"/>
      <c r="E56" s="24"/>
      <c r="F56" s="24"/>
      <c r="G56" s="24">
        <f>B56*G59</f>
        <v>27.754999999999882</v>
      </c>
      <c r="H56" s="24">
        <f>G56/23</f>
        <v>1.2067391304347774</v>
      </c>
      <c r="I56" s="30"/>
    </row>
    <row r="57" spans="2:9" x14ac:dyDescent="0.25">
      <c r="B57" s="29">
        <v>0.15</v>
      </c>
      <c r="C57" s="24" t="s">
        <v>43</v>
      </c>
      <c r="D57" s="24"/>
      <c r="E57" s="24"/>
      <c r="F57" s="24"/>
      <c r="G57" s="24">
        <f>B57*G59</f>
        <v>6.4049999999999727</v>
      </c>
      <c r="H57" s="24">
        <f>G57*0.07</f>
        <v>0.44834999999999814</v>
      </c>
      <c r="I57" s="30"/>
    </row>
    <row r="58" spans="2:9" x14ac:dyDescent="0.25">
      <c r="B58" s="29">
        <v>0.2</v>
      </c>
      <c r="C58" s="24" t="s">
        <v>44</v>
      </c>
      <c r="D58" s="24"/>
      <c r="E58" s="24"/>
      <c r="F58" s="24"/>
      <c r="G58" s="24">
        <f>B58*G59</f>
        <v>8.5399999999999636</v>
      </c>
      <c r="H58" s="24">
        <f>G58*0.1+H57</f>
        <v>1.3023499999999946</v>
      </c>
      <c r="I58" s="30"/>
    </row>
    <row r="59" spans="2:9" ht="15.75" thickBot="1" x14ac:dyDescent="0.3">
      <c r="B59" s="31">
        <f>SUM(B56:B58)</f>
        <v>1</v>
      </c>
      <c r="C59" s="32"/>
      <c r="D59" s="32"/>
      <c r="E59" s="32"/>
      <c r="F59" s="32"/>
      <c r="G59" s="32">
        <f>E53</f>
        <v>42.699999999999818</v>
      </c>
      <c r="H59" s="32"/>
      <c r="I59" s="33"/>
    </row>
    <row r="60" spans="2:9" ht="15.75" thickBot="1" x14ac:dyDescent="0.3"/>
    <row r="61" spans="2:9" x14ac:dyDescent="0.25">
      <c r="B61" s="26" t="s">
        <v>40</v>
      </c>
      <c r="C61" s="27"/>
      <c r="D61" s="27"/>
      <c r="E61" s="27"/>
      <c r="F61" s="27"/>
      <c r="G61" s="27"/>
      <c r="H61" s="27"/>
      <c r="I61" s="28"/>
    </row>
    <row r="62" spans="2:9" x14ac:dyDescent="0.25">
      <c r="B62" s="29">
        <v>0.65</v>
      </c>
      <c r="C62" s="24" t="s">
        <v>42</v>
      </c>
      <c r="D62" s="24"/>
      <c r="E62" s="24"/>
      <c r="F62" s="24"/>
      <c r="G62" s="24">
        <f>B62*$G$65</f>
        <v>29.25</v>
      </c>
      <c r="H62" s="24">
        <f>G62/23</f>
        <v>1.2717391304347827</v>
      </c>
      <c r="I62" s="30"/>
    </row>
    <row r="63" spans="2:9" x14ac:dyDescent="0.25">
      <c r="B63" s="29">
        <v>0.15</v>
      </c>
      <c r="C63" s="24" t="s">
        <v>43</v>
      </c>
      <c r="D63" s="24"/>
      <c r="E63" s="24"/>
      <c r="F63" s="24"/>
      <c r="G63" s="24">
        <f t="shared" ref="G63:G64" si="9">B63*$G$65</f>
        <v>6.75</v>
      </c>
      <c r="H63" s="24">
        <f>G63*0.07</f>
        <v>0.47250000000000003</v>
      </c>
      <c r="I63" s="30"/>
    </row>
    <row r="64" spans="2:9" x14ac:dyDescent="0.25">
      <c r="B64" s="29">
        <v>0.2</v>
      </c>
      <c r="C64" s="24" t="s">
        <v>44</v>
      </c>
      <c r="D64" s="24"/>
      <c r="E64" s="24"/>
      <c r="F64" s="24"/>
      <c r="G64" s="24">
        <f t="shared" si="9"/>
        <v>9</v>
      </c>
      <c r="H64" s="24">
        <f>G64*0.1+H63</f>
        <v>1.3725000000000001</v>
      </c>
      <c r="I64" s="30"/>
    </row>
    <row r="65" spans="2:9" ht="15.75" thickBot="1" x14ac:dyDescent="0.3">
      <c r="B65" s="31">
        <f>SUM(B62:B64)</f>
        <v>1</v>
      </c>
      <c r="C65" s="32"/>
      <c r="D65" s="32"/>
      <c r="E65" s="32"/>
      <c r="F65" s="32"/>
      <c r="G65" s="32">
        <f>G54</f>
        <v>45</v>
      </c>
      <c r="H65" s="32"/>
      <c r="I65" s="33"/>
    </row>
  </sheetData>
  <mergeCells count="8">
    <mergeCell ref="B5:I5"/>
    <mergeCell ref="B4:I4"/>
    <mergeCell ref="B3:I3"/>
    <mergeCell ref="B2:I2"/>
    <mergeCell ref="B31:I31"/>
    <mergeCell ref="B30:I30"/>
    <mergeCell ref="B29:I29"/>
    <mergeCell ref="B28:I28"/>
  </mergeCells>
  <pageMargins left="0.7" right="0.7" top="0.75" bottom="0.75" header="0.3" footer="0.3"/>
  <pageSetup paperSize="9" orientation="portrait" horizontalDpi="360" verticalDpi="36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Muñoz</dc:creator>
  <cp:lastModifiedBy>DAVID CORZO</cp:lastModifiedBy>
  <dcterms:created xsi:type="dcterms:W3CDTF">2020-08-24T03:50:06Z</dcterms:created>
  <dcterms:modified xsi:type="dcterms:W3CDTF">2020-08-26T04:30:28Z</dcterms:modified>
</cp:coreProperties>
</file>