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&amp;EstadoR" sheetId="1" r:id="rId4"/>
    <sheet state="visible" name="FAN 2020" sheetId="2" r:id="rId5"/>
    <sheet state="visible" name="FAN 2021" sheetId="3" r:id="rId6"/>
    <sheet state="visible" name="FAN 2022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4">
      <text>
        <t xml:space="preserve">Obtenidos del Cash Flow de Coca Cola</t>
      </text>
    </comment>
    <comment authorId="0" ref="C24">
      <text>
        <t xml:space="preserve">por que esta en terminos de millones
	-Sharon Anesveth Alvarado Maatens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4">
      <text>
        <t xml:space="preserve">Obtenidos del Cash Flow de Coca Cola</t>
      </text>
    </comment>
    <comment authorId="0" ref="A74">
      <text>
        <t xml:space="preserve">pondré aquí las utilidades retenidas. por que no se donde van, hay un language barrier.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En esta voy a poner el IF con multiplicación.</t>
      </text>
    </comment>
    <comment authorId="0" ref="A24">
      <text>
        <t xml:space="preserve">Obtenidos del Cash Flow de Coca Cola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En esta voy a poner el IF con multiplicación.</t>
      </text>
    </comment>
    <comment authorId="0" ref="A24">
      <text>
        <t xml:space="preserve">Obtenidos del Cash Flow de Coca Cola</t>
      </text>
    </comment>
  </commentList>
</comments>
</file>

<file path=xl/sharedStrings.xml><?xml version="1.0" encoding="utf-8"?>
<sst xmlns="http://schemas.openxmlformats.org/spreadsheetml/2006/main" count="288" uniqueCount="149">
  <si>
    <t>THE COCA-COLA COMPANY AND SUBSIDIARIES</t>
  </si>
  <si>
    <t>CONSOLIDATED STATEMENTS OF INCOME</t>
  </si>
  <si>
    <t>Year Ended December 31,</t>
  </si>
  <si>
    <t>In millions of dollars except per share data</t>
  </si>
  <si>
    <t>AV</t>
  </si>
  <si>
    <t>AH-2019-2018</t>
  </si>
  <si>
    <t>AH-2018-2017</t>
  </si>
  <si>
    <t>Net Operating Revenues</t>
  </si>
  <si>
    <t>$</t>
  </si>
  <si>
    <t>Cost of goods sold</t>
  </si>
  <si>
    <t>Gross Profit</t>
  </si>
  <si>
    <t>Selling, general and administrative expenses</t>
  </si>
  <si>
    <t>Other operating charges</t>
  </si>
  <si>
    <t>Operating Income</t>
  </si>
  <si>
    <t>Interest income</t>
  </si>
  <si>
    <t>Interest expense</t>
  </si>
  <si>
    <t>Equity income (loss) — net</t>
  </si>
  <si>
    <t>Other income (loss) — net</t>
  </si>
  <si>
    <t>Income Before Income Taxes</t>
  </si>
  <si>
    <t>Income taxes</t>
  </si>
  <si>
    <t>Consolidated Net Income</t>
  </si>
  <si>
    <t>Less: Net income (loss) attributable to noncontrolling interests</t>
  </si>
  <si>
    <t>Net Income Attributable to Shareowners of The Coca-Cola Company</t>
  </si>
  <si>
    <t>Dividendos comunes</t>
  </si>
  <si>
    <t>Adición a las utilidad retenidas</t>
  </si>
  <si>
    <t>Utilidades por acción</t>
  </si>
  <si>
    <t>Dividendos por acción (par value)</t>
  </si>
  <si>
    <t>Número de acciones comunes</t>
  </si>
  <si>
    <t>CONSOLIDATED BALANCE SHEETS</t>
  </si>
  <si>
    <t>ASSETS</t>
  </si>
  <si>
    <t>Current Assets</t>
  </si>
  <si>
    <t>AH</t>
  </si>
  <si>
    <t>Cash and cash equivalents</t>
  </si>
  <si>
    <t>Short-term investments</t>
  </si>
  <si>
    <t>Total Cash, Cash Equivalents and Short-Term Investments</t>
  </si>
  <si>
    <t>Marketable securities</t>
  </si>
  <si>
    <t>Trade accounts receivable, less allowances of $524 and $501, respectively</t>
  </si>
  <si>
    <t>Inventories</t>
  </si>
  <si>
    <t>Prepaid expenses and other assets</t>
  </si>
  <si>
    <t>Total Current Assets</t>
  </si>
  <si>
    <t>Equity method investments</t>
  </si>
  <si>
    <t>Other investments</t>
  </si>
  <si>
    <t>Other assets</t>
  </si>
  <si>
    <t>Deferred income tax assets</t>
  </si>
  <si>
    <t>Property, plant and equipment — net</t>
  </si>
  <si>
    <t>Trademarks with indefinite lives</t>
  </si>
  <si>
    <t>Bottlers' franchise rights with indefinite lives</t>
  </si>
  <si>
    <t>Goodwill</t>
  </si>
  <si>
    <t>Other intangible assets</t>
  </si>
  <si>
    <t>Total Assets</t>
  </si>
  <si>
    <t>LIABILITIES AND EQUITY</t>
  </si>
  <si>
    <t>Current Liabilities</t>
  </si>
  <si>
    <t>Accounts payable and accrued expenses</t>
  </si>
  <si>
    <t>Loans and notes payable</t>
  </si>
  <si>
    <t>Current maturities of long-term debt</t>
  </si>
  <si>
    <t>Accrued income taxes</t>
  </si>
  <si>
    <t>Total Current Liabilities</t>
  </si>
  <si>
    <t>Long-term debt</t>
  </si>
  <si>
    <t>Other liabilities</t>
  </si>
  <si>
    <t>Deferred income tax liabilities</t>
  </si>
  <si>
    <t>Total Liabilities</t>
  </si>
  <si>
    <t>The Coca-Cola Company Shareowners' Equity</t>
  </si>
  <si>
    <t>Common stock, $0.25 par value; authorized — 11,200 shares; issued — 7,040 shares</t>
  </si>
  <si>
    <t>Capital surplus</t>
  </si>
  <si>
    <t>Reinvested earnings</t>
  </si>
  <si>
    <t>Accumulated other comprehensive income (loss)</t>
  </si>
  <si>
    <t>Treasury stock, at cost — 2,760 and 2,772 shares, respectively</t>
  </si>
  <si>
    <t>Equity Attributable to Shareowners of The Coca-Cola Company</t>
  </si>
  <si>
    <t>Equity attributable to noncontrolling interests</t>
  </si>
  <si>
    <t>Total Equity</t>
  </si>
  <si>
    <t>Total Liabilities and Equity</t>
  </si>
  <si>
    <t>Operating Activities</t>
  </si>
  <si>
    <t>Consolidated net income</t>
  </si>
  <si>
    <t>Depreciation and amortization</t>
  </si>
  <si>
    <t>Stock-based compensation expense</t>
  </si>
  <si>
    <t>Deferred income taxes</t>
  </si>
  <si>
    <t>Equity (income) loss — net of dividends</t>
  </si>
  <si>
    <t>Foreign currency adjustments</t>
  </si>
  <si>
    <t>Significant (gains) losses — net</t>
  </si>
  <si>
    <t>Other items</t>
  </si>
  <si>
    <t>Net change in operating assets and liabilities</t>
  </si>
  <si>
    <t>Net Cash Provided by Operating Activities</t>
  </si>
  <si>
    <t>Investing Activities</t>
  </si>
  <si>
    <t>Purchases of investments</t>
  </si>
  <si>
    <t>Proceeds from disposals of investments</t>
  </si>
  <si>
    <t>Acquisitions of businesses, equity method investments and nonmarketable securities</t>
  </si>
  <si>
    <t>Proceeds from disposals of businesses, equity method investments and nonmarketable securities</t>
  </si>
  <si>
    <t>Purchases of property, plant and equipment</t>
  </si>
  <si>
    <t>Proceeds from disposals of property, plant and equipment</t>
  </si>
  <si>
    <t>Other investing activities</t>
  </si>
  <si>
    <t>Net Cash Provided by (Used in) Investing Activities</t>
  </si>
  <si>
    <t>Financing Activities</t>
  </si>
  <si>
    <t>Issuances of debt</t>
  </si>
  <si>
    <t>Payments of debt</t>
  </si>
  <si>
    <t>Issuances of stock</t>
  </si>
  <si>
    <t>Purchases of stock for treasury</t>
  </si>
  <si>
    <t>Dividends</t>
  </si>
  <si>
    <t>Other financing activities</t>
  </si>
  <si>
    <t>Net Cash Provided by (Used in) Financing Activities</t>
  </si>
  <si>
    <t>Effect of Exchange Rate Changes on Cash, Cash Equivalents, Restricted Cash and
 Restricted Cash Equivalents</t>
  </si>
  <si>
    <t>Cash, Cash Equivalents, Restricted Cash and Restricted Cash Equivalents</t>
  </si>
  <si>
    <t>Net increase (decrease) in cash, cash equivalents, restricted cash and restricted cash
 equivalents during the year</t>
  </si>
  <si>
    <t>Cash, cash equivalents, restricted cash and restricted cash equivalents at beginning of year</t>
  </si>
  <si>
    <t>Cash, Cash Equivalents, Restricted Cash and Restricted Cash Equivalents at End of Year</t>
  </si>
  <si>
    <t>Less: Restricted cash and restricted cash equivalents at end of year</t>
  </si>
  <si>
    <t>Cash and Cash Equivalents at End of Year</t>
  </si>
  <si>
    <t>Finantial Ratios</t>
  </si>
  <si>
    <t>stockrow</t>
  </si>
  <si>
    <t>nuestro</t>
  </si>
  <si>
    <t>diferencia</t>
  </si>
  <si>
    <t>Quick Ratio</t>
  </si>
  <si>
    <t>Stockrow toma en cuenta más cuentas para calcular esta prueba.</t>
  </si>
  <si>
    <t>Current Ratio</t>
  </si>
  <si>
    <t>Igual.</t>
  </si>
  <si>
    <t>Net Debt/EBITDA</t>
  </si>
  <si>
    <t>Stockrow tiene otra fórmula para calcular net debt.</t>
  </si>
  <si>
    <t>Debt/Assets</t>
  </si>
  <si>
    <t>Stockrow utiliza otra definición de debt.</t>
  </si>
  <si>
    <t>Debt/Equity</t>
  </si>
  <si>
    <t>Asset Turnover</t>
  </si>
  <si>
    <t>Operating CF/Net income</t>
  </si>
  <si>
    <t>Depreciation/Fixed assets</t>
  </si>
  <si>
    <t>ROE</t>
  </si>
  <si>
    <t>Stockrow utiliza otra fórmula o utiliza diferentes cuentas.</t>
  </si>
  <si>
    <t>ROA</t>
  </si>
  <si>
    <t>ROIC</t>
  </si>
  <si>
    <t>Quick Ratio = (curr. assets - inv.) / curr. liab.</t>
  </si>
  <si>
    <t>Current Ratio = curr. assets / curr. liabilities</t>
  </si>
  <si>
    <t>Net Debt/EBITDA = (long term debt - cash equiv.) / operating income</t>
  </si>
  <si>
    <t>Debt/Assets = curr. liab. / assets</t>
  </si>
  <si>
    <t>Debt/Equity = curr. liab / total equity</t>
  </si>
  <si>
    <t>Asset Turnover = net oper. revenue / ((total assets 1 + total assets 2) / 2)</t>
  </si>
  <si>
    <t>ROE = equity att. to share h. / net income</t>
  </si>
  <si>
    <t>ROA = operating income / total assets</t>
  </si>
  <si>
    <t>FAN 2020</t>
  </si>
  <si>
    <t>2020 Pronóstico</t>
  </si>
  <si>
    <t>FAN</t>
  </si>
  <si>
    <t>Bonos</t>
  </si>
  <si>
    <t>Intereses</t>
  </si>
  <si>
    <t>RAZONES FINANCIERAS</t>
  </si>
  <si>
    <t>FAN 2021</t>
  </si>
  <si>
    <t>2021 Pronóstico</t>
  </si>
  <si>
    <t>2021-1</t>
  </si>
  <si>
    <t>2021-2</t>
  </si>
  <si>
    <t>FAN 2022</t>
  </si>
  <si>
    <t>2022 Pronóstico</t>
  </si>
  <si>
    <t>2022-1</t>
  </si>
  <si>
    <t>2022-2</t>
  </si>
  <si>
    <t>2022-3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</si>
</sst>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0.000"/>
    <numFmt numFmtId="166" formatCode="yyyy-m"/>
    <numFmt numFmtId="167" formatCode="#,##0.0000"/>
  </numFmts>
  <fonts count="19">
    <font>
      <sz val="10.0"/>
      <color rgb="FF000000"/>
      <name val="Arial"/>
    </font>
    <font>
      <b/>
      <sz val="10.0"/>
      <color rgb="FF000000"/>
      <name val="Arial"/>
    </font>
    <font>
      <sz val="11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Calibri"/>
    </font>
    <font>
      <color rgb="FF000000"/>
      <name val="Arial"/>
    </font>
    <font>
      <sz val="10.0"/>
      <color rgb="FF000000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sz val="9.0"/>
      <color rgb="FF000000"/>
      <name val="Inherit"/>
    </font>
    <font>
      <sz val="9.0"/>
      <color rgb="FF000000"/>
      <name val="Inherit"/>
    </font>
    <font>
      <b/>
      <color rgb="FF0A0A0A"/>
      <name val="Arial"/>
    </font>
    <font>
      <sz val="11.0"/>
      <color theme="1"/>
      <name val="Arial"/>
    </font>
    <font>
      <sz val="11.0"/>
      <name val="Arial"/>
    </font>
    <font>
      <b/>
      <u/>
      <color theme="1"/>
      <name val="Arial"/>
    </font>
    <font>
      <b/>
      <sz val="10.0"/>
      <color rgb="FF000000"/>
    </font>
    <font>
      <b/>
    </font>
    <font/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0" fillId="0" fontId="0" numFmtId="0" xfId="0" applyFont="1"/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readingOrder="0"/>
    </xf>
    <xf borderId="0" fillId="2" fontId="3" numFmtId="0" xfId="0" applyAlignment="1" applyFill="1" applyFont="1">
      <alignment readingOrder="0"/>
    </xf>
    <xf borderId="0" fillId="0" fontId="0" numFmtId="0" xfId="0" applyAlignment="1" applyFont="1">
      <alignment horizontal="left" readingOrder="0" vertical="bottom"/>
    </xf>
    <xf borderId="0" fillId="0" fontId="0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0" numFmtId="10" xfId="0" applyAlignment="1" applyFont="1" applyNumberFormat="1">
      <alignment horizontal="left" vertical="bottom"/>
    </xf>
    <xf borderId="0" fillId="0" fontId="1" numFmtId="3" xfId="0" applyAlignment="1" applyFont="1" applyNumberFormat="1">
      <alignment horizontal="right" readingOrder="0" vertical="bottom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3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horizontal="right"/>
    </xf>
    <xf borderId="2" fillId="0" fontId="3" numFmtId="0" xfId="0" applyAlignment="1" applyBorder="1" applyFont="1">
      <alignment horizontal="right"/>
    </xf>
    <xf borderId="0" fillId="3" fontId="6" numFmtId="3" xfId="0" applyAlignment="1" applyFill="1" applyFont="1" applyNumberFormat="1">
      <alignment horizontal="right" readingOrder="0"/>
    </xf>
    <xf borderId="0" fillId="0" fontId="7" numFmtId="0" xfId="0" applyAlignment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left"/>
    </xf>
    <xf borderId="0" fillId="0" fontId="8" numFmtId="0" xfId="0" applyAlignment="1" applyFont="1">
      <alignment horizontal="center" readingOrder="0" vertical="bottom"/>
    </xf>
    <xf borderId="0" fillId="0" fontId="0" numFmtId="10" xfId="0" applyAlignment="1" applyFont="1" applyNumberFormat="1">
      <alignment horizontal="left"/>
    </xf>
    <xf borderId="0" fillId="4" fontId="1" numFmtId="0" xfId="0" applyAlignment="1" applyFill="1" applyFont="1">
      <alignment horizontal="left" readingOrder="0" vertical="bottom"/>
    </xf>
    <xf borderId="0" fillId="4" fontId="1" numFmtId="3" xfId="0" applyAlignment="1" applyFont="1" applyNumberFormat="1">
      <alignment horizontal="right" readingOrder="0" vertical="bottom"/>
    </xf>
    <xf borderId="0" fillId="4" fontId="0" numFmtId="10" xfId="0" applyAlignment="1" applyFont="1" applyNumberFormat="1">
      <alignment horizontal="left" vertical="bottom"/>
    </xf>
    <xf borderId="0" fillId="4" fontId="0" numFmtId="10" xfId="0" applyAlignment="1" applyFont="1" applyNumberFormat="1">
      <alignment horizontal="left"/>
    </xf>
    <xf borderId="0" fillId="0" fontId="9" numFmtId="10" xfId="0" applyAlignment="1" applyFont="1" applyNumberFormat="1">
      <alignment horizontal="center" readingOrder="0" vertical="bottom"/>
    </xf>
    <xf borderId="0" fillId="4" fontId="3" numFmtId="0" xfId="0" applyFont="1"/>
    <xf borderId="0" fillId="4" fontId="4" numFmtId="3" xfId="0" applyFont="1" applyNumberFormat="1"/>
    <xf borderId="0" fillId="4" fontId="0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6" numFmtId="0" xfId="0" applyFont="1"/>
    <xf borderId="0" fillId="0" fontId="11" numFmtId="0" xfId="0" applyAlignment="1" applyFont="1">
      <alignment horizontal="left" readingOrder="0" vertical="bottom"/>
    </xf>
    <xf borderId="0" fillId="0" fontId="10" numFmtId="3" xfId="0" applyAlignment="1" applyFont="1" applyNumberFormat="1">
      <alignment horizontal="right" readingOrder="0" vertical="bottom"/>
    </xf>
    <xf borderId="0" fillId="0" fontId="6" numFmtId="0" xfId="0" applyAlignment="1" applyFont="1">
      <alignment horizontal="left" vertical="bottom"/>
    </xf>
    <xf borderId="0" fillId="0" fontId="1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horizontal="right" readingOrder="0" vertical="bottom"/>
    </xf>
    <xf borderId="0" fillId="0" fontId="11" numFmtId="0" xfId="0" applyAlignment="1" applyFont="1">
      <alignment horizontal="right" readingOrder="0" vertical="bottom"/>
    </xf>
    <xf borderId="0" fillId="3" fontId="6" numFmtId="0" xfId="0" applyAlignment="1" applyFont="1">
      <alignment horizontal="left"/>
    </xf>
    <xf borderId="0" fillId="5" fontId="12" numFmtId="4" xfId="0" applyAlignment="1" applyFill="1" applyFont="1" applyNumberFormat="1">
      <alignment horizontal="right" readingOrder="0"/>
    </xf>
    <xf borderId="0" fillId="0" fontId="13" numFmtId="0" xfId="0" applyAlignment="1" applyFont="1">
      <alignment readingOrder="0" shrinkToFit="0" vertical="bottom" wrapText="0"/>
    </xf>
    <xf borderId="0" fillId="0" fontId="13" numFmtId="4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5" fontId="12" numFmtId="0" xfId="0" applyAlignment="1" applyFont="1">
      <alignment horizontal="right" readingOrder="0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14" numFmtId="0" xfId="0" applyAlignment="1" applyFont="1">
      <alignment readingOrder="0" shrinkToFit="0" vertical="bottom" wrapText="0"/>
    </xf>
    <xf borderId="0" fillId="0" fontId="0" numFmtId="165" xfId="0" applyAlignment="1" applyFont="1" applyNumberFormat="1">
      <alignment horizontal="left"/>
    </xf>
    <xf borderId="0" fillId="0" fontId="15" numFmtId="0" xfId="0" applyAlignment="1" applyFont="1">
      <alignment readingOrder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6" fontId="4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0" numFmtId="3" xfId="0" applyAlignment="1" applyFont="1" applyNumberFormat="1">
      <alignment horizontal="right" readingOrder="0" vertical="bottom"/>
    </xf>
    <xf borderId="0" fillId="0" fontId="4" numFmtId="3" xfId="0" applyFont="1" applyNumberFormat="1"/>
    <xf borderId="0" fillId="0" fontId="3" numFmtId="3" xfId="0" applyFont="1" applyNumberFormat="1"/>
    <xf borderId="0" fillId="0" fontId="16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7" fontId="1" numFmtId="0" xfId="0" applyAlignment="1" applyFill="1" applyFont="1">
      <alignment horizontal="center" readingOrder="0" vertical="bottom"/>
    </xf>
    <xf borderId="0" fillId="0" fontId="3" numFmtId="0" xfId="0" applyAlignment="1" applyFont="1">
      <alignment readingOrder="0"/>
    </xf>
    <xf borderId="0" fillId="4" fontId="4" numFmtId="0" xfId="0" applyFont="1"/>
    <xf borderId="0" fillId="0" fontId="17" numFmtId="0" xfId="0" applyAlignment="1" applyFont="1">
      <alignment readingOrder="0"/>
    </xf>
    <xf borderId="0" fillId="0" fontId="3" numFmtId="164" xfId="0" applyFont="1" applyNumberFormat="1"/>
    <xf borderId="0" fillId="0" fontId="3" numFmtId="167" xfId="0" applyFont="1" applyNumberFormat="1"/>
    <xf borderId="0" fillId="0" fontId="17" numFmtId="0" xfId="0" applyFont="1"/>
    <xf borderId="0" fillId="0" fontId="17" numFmtId="0" xfId="0" applyAlignment="1" applyFont="1">
      <alignment horizontal="right" readingOrder="0"/>
    </xf>
    <xf borderId="0" fillId="0" fontId="18" numFmtId="0" xfId="0" applyAlignment="1" applyFont="1">
      <alignment readingOrder="0"/>
    </xf>
    <xf borderId="0" fillId="0" fontId="18" numFmtId="0" xfId="0" applyAlignment="1" applyFont="1">
      <alignment readingOrder="0"/>
    </xf>
    <xf borderId="1" fillId="0" fontId="16" numFmtId="164" xfId="0" applyAlignment="1" applyBorder="1" applyFont="1" applyNumberFormat="1">
      <alignment horizontal="right" readingOrder="0" vertical="bottom"/>
    </xf>
    <xf borderId="0" fillId="6" fontId="17" numFmtId="0" xfId="0" applyAlignment="1" applyFont="1">
      <alignment readingOrder="0"/>
    </xf>
    <xf borderId="0" fillId="6" fontId="17" numFmtId="49" xfId="0" applyAlignment="1" applyFont="1" applyNumberFormat="1">
      <alignment readingOrder="0"/>
    </xf>
    <xf borderId="0" fillId="6" fontId="17" numFmtId="49" xfId="0" applyFont="1" applyNumberFormat="1"/>
    <xf borderId="0" fillId="4" fontId="18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0</xdr:row>
      <xdr:rowOff>0</xdr:rowOff>
    </xdr:from>
    <xdr:ext cx="3933825" cy="1028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3686175</xdr:colOff>
      <xdr:row>0</xdr:row>
      <xdr:rowOff>0</xdr:rowOff>
    </xdr:from>
    <xdr:ext cx="3810000" cy="9906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0</xdr:row>
      <xdr:rowOff>0</xdr:rowOff>
    </xdr:from>
    <xdr:ext cx="3771900" cy="9810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0</xdr:row>
      <xdr:rowOff>0</xdr:rowOff>
    </xdr:from>
    <xdr:ext cx="3800475" cy="9906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1.71"/>
    <col customWidth="1" min="2" max="2" width="13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 t="s">
        <v>2</v>
      </c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5" t="s">
        <v>3</v>
      </c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5"/>
      <c r="B6" s="1"/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C7" s="6">
        <v>2019.0</v>
      </c>
      <c r="D7" s="6" t="s">
        <v>4</v>
      </c>
      <c r="E7" s="6" t="s">
        <v>5</v>
      </c>
      <c r="F7" s="6">
        <v>2018.0</v>
      </c>
      <c r="G7" s="6" t="s">
        <v>4</v>
      </c>
      <c r="H7" s="6" t="s">
        <v>6</v>
      </c>
      <c r="I7" s="6">
        <v>2017.0</v>
      </c>
      <c r="J7" s="7" t="s">
        <v>4</v>
      </c>
      <c r="K7" s="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9" t="s">
        <v>7</v>
      </c>
      <c r="B8" s="10" t="s">
        <v>8</v>
      </c>
      <c r="C8" s="11">
        <v>37266.0</v>
      </c>
      <c r="D8" s="12">
        <f t="shared" ref="D8:D22" si="1">C8/$C$8</f>
        <v>1</v>
      </c>
      <c r="E8" s="12">
        <f t="shared" ref="E8:E22" si="2">(C8-F8)/F8</f>
        <v>0.08647230321</v>
      </c>
      <c r="F8" s="13">
        <v>34300.0</v>
      </c>
      <c r="G8" s="12">
        <f t="shared" ref="G8:G22" si="3">F8/$F$8</f>
        <v>1</v>
      </c>
      <c r="H8" s="12">
        <f t="shared" ref="H8:H22" si="4">(F8-I8)/I8</f>
        <v>-0.05280017674</v>
      </c>
      <c r="I8" s="13">
        <v>36212.0</v>
      </c>
      <c r="J8" s="12">
        <f t="shared" ref="J8:J22" si="5">I8/$I$8</f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7" t="s">
        <v>9</v>
      </c>
      <c r="B9" s="10" t="s">
        <v>8</v>
      </c>
      <c r="C9" s="13">
        <v>14619.0</v>
      </c>
      <c r="D9" s="12">
        <f t="shared" si="1"/>
        <v>0.3922878763</v>
      </c>
      <c r="E9" s="12">
        <f t="shared" si="2"/>
        <v>0.1187724803</v>
      </c>
      <c r="F9" s="13">
        <v>13067.0</v>
      </c>
      <c r="G9" s="12">
        <f t="shared" si="3"/>
        <v>0.3809620991</v>
      </c>
      <c r="H9" s="12">
        <f t="shared" si="4"/>
        <v>-0.04766416442</v>
      </c>
      <c r="I9" s="13">
        <v>13721.0</v>
      </c>
      <c r="J9" s="12">
        <f t="shared" si="5"/>
        <v>0.3789075445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9" t="s">
        <v>10</v>
      </c>
      <c r="B10" s="10" t="s">
        <v>8</v>
      </c>
      <c r="C10" s="13">
        <v>22647.0</v>
      </c>
      <c r="D10" s="12">
        <f t="shared" si="1"/>
        <v>0.6077121237</v>
      </c>
      <c r="E10" s="12">
        <f t="shared" si="2"/>
        <v>0.06659445203</v>
      </c>
      <c r="F10" s="13">
        <v>21233.0</v>
      </c>
      <c r="G10" s="12">
        <f t="shared" si="3"/>
        <v>0.6190379009</v>
      </c>
      <c r="H10" s="12">
        <f t="shared" si="4"/>
        <v>-0.0559334845</v>
      </c>
      <c r="I10" s="13">
        <v>22491.0</v>
      </c>
      <c r="J10" s="12">
        <f t="shared" si="5"/>
        <v>0.6210924555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7" t="s">
        <v>11</v>
      </c>
      <c r="B11" s="10" t="s">
        <v>8</v>
      </c>
      <c r="C11" s="13">
        <v>12103.0</v>
      </c>
      <c r="D11" s="12">
        <f t="shared" si="1"/>
        <v>0.3247732518</v>
      </c>
      <c r="E11" s="12">
        <f t="shared" si="2"/>
        <v>0.1000727141</v>
      </c>
      <c r="F11" s="13">
        <v>11002.0</v>
      </c>
      <c r="G11" s="12">
        <f t="shared" si="3"/>
        <v>0.3207580175</v>
      </c>
      <c r="H11" s="12">
        <f t="shared" si="4"/>
        <v>-0.1427458314</v>
      </c>
      <c r="I11" s="13">
        <v>12834.0</v>
      </c>
      <c r="J11" s="12">
        <f t="shared" si="5"/>
        <v>0.3544129018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7" t="s">
        <v>12</v>
      </c>
      <c r="B12" s="10" t="s">
        <v>8</v>
      </c>
      <c r="C12" s="10">
        <v>458.0</v>
      </c>
      <c r="D12" s="12">
        <f t="shared" si="1"/>
        <v>0.01229002308</v>
      </c>
      <c r="E12" s="12">
        <f t="shared" si="2"/>
        <v>-0.5755329008</v>
      </c>
      <c r="F12" s="13">
        <v>1079.0</v>
      </c>
      <c r="G12" s="12">
        <f t="shared" si="3"/>
        <v>0.03145772595</v>
      </c>
      <c r="H12" s="12">
        <f t="shared" si="4"/>
        <v>-0.4327024185</v>
      </c>
      <c r="I12" s="13">
        <v>1902.0</v>
      </c>
      <c r="J12" s="12">
        <f t="shared" si="5"/>
        <v>0.05252402519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9" t="s">
        <v>13</v>
      </c>
      <c r="B13" s="10" t="s">
        <v>8</v>
      </c>
      <c r="C13" s="13">
        <v>10086.0</v>
      </c>
      <c r="D13" s="12">
        <f t="shared" si="1"/>
        <v>0.2706488488</v>
      </c>
      <c r="E13" s="12">
        <f t="shared" si="2"/>
        <v>0.1020541958</v>
      </c>
      <c r="F13" s="13">
        <v>9152.0</v>
      </c>
      <c r="G13" s="12">
        <f t="shared" si="3"/>
        <v>0.2668221574</v>
      </c>
      <c r="H13" s="12">
        <f t="shared" si="4"/>
        <v>0.180141844</v>
      </c>
      <c r="I13" s="13">
        <v>7755.0</v>
      </c>
      <c r="J13" s="12">
        <f t="shared" si="5"/>
        <v>0.2141555286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7" t="s">
        <v>14</v>
      </c>
      <c r="B14" s="10" t="s">
        <v>8</v>
      </c>
      <c r="C14" s="10">
        <v>563.0</v>
      </c>
      <c r="D14" s="12">
        <f t="shared" si="1"/>
        <v>0.01510760479</v>
      </c>
      <c r="E14" s="12">
        <f t="shared" si="2"/>
        <v>-0.18287373</v>
      </c>
      <c r="F14" s="10">
        <v>689.0</v>
      </c>
      <c r="G14" s="12">
        <f t="shared" si="3"/>
        <v>0.02008746356</v>
      </c>
      <c r="H14" s="12">
        <f t="shared" si="4"/>
        <v>0.0147275405</v>
      </c>
      <c r="I14" s="10">
        <v>679.0</v>
      </c>
      <c r="J14" s="12">
        <f t="shared" si="5"/>
        <v>0.01875069038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7" t="s">
        <v>15</v>
      </c>
      <c r="B15" s="10" t="s">
        <v>8</v>
      </c>
      <c r="C15" s="10">
        <v>946.0</v>
      </c>
      <c r="D15" s="12">
        <f t="shared" si="1"/>
        <v>0.0253850695</v>
      </c>
      <c r="E15" s="12">
        <f t="shared" si="2"/>
        <v>-0.004210526316</v>
      </c>
      <c r="F15" s="10">
        <v>950.0</v>
      </c>
      <c r="G15" s="12">
        <f t="shared" si="3"/>
        <v>0.027696793</v>
      </c>
      <c r="H15" s="12">
        <f t="shared" si="4"/>
        <v>0.1137162954</v>
      </c>
      <c r="I15" s="10">
        <v>853.0</v>
      </c>
      <c r="J15" s="12">
        <f t="shared" si="5"/>
        <v>0.02355572738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7" t="s">
        <v>16</v>
      </c>
      <c r="B16" s="10" t="s">
        <v>8</v>
      </c>
      <c r="C16" s="13">
        <v>1049.0</v>
      </c>
      <c r="D16" s="12">
        <f t="shared" si="1"/>
        <v>0.02814898299</v>
      </c>
      <c r="E16" s="12">
        <f t="shared" si="2"/>
        <v>0.04067460317</v>
      </c>
      <c r="F16" s="13">
        <v>1008.0</v>
      </c>
      <c r="G16" s="12">
        <f t="shared" si="3"/>
        <v>0.0293877551</v>
      </c>
      <c r="H16" s="12">
        <f t="shared" si="4"/>
        <v>-0.05970149254</v>
      </c>
      <c r="I16" s="13">
        <v>1072.0</v>
      </c>
      <c r="J16" s="12">
        <f t="shared" si="5"/>
        <v>0.02960344637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7" t="s">
        <v>17</v>
      </c>
      <c r="B17" s="10" t="s">
        <v>8</v>
      </c>
      <c r="C17" s="10">
        <v>34.0</v>
      </c>
      <c r="D17" s="12">
        <f t="shared" si="1"/>
        <v>0.0009123597918</v>
      </c>
      <c r="E17" s="12">
        <f t="shared" si="2"/>
        <v>-1.020310633</v>
      </c>
      <c r="F17" s="13">
        <v>-1674.0</v>
      </c>
      <c r="G17" s="12">
        <f t="shared" si="3"/>
        <v>-0.04880466472</v>
      </c>
      <c r="H17" s="12">
        <f t="shared" si="4"/>
        <v>-0.05048213273</v>
      </c>
      <c r="I17" s="13">
        <v>-1763.0</v>
      </c>
      <c r="J17" s="12">
        <f t="shared" si="5"/>
        <v>-0.04868551861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 t="s">
        <v>18</v>
      </c>
      <c r="B18" s="10" t="s">
        <v>8</v>
      </c>
      <c r="C18" s="13">
        <v>10786.0</v>
      </c>
      <c r="D18" s="12">
        <f t="shared" si="1"/>
        <v>0.2894327269</v>
      </c>
      <c r="E18" s="12">
        <f t="shared" si="2"/>
        <v>0.3113677812</v>
      </c>
      <c r="F18" s="13">
        <v>8225.0</v>
      </c>
      <c r="G18" s="12">
        <f t="shared" si="3"/>
        <v>0.2397959184</v>
      </c>
      <c r="H18" s="12">
        <f t="shared" si="4"/>
        <v>0.1937590711</v>
      </c>
      <c r="I18" s="13">
        <v>6890.0</v>
      </c>
      <c r="J18" s="12">
        <f t="shared" si="5"/>
        <v>0.1902684193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7" t="s">
        <v>19</v>
      </c>
      <c r="B19" s="10" t="s">
        <v>8</v>
      </c>
      <c r="C19" s="13">
        <v>1801.0</v>
      </c>
      <c r="D19" s="12">
        <f t="shared" si="1"/>
        <v>0.04832823485</v>
      </c>
      <c r="E19" s="12">
        <f t="shared" si="2"/>
        <v>0.02973127501</v>
      </c>
      <c r="F19" s="13">
        <v>1749.0</v>
      </c>
      <c r="G19" s="12">
        <f t="shared" si="3"/>
        <v>0.05099125364</v>
      </c>
      <c r="H19" s="12">
        <f t="shared" si="4"/>
        <v>-0.6880684858</v>
      </c>
      <c r="I19" s="13">
        <v>5607.0</v>
      </c>
      <c r="J19" s="12">
        <f t="shared" si="5"/>
        <v>0.1548381752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 t="s">
        <v>20</v>
      </c>
      <c r="B20" s="10" t="s">
        <v>8</v>
      </c>
      <c r="C20" s="13">
        <v>8985.0</v>
      </c>
      <c r="D20" s="12">
        <f t="shared" si="1"/>
        <v>0.241104492</v>
      </c>
      <c r="E20" s="12">
        <f t="shared" si="2"/>
        <v>0.3874305127</v>
      </c>
      <c r="F20" s="13">
        <v>6476.0</v>
      </c>
      <c r="G20" s="12">
        <f t="shared" si="3"/>
        <v>0.1888046647</v>
      </c>
      <c r="H20" s="12">
        <f t="shared" si="4"/>
        <v>4.047544817</v>
      </c>
      <c r="I20" s="13">
        <v>1283.0</v>
      </c>
      <c r="J20" s="12">
        <f t="shared" si="5"/>
        <v>0.03543024412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7" t="s">
        <v>21</v>
      </c>
      <c r="B21" s="10" t="s">
        <v>8</v>
      </c>
      <c r="C21" s="10">
        <v>65.0</v>
      </c>
      <c r="D21" s="12">
        <f t="shared" si="1"/>
        <v>0.001744217249</v>
      </c>
      <c r="E21" s="12">
        <f t="shared" si="2"/>
        <v>0.5476190476</v>
      </c>
      <c r="F21" s="10">
        <v>42.0</v>
      </c>
      <c r="G21" s="12">
        <f t="shared" si="3"/>
        <v>0.001224489796</v>
      </c>
      <c r="H21" s="12">
        <f t="shared" si="4"/>
        <v>0.2</v>
      </c>
      <c r="I21" s="10">
        <v>35.0</v>
      </c>
      <c r="J21" s="12">
        <f t="shared" si="5"/>
        <v>0.0009665304319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 t="s">
        <v>22</v>
      </c>
      <c r="B22" s="10" t="s">
        <v>8</v>
      </c>
      <c r="C22" s="13">
        <v>8920.0</v>
      </c>
      <c r="D22" s="12">
        <f t="shared" si="1"/>
        <v>0.2393602748</v>
      </c>
      <c r="E22" s="12">
        <f t="shared" si="2"/>
        <v>0.3863848306</v>
      </c>
      <c r="F22" s="13">
        <v>6434.0</v>
      </c>
      <c r="G22" s="12">
        <f t="shared" si="3"/>
        <v>0.1875801749</v>
      </c>
      <c r="H22" s="12">
        <f t="shared" si="4"/>
        <v>4.155448718</v>
      </c>
      <c r="I22" s="13">
        <v>1248.0</v>
      </c>
      <c r="J22" s="12">
        <f t="shared" si="5"/>
        <v>0.03446371369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/>
      <c r="B23" s="10"/>
      <c r="C23" s="10"/>
      <c r="D23" s="14"/>
      <c r="E23" s="14"/>
      <c r="F23" s="15"/>
      <c r="G23" s="14"/>
      <c r="H23" s="14"/>
      <c r="I23" s="15"/>
      <c r="J23" s="1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6" t="s">
        <v>23</v>
      </c>
      <c r="B24" s="10" t="s">
        <v>8</v>
      </c>
      <c r="C24" s="10">
        <v>-6845.0</v>
      </c>
      <c r="D24" s="10"/>
      <c r="E24" s="10"/>
      <c r="F24" s="10">
        <f>-6644</f>
        <v>-6644</v>
      </c>
      <c r="G24" s="10"/>
      <c r="H24" s="10"/>
      <c r="I24" s="10">
        <v>-6320.0</v>
      </c>
      <c r="J24" s="1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6" t="s">
        <v>24</v>
      </c>
      <c r="B25" s="10" t="s">
        <v>8</v>
      </c>
      <c r="C25" s="13">
        <f>C22+C24</f>
        <v>2075</v>
      </c>
      <c r="D25" s="10"/>
      <c r="E25" s="10"/>
      <c r="F25" s="13">
        <f>F22+F24</f>
        <v>-210</v>
      </c>
      <c r="G25" s="10"/>
      <c r="H25" s="10"/>
      <c r="I25" s="13">
        <f>I22+I24</f>
        <v>-5072</v>
      </c>
      <c r="J25" s="1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7"/>
      <c r="J26" s="1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6" t="s">
        <v>25</v>
      </c>
      <c r="B27" s="18"/>
      <c r="C27" s="19">
        <f>C25/C29</f>
        <v>0.4850255661</v>
      </c>
      <c r="D27" s="19"/>
      <c r="E27" s="19"/>
      <c r="F27" s="19">
        <f>F25/F29</f>
        <v>-0.049307646</v>
      </c>
      <c r="G27" s="19"/>
      <c r="H27" s="19"/>
      <c r="I27" s="19">
        <f>I25/I29</f>
        <v>-1.187746835</v>
      </c>
      <c r="J27" s="1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 t="s">
        <v>26</v>
      </c>
      <c r="B28" s="20"/>
      <c r="C28" s="15">
        <v>1.6</v>
      </c>
      <c r="D28" s="15"/>
      <c r="E28" s="15"/>
      <c r="F28" s="15">
        <v>1.56</v>
      </c>
      <c r="G28" s="14"/>
      <c r="H28" s="14"/>
      <c r="I28" s="15">
        <v>1.48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6" t="s">
        <v>27</v>
      </c>
      <c r="B29" s="21"/>
      <c r="C29" s="22">
        <f>-C24/C28</f>
        <v>4278.125</v>
      </c>
      <c r="D29" s="22"/>
      <c r="E29" s="22"/>
      <c r="F29" s="22">
        <f>-F24/F28</f>
        <v>4258.974359</v>
      </c>
      <c r="G29" s="22"/>
      <c r="H29" s="22"/>
      <c r="I29" s="22">
        <f>-I24/I28</f>
        <v>4270.27027</v>
      </c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B31" s="1"/>
      <c r="C31" s="1"/>
      <c r="D31" s="1"/>
      <c r="E31" s="1"/>
      <c r="F31" s="1"/>
      <c r="G31" s="23"/>
      <c r="H31" s="1"/>
      <c r="I31" s="1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B32" s="1"/>
      <c r="C32" s="1"/>
      <c r="D32" s="1"/>
      <c r="E32" s="1"/>
      <c r="F32" s="1"/>
      <c r="G32" s="1"/>
      <c r="H32" s="1"/>
      <c r="I32" s="1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4"/>
      <c r="B33" s="1"/>
      <c r="C33" s="1"/>
      <c r="D33" s="1"/>
      <c r="E33" s="1"/>
      <c r="F33" s="1"/>
      <c r="G33" s="1"/>
      <c r="H33" s="1"/>
      <c r="I33" s="1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5" t="str">
        <f>A2</f>
        <v>THE COCA-COLA COMPANY AND SUBSIDIARIES</v>
      </c>
      <c r="B34" s="1"/>
      <c r="C34" s="1"/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 t="s">
        <v>28</v>
      </c>
      <c r="B35" s="1"/>
      <c r="C35" s="1"/>
      <c r="D35" s="1"/>
      <c r="E35" s="1"/>
      <c r="F35" s="1"/>
      <c r="G35" s="1"/>
      <c r="H35" s="1"/>
      <c r="I35" s="1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5" t="str">
        <f t="shared" ref="A36:A37" si="6">A4</f>
        <v>Year Ended December 31,</v>
      </c>
      <c r="B36" s="1"/>
      <c r="C36" s="1"/>
      <c r="D36" s="1"/>
      <c r="E36" s="1"/>
      <c r="F36" s="1"/>
      <c r="G36" s="1"/>
      <c r="H36" s="1"/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5" t="str">
        <f t="shared" si="6"/>
        <v>In millions of dollars except per share data</v>
      </c>
      <c r="B37" s="1"/>
      <c r="C37" s="1"/>
      <c r="D37" s="1"/>
      <c r="E37" s="1"/>
      <c r="F37" s="1"/>
      <c r="G37" s="1"/>
      <c r="H37" s="1"/>
      <c r="I37" s="1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6" t="s">
        <v>29</v>
      </c>
      <c r="B38" s="26"/>
      <c r="C38" s="26">
        <v>2019.0</v>
      </c>
      <c r="D38" s="26"/>
      <c r="E38" s="26"/>
      <c r="F38" s="26">
        <v>2018.0</v>
      </c>
      <c r="G38" s="1"/>
      <c r="H38" s="1"/>
      <c r="I38" s="1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9" t="s">
        <v>30</v>
      </c>
      <c r="B39" s="1"/>
      <c r="C39" s="1"/>
      <c r="D39" s="5" t="s">
        <v>4</v>
      </c>
      <c r="E39" s="5"/>
      <c r="F39" s="1"/>
      <c r="G39" s="5" t="s">
        <v>4</v>
      </c>
      <c r="H39" s="5" t="s">
        <v>31</v>
      </c>
      <c r="I39" s="1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7" t="s">
        <v>32</v>
      </c>
      <c r="B40" s="9" t="s">
        <v>8</v>
      </c>
      <c r="C40" s="13">
        <v>6480.0</v>
      </c>
      <c r="D40" s="12">
        <f t="shared" ref="D40:D57" si="7">C40/$C$57</f>
        <v>0.07501649668</v>
      </c>
      <c r="E40" s="7"/>
      <c r="F40" s="13">
        <v>9077.0</v>
      </c>
      <c r="G40" s="27">
        <f t="shared" ref="G40:G57" si="8">F40/$F$57</f>
        <v>0.1090775812</v>
      </c>
      <c r="H40" s="27">
        <f t="shared" ref="H40:H57" si="9">(C40-F40)/F40</f>
        <v>-0.2861077448</v>
      </c>
      <c r="I40" s="1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7" t="s">
        <v>33</v>
      </c>
      <c r="C41" s="13">
        <v>1467.0</v>
      </c>
      <c r="D41" s="12">
        <f t="shared" si="7"/>
        <v>0.01698290133</v>
      </c>
      <c r="F41" s="13">
        <v>2025.0</v>
      </c>
      <c r="G41" s="27">
        <f t="shared" si="8"/>
        <v>0.02433426264</v>
      </c>
      <c r="H41" s="27">
        <f t="shared" si="9"/>
        <v>-0.2755555556</v>
      </c>
      <c r="I41" s="1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9" t="s">
        <v>34</v>
      </c>
      <c r="C42" s="13">
        <f>SUM(C40:C41)</f>
        <v>7947</v>
      </c>
      <c r="D42" s="12">
        <f t="shared" si="7"/>
        <v>0.09199939802</v>
      </c>
      <c r="E42" s="13"/>
      <c r="F42" s="13">
        <f>SUM(F40:F41)</f>
        <v>11102</v>
      </c>
      <c r="G42" s="27">
        <f t="shared" si="8"/>
        <v>0.1334118439</v>
      </c>
      <c r="H42" s="27">
        <f t="shared" si="9"/>
        <v>-0.2841830301</v>
      </c>
      <c r="I42" s="1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7" t="s">
        <v>35</v>
      </c>
      <c r="C43" s="13">
        <v>3228.0</v>
      </c>
      <c r="D43" s="12">
        <f t="shared" si="7"/>
        <v>0.0373693289</v>
      </c>
      <c r="F43" s="13">
        <v>5013.0</v>
      </c>
      <c r="G43" s="27">
        <f t="shared" si="8"/>
        <v>0.06024081907</v>
      </c>
      <c r="H43" s="27">
        <f t="shared" si="9"/>
        <v>-0.3560742071</v>
      </c>
      <c r="I43" s="1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7" t="s">
        <v>36</v>
      </c>
      <c r="C44" s="13">
        <v>3971.0</v>
      </c>
      <c r="D44" s="12">
        <f t="shared" si="7"/>
        <v>0.04597075746</v>
      </c>
      <c r="F44" s="13">
        <v>3685.0</v>
      </c>
      <c r="G44" s="27">
        <f t="shared" si="8"/>
        <v>0.04428234955</v>
      </c>
      <c r="H44" s="27">
        <f t="shared" si="9"/>
        <v>0.0776119403</v>
      </c>
      <c r="I44" s="1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7" t="s">
        <v>37</v>
      </c>
      <c r="C45" s="13">
        <v>3379.0</v>
      </c>
      <c r="D45" s="12">
        <f t="shared" si="7"/>
        <v>0.0391173985</v>
      </c>
      <c r="F45" s="13">
        <v>3071.0</v>
      </c>
      <c r="G45" s="27">
        <f t="shared" si="8"/>
        <v>0.03690396078</v>
      </c>
      <c r="H45" s="27">
        <f t="shared" si="9"/>
        <v>0.1002930641</v>
      </c>
      <c r="I45" s="1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7" t="s">
        <v>38</v>
      </c>
      <c r="C46" s="13">
        <v>1886.0</v>
      </c>
      <c r="D46" s="12">
        <f t="shared" si="7"/>
        <v>0.02183350505</v>
      </c>
      <c r="F46" s="13">
        <v>2059.0</v>
      </c>
      <c r="G46" s="27">
        <f t="shared" si="8"/>
        <v>0.02474283792</v>
      </c>
      <c r="H46" s="27">
        <f t="shared" si="9"/>
        <v>-0.0840213696</v>
      </c>
      <c r="I46" s="1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9" t="s">
        <v>39</v>
      </c>
      <c r="C47" s="13">
        <f>sum(C42:C46)</f>
        <v>20411</v>
      </c>
      <c r="D47" s="12">
        <f t="shared" si="7"/>
        <v>0.2362903879</v>
      </c>
      <c r="E47" s="13"/>
      <c r="F47" s="13">
        <f>sum(F42:F46)</f>
        <v>24930</v>
      </c>
      <c r="G47" s="27">
        <f t="shared" si="8"/>
        <v>0.2995818112</v>
      </c>
      <c r="H47" s="27">
        <f t="shared" si="9"/>
        <v>-0.1812675491</v>
      </c>
      <c r="I47" s="1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7" t="s">
        <v>40</v>
      </c>
      <c r="C48" s="13">
        <v>19025.0</v>
      </c>
      <c r="D48" s="12">
        <f t="shared" si="7"/>
        <v>0.2202451928</v>
      </c>
      <c r="F48" s="13">
        <v>19412.0</v>
      </c>
      <c r="G48" s="27">
        <f t="shared" si="8"/>
        <v>0.2332724476</v>
      </c>
      <c r="H48" s="27">
        <f t="shared" si="9"/>
        <v>-0.01993612199</v>
      </c>
      <c r="I48" s="1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7" t="s">
        <v>41</v>
      </c>
      <c r="C49" s="10">
        <v>854.0</v>
      </c>
      <c r="D49" s="12">
        <f t="shared" si="7"/>
        <v>0.009886433359</v>
      </c>
      <c r="F49" s="10">
        <v>867.0</v>
      </c>
      <c r="G49" s="27">
        <f t="shared" si="8"/>
        <v>0.01041866949</v>
      </c>
      <c r="H49" s="27">
        <f t="shared" si="9"/>
        <v>-0.01499423299</v>
      </c>
      <c r="I49" s="1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7" t="s">
        <v>42</v>
      </c>
      <c r="C50" s="13">
        <v>6075.0</v>
      </c>
      <c r="D50" s="12">
        <f t="shared" si="7"/>
        <v>0.07032796564</v>
      </c>
      <c r="F50" s="13">
        <v>4148.0</v>
      </c>
      <c r="G50" s="27">
        <f t="shared" si="8"/>
        <v>0.04984618343</v>
      </c>
      <c r="H50" s="27">
        <f t="shared" si="9"/>
        <v>0.4645612343</v>
      </c>
      <c r="I50" s="1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7" t="s">
        <v>43</v>
      </c>
      <c r="C51" s="13">
        <v>2412.0</v>
      </c>
      <c r="D51" s="12">
        <f t="shared" si="7"/>
        <v>0.0279228071</v>
      </c>
      <c r="F51" s="13">
        <v>2674.0</v>
      </c>
      <c r="G51" s="27">
        <f t="shared" si="8"/>
        <v>0.03213324361</v>
      </c>
      <c r="H51" s="27">
        <f t="shared" si="9"/>
        <v>-0.09798055348</v>
      </c>
      <c r="I51" s="1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7" t="s">
        <v>44</v>
      </c>
      <c r="C52" s="13">
        <v>10838.0</v>
      </c>
      <c r="D52" s="12">
        <f t="shared" si="7"/>
        <v>0.125467406</v>
      </c>
      <c r="F52" s="13">
        <v>9598.0</v>
      </c>
      <c r="G52" s="27">
        <f t="shared" si="8"/>
        <v>0.1153383965</v>
      </c>
      <c r="H52" s="27">
        <f t="shared" si="9"/>
        <v>0.129193582</v>
      </c>
      <c r="I52" s="1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7" t="s">
        <v>45</v>
      </c>
      <c r="C53" s="13">
        <v>9266.0</v>
      </c>
      <c r="D53" s="12">
        <f t="shared" si="7"/>
        <v>0.1072689596</v>
      </c>
      <c r="F53" s="13">
        <v>6682.0</v>
      </c>
      <c r="G53" s="27">
        <f t="shared" si="8"/>
        <v>0.08029705826</v>
      </c>
      <c r="H53" s="27">
        <f t="shared" si="9"/>
        <v>0.3867105657</v>
      </c>
      <c r="I53" s="1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7" t="s">
        <v>46</v>
      </c>
      <c r="C54" s="10">
        <v>109.0</v>
      </c>
      <c r="D54" s="12">
        <f t="shared" si="7"/>
        <v>0.001261851565</v>
      </c>
      <c r="F54" s="10">
        <v>51.0</v>
      </c>
      <c r="G54" s="27">
        <f t="shared" si="8"/>
        <v>0.000612862911</v>
      </c>
      <c r="H54" s="27">
        <f t="shared" si="9"/>
        <v>1.137254902</v>
      </c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7" t="s">
        <v>47</v>
      </c>
      <c r="C55" s="13">
        <v>16764.0</v>
      </c>
      <c r="D55" s="12">
        <f t="shared" si="7"/>
        <v>0.1940704553</v>
      </c>
      <c r="F55" s="13">
        <v>14109.0</v>
      </c>
      <c r="G55" s="27">
        <f t="shared" si="8"/>
        <v>0.1695467218</v>
      </c>
      <c r="H55" s="27">
        <f t="shared" si="9"/>
        <v>0.1881777589</v>
      </c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7" t="s">
        <v>48</v>
      </c>
      <c r="C56" s="10">
        <v>627.0</v>
      </c>
      <c r="D56" s="12">
        <f t="shared" si="7"/>
        <v>0.007258540651</v>
      </c>
      <c r="F56" s="10">
        <v>745.0</v>
      </c>
      <c r="G56" s="27">
        <f t="shared" si="8"/>
        <v>0.008952605268</v>
      </c>
      <c r="H56" s="27">
        <f t="shared" si="9"/>
        <v>-0.1583892617</v>
      </c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8" t="s">
        <v>49</v>
      </c>
      <c r="B57" s="28" t="s">
        <v>8</v>
      </c>
      <c r="C57" s="29">
        <f>sum(C47:C56)</f>
        <v>86381</v>
      </c>
      <c r="D57" s="30">
        <f t="shared" si="7"/>
        <v>1</v>
      </c>
      <c r="E57" s="29"/>
      <c r="F57" s="29">
        <f>sum(F47:F56)</f>
        <v>83216</v>
      </c>
      <c r="G57" s="31">
        <f t="shared" si="8"/>
        <v>1</v>
      </c>
      <c r="H57" s="31">
        <f t="shared" si="9"/>
        <v>0.03803355124</v>
      </c>
      <c r="I57" s="1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6"/>
      <c r="B58" s="26"/>
      <c r="C58" s="26"/>
      <c r="D58" s="32"/>
      <c r="E58" s="26"/>
      <c r="F58" s="26"/>
      <c r="G58" s="27"/>
      <c r="H58" s="27"/>
      <c r="I58" s="1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6" t="s">
        <v>50</v>
      </c>
      <c r="B59" s="26"/>
      <c r="C59" s="26"/>
      <c r="D59" s="32"/>
      <c r="E59" s="26"/>
      <c r="F59" s="26"/>
      <c r="G59" s="27"/>
      <c r="H59" s="27"/>
      <c r="I59" s="1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9" t="s">
        <v>51</v>
      </c>
      <c r="B60" s="1"/>
      <c r="C60" s="1"/>
      <c r="D60" s="27"/>
      <c r="E60" s="1"/>
      <c r="F60" s="25"/>
      <c r="G60" s="27"/>
      <c r="H60" s="27"/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7" t="s">
        <v>52</v>
      </c>
      <c r="B61" s="9" t="s">
        <v>8</v>
      </c>
      <c r="C61" s="13">
        <v>11312.0</v>
      </c>
      <c r="D61" s="12">
        <f t="shared" ref="D61:D69" si="10">C61/$C$80</f>
        <v>0.1309547238</v>
      </c>
      <c r="E61" s="7"/>
      <c r="F61" s="13">
        <v>9533.0</v>
      </c>
      <c r="G61" s="27">
        <f t="shared" ref="G61:G69" si="11">F61/$F$80</f>
        <v>0.1145572967</v>
      </c>
      <c r="H61" s="27">
        <f t="shared" ref="H61:H69" si="12">(C61-F61)/F61</f>
        <v>0.1866149166</v>
      </c>
      <c r="I61" s="1"/>
      <c r="J61" s="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7" t="s">
        <v>53</v>
      </c>
      <c r="C62" s="13">
        <v>10994.0</v>
      </c>
      <c r="D62" s="12">
        <f t="shared" si="10"/>
        <v>0.1272733587</v>
      </c>
      <c r="F62" s="13">
        <v>13835.0</v>
      </c>
      <c r="G62" s="27">
        <f t="shared" si="11"/>
        <v>0.1662540858</v>
      </c>
      <c r="H62" s="27">
        <f t="shared" si="12"/>
        <v>-0.2053487532</v>
      </c>
      <c r="I62" s="1"/>
      <c r="J62" s="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7" t="s">
        <v>54</v>
      </c>
      <c r="C63" s="13">
        <v>4253.0</v>
      </c>
      <c r="D63" s="12">
        <f t="shared" si="10"/>
        <v>0.04923536426</v>
      </c>
      <c r="F63" s="13">
        <v>5003.0</v>
      </c>
      <c r="G63" s="27">
        <f t="shared" si="11"/>
        <v>0.06012064988</v>
      </c>
      <c r="H63" s="27">
        <f t="shared" si="12"/>
        <v>-0.149910054</v>
      </c>
      <c r="I63" s="1"/>
      <c r="J63" s="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7" t="s">
        <v>55</v>
      </c>
      <c r="C64" s="10">
        <v>414.0</v>
      </c>
      <c r="D64" s="12">
        <f t="shared" si="10"/>
        <v>0.004792720621</v>
      </c>
      <c r="F64" s="10">
        <v>411.0</v>
      </c>
      <c r="G64" s="27">
        <f t="shared" si="11"/>
        <v>0.004938954047</v>
      </c>
      <c r="H64" s="27">
        <f t="shared" si="12"/>
        <v>0.007299270073</v>
      </c>
      <c r="I64" s="1"/>
      <c r="J64" s="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9" t="s">
        <v>56</v>
      </c>
      <c r="C65" s="13">
        <f>SUM(C61:C64)</f>
        <v>26973</v>
      </c>
      <c r="D65" s="12">
        <f t="shared" si="10"/>
        <v>0.3122561674</v>
      </c>
      <c r="E65" s="13"/>
      <c r="F65" s="13">
        <f>SUM(F61:F64)</f>
        <v>28782</v>
      </c>
      <c r="G65" s="27">
        <f t="shared" si="11"/>
        <v>0.3458709863</v>
      </c>
      <c r="H65" s="27">
        <f t="shared" si="12"/>
        <v>-0.06285178236</v>
      </c>
      <c r="I65" s="1"/>
      <c r="J65" s="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7" t="s">
        <v>57</v>
      </c>
      <c r="C66" s="13">
        <v>27516.0</v>
      </c>
      <c r="D66" s="12">
        <f t="shared" si="10"/>
        <v>0.318542272</v>
      </c>
      <c r="F66" s="13">
        <v>25376.0</v>
      </c>
      <c r="G66" s="27">
        <f t="shared" si="11"/>
        <v>0.3049413574</v>
      </c>
      <c r="H66" s="27">
        <f t="shared" si="12"/>
        <v>0.08433165195</v>
      </c>
      <c r="I66" s="1"/>
      <c r="J66" s="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7" t="s">
        <v>58</v>
      </c>
      <c r="C67" s="13">
        <v>8510.0</v>
      </c>
      <c r="D67" s="12">
        <f t="shared" si="10"/>
        <v>0.098517035</v>
      </c>
      <c r="F67" s="13">
        <v>7646.0</v>
      </c>
      <c r="G67" s="27">
        <f t="shared" si="11"/>
        <v>0.09188136897</v>
      </c>
      <c r="H67" s="27">
        <f t="shared" si="12"/>
        <v>0.1130002616</v>
      </c>
      <c r="I67" s="1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7" t="s">
        <v>59</v>
      </c>
      <c r="C68" s="13">
        <v>2284.0</v>
      </c>
      <c r="D68" s="12">
        <f t="shared" si="10"/>
        <v>0.02644099976</v>
      </c>
      <c r="F68" s="13">
        <v>2354.0</v>
      </c>
      <c r="G68" s="27">
        <f t="shared" si="11"/>
        <v>0.02828782926</v>
      </c>
      <c r="H68" s="27">
        <f t="shared" si="12"/>
        <v>-0.02973661852</v>
      </c>
      <c r="I68" s="1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8" t="s">
        <v>60</v>
      </c>
      <c r="B69" s="33"/>
      <c r="C69" s="34">
        <f>sum(C65:C68)</f>
        <v>65283</v>
      </c>
      <c r="D69" s="30">
        <f t="shared" si="10"/>
        <v>0.7557564742</v>
      </c>
      <c r="E69" s="33"/>
      <c r="F69" s="34">
        <f>sum(F65:F68)</f>
        <v>64158</v>
      </c>
      <c r="G69" s="31">
        <f t="shared" si="11"/>
        <v>0.770981542</v>
      </c>
      <c r="H69" s="31">
        <f t="shared" si="12"/>
        <v>0.01753483587</v>
      </c>
      <c r="I69" s="1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9"/>
      <c r="B70" s="1"/>
      <c r="C70" s="1"/>
      <c r="D70" s="12"/>
      <c r="F70" s="25"/>
      <c r="G70" s="27"/>
      <c r="H70" s="27"/>
      <c r="I70" s="1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9" t="s">
        <v>61</v>
      </c>
      <c r="B71" s="1"/>
      <c r="C71" s="1"/>
      <c r="D71" s="12"/>
      <c r="F71" s="25"/>
      <c r="G71" s="27"/>
      <c r="H71" s="27"/>
      <c r="I71" s="1"/>
      <c r="J71" s="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7" t="s">
        <v>62</v>
      </c>
      <c r="C72" s="13">
        <v>1760.0</v>
      </c>
      <c r="D72" s="12">
        <f t="shared" ref="D72:D80" si="13">C72/$C$80</f>
        <v>0.02037485095</v>
      </c>
      <c r="F72" s="13">
        <v>1760.0</v>
      </c>
      <c r="G72" s="27">
        <f t="shared" ref="G72:G80" si="14">F72/$F$80</f>
        <v>0.02114977889</v>
      </c>
      <c r="H72" s="27">
        <f t="shared" ref="H72:H80" si="15">(C72-F72)/F72</f>
        <v>0</v>
      </c>
      <c r="I72" s="1"/>
      <c r="J72" s="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7" t="s">
        <v>63</v>
      </c>
      <c r="C73" s="13">
        <v>17154.0</v>
      </c>
      <c r="D73" s="12">
        <f t="shared" si="13"/>
        <v>0.1985853371</v>
      </c>
      <c r="F73" s="13">
        <v>16520.0</v>
      </c>
      <c r="G73" s="27">
        <f t="shared" si="14"/>
        <v>0.1985195155</v>
      </c>
      <c r="H73" s="27">
        <f t="shared" si="15"/>
        <v>0.03837772397</v>
      </c>
      <c r="I73" s="1"/>
      <c r="J73" s="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7" t="s">
        <v>64</v>
      </c>
      <c r="C74" s="13">
        <v>65855.0</v>
      </c>
      <c r="D74" s="12">
        <f t="shared" si="13"/>
        <v>0.7623783008</v>
      </c>
      <c r="F74" s="13">
        <v>63234.0</v>
      </c>
      <c r="G74" s="27">
        <f t="shared" si="14"/>
        <v>0.7598779081</v>
      </c>
      <c r="H74" s="27">
        <f t="shared" si="15"/>
        <v>0.04144922036</v>
      </c>
      <c r="I74" s="1"/>
      <c r="J74" s="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7" t="s">
        <v>65</v>
      </c>
      <c r="C75" s="13">
        <v>-13544.0</v>
      </c>
      <c r="D75" s="12">
        <f t="shared" si="13"/>
        <v>-0.1567937394</v>
      </c>
      <c r="F75" s="13">
        <v>-12814.0</v>
      </c>
      <c r="G75" s="27">
        <f t="shared" si="14"/>
        <v>-0.1539848106</v>
      </c>
      <c r="H75" s="27">
        <f t="shared" si="15"/>
        <v>0.05696894022</v>
      </c>
      <c r="I75" s="1"/>
      <c r="J75" s="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7" t="s">
        <v>66</v>
      </c>
      <c r="C76" s="13">
        <v>-52244.0</v>
      </c>
      <c r="D76" s="12">
        <f t="shared" si="13"/>
        <v>-0.6048089279</v>
      </c>
      <c r="F76" s="13">
        <v>-51719.0</v>
      </c>
      <c r="G76" s="27">
        <f t="shared" si="14"/>
        <v>-0.6215030763</v>
      </c>
      <c r="H76" s="27">
        <f t="shared" si="15"/>
        <v>0.01015100833</v>
      </c>
      <c r="I76" s="1"/>
      <c r="J76" s="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9" t="s">
        <v>67</v>
      </c>
      <c r="C77" s="13">
        <f>sum(C72:C76)</f>
        <v>18981</v>
      </c>
      <c r="D77" s="12">
        <f t="shared" si="13"/>
        <v>0.2197358215</v>
      </c>
      <c r="F77" s="13">
        <f>sum(F72:F76)</f>
        <v>16981</v>
      </c>
      <c r="G77" s="27">
        <f t="shared" si="14"/>
        <v>0.2040593155</v>
      </c>
      <c r="H77" s="27">
        <f t="shared" si="15"/>
        <v>0.1177786938</v>
      </c>
      <c r="I77" s="1"/>
      <c r="J77" s="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7" t="s">
        <v>68</v>
      </c>
      <c r="C78" s="13">
        <v>2117.0</v>
      </c>
      <c r="D78" s="12">
        <f t="shared" si="13"/>
        <v>0.02450770424</v>
      </c>
      <c r="F78" s="13">
        <v>2077.0</v>
      </c>
      <c r="G78" s="27">
        <f t="shared" si="14"/>
        <v>0.02495914247</v>
      </c>
      <c r="H78" s="27">
        <f t="shared" si="15"/>
        <v>0.01925854598</v>
      </c>
      <c r="I78" s="1"/>
      <c r="J78" s="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8" t="s">
        <v>69</v>
      </c>
      <c r="B79" s="33"/>
      <c r="C79" s="29">
        <f>sum(C77:C78)</f>
        <v>21098</v>
      </c>
      <c r="D79" s="30">
        <f t="shared" si="13"/>
        <v>0.2442435258</v>
      </c>
      <c r="E79" s="33"/>
      <c r="F79" s="29">
        <f>sum(F77:F78)</f>
        <v>19058</v>
      </c>
      <c r="G79" s="31">
        <f t="shared" si="14"/>
        <v>0.229018458</v>
      </c>
      <c r="H79" s="31">
        <f t="shared" si="15"/>
        <v>0.1070416623</v>
      </c>
      <c r="I79" s="1"/>
      <c r="J79" s="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8" t="s">
        <v>70</v>
      </c>
      <c r="B80" s="28" t="s">
        <v>8</v>
      </c>
      <c r="C80" s="29">
        <f>sum(C79,C69)</f>
        <v>86381</v>
      </c>
      <c r="D80" s="30">
        <f t="shared" si="13"/>
        <v>1</v>
      </c>
      <c r="E80" s="35"/>
      <c r="F80" s="29">
        <v>83216.0</v>
      </c>
      <c r="G80" s="31">
        <f t="shared" si="14"/>
        <v>1</v>
      </c>
      <c r="H80" s="31">
        <f t="shared" si="15"/>
        <v>0.03803355124</v>
      </c>
      <c r="I80" s="1"/>
      <c r="J80" s="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"/>
      <c r="B81" s="1"/>
      <c r="C81" s="1"/>
      <c r="D81" s="27"/>
      <c r="E81" s="1"/>
      <c r="F81" s="1"/>
      <c r="G81" s="1"/>
      <c r="H81" s="1"/>
      <c r="I81" s="1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4" t="str">
        <f t="shared" ref="A82:A85" si="16">A34</f>
        <v>THE COCA-COLA COMPANY AND SUBSIDIARIES</v>
      </c>
      <c r="B82" s="1"/>
      <c r="C82" s="1"/>
      <c r="D82" s="27"/>
      <c r="E82" s="1"/>
      <c r="F82" s="1"/>
      <c r="G82" s="1"/>
      <c r="H82" s="1"/>
      <c r="I82" s="1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4" t="str">
        <f t="shared" si="16"/>
        <v>CONSOLIDATED BALANCE SHEETS</v>
      </c>
      <c r="D83" s="27"/>
      <c r="E83" s="1"/>
      <c r="F83" s="1"/>
      <c r="G83" s="1"/>
      <c r="H83" s="1"/>
      <c r="I83" s="1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4" t="str">
        <f t="shared" si="16"/>
        <v>Year Ended December 31,</v>
      </c>
      <c r="D84" s="1"/>
      <c r="E84" s="1"/>
      <c r="F84" s="1"/>
      <c r="G84" s="1"/>
      <c r="H84" s="1"/>
      <c r="I84" s="1"/>
      <c r="J84" s="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4" t="str">
        <f t="shared" si="16"/>
        <v>In millions of dollars except per share data</v>
      </c>
      <c r="D85" s="1"/>
      <c r="E85" s="1"/>
      <c r="F85" s="1"/>
      <c r="G85" s="1"/>
      <c r="H85" s="1"/>
      <c r="I85" s="1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36" t="s">
        <v>71</v>
      </c>
      <c r="B86" s="37"/>
      <c r="C86" s="6">
        <v>2019.0</v>
      </c>
      <c r="D86" s="6"/>
      <c r="E86" s="6"/>
      <c r="F86" s="6">
        <v>2018.0</v>
      </c>
      <c r="G86" s="1"/>
      <c r="H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38" t="s">
        <v>72</v>
      </c>
      <c r="B87" s="36" t="s">
        <v>8</v>
      </c>
      <c r="C87" s="39">
        <v>8985.0</v>
      </c>
      <c r="D87" s="40"/>
      <c r="E87" s="38"/>
      <c r="F87" s="41">
        <v>6476.0</v>
      </c>
      <c r="G87" s="40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38" t="s">
        <v>73</v>
      </c>
      <c r="C88" s="39">
        <v>1365.0</v>
      </c>
      <c r="D88" s="40"/>
      <c r="F88" s="41">
        <v>1086.0</v>
      </c>
      <c r="G88" s="40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38" t="s">
        <v>74</v>
      </c>
      <c r="C89" s="42">
        <v>201.0</v>
      </c>
      <c r="D89" s="40"/>
      <c r="F89" s="43">
        <v>225.0</v>
      </c>
      <c r="G89" s="40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38" t="s">
        <v>75</v>
      </c>
      <c r="C90" s="42">
        <v>-280.0</v>
      </c>
      <c r="D90" s="36"/>
      <c r="F90" s="43">
        <v>-413.0</v>
      </c>
      <c r="G90" s="3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38" t="s">
        <v>76</v>
      </c>
      <c r="C91" s="42">
        <v>-421.0</v>
      </c>
      <c r="D91" s="36"/>
      <c r="F91" s="43">
        <v>-457.0</v>
      </c>
      <c r="G91" s="3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38" t="s">
        <v>77</v>
      </c>
      <c r="C92" s="42">
        <v>91.0</v>
      </c>
      <c r="D92" s="40"/>
      <c r="F92" s="43">
        <v>-50.0</v>
      </c>
      <c r="G92" s="3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38" t="s">
        <v>78</v>
      </c>
      <c r="C93" s="42">
        <v>-467.0</v>
      </c>
      <c r="D93" s="36"/>
      <c r="F93" s="43">
        <v>743.0</v>
      </c>
      <c r="G93" s="40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38" t="s">
        <v>12</v>
      </c>
      <c r="C94" s="42">
        <v>127.0</v>
      </c>
      <c r="D94" s="40"/>
      <c r="F94" s="43">
        <v>558.0</v>
      </c>
      <c r="G94" s="4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38" t="s">
        <v>79</v>
      </c>
      <c r="C95" s="42">
        <v>504.0</v>
      </c>
      <c r="D95" s="40"/>
      <c r="F95" s="43">
        <v>699.0</v>
      </c>
      <c r="G95" s="40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38" t="s">
        <v>80</v>
      </c>
      <c r="C96" s="42">
        <v>366.0</v>
      </c>
      <c r="D96" s="40"/>
      <c r="F96" s="41">
        <v>-1240.0</v>
      </c>
      <c r="G96" s="3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36" t="s">
        <v>81</v>
      </c>
      <c r="C97" s="39">
        <v>10471.0</v>
      </c>
      <c r="D97" s="40"/>
      <c r="F97" s="41">
        <v>7627.0</v>
      </c>
      <c r="G97" s="4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36" t="s">
        <v>82</v>
      </c>
      <c r="C98" s="37"/>
      <c r="D98" s="37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38" t="s">
        <v>83</v>
      </c>
      <c r="C99" s="39">
        <v>-4704.0</v>
      </c>
      <c r="D99" s="36"/>
      <c r="F99" s="41">
        <v>-7789.0</v>
      </c>
      <c r="G99" s="3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38" t="s">
        <v>84</v>
      </c>
      <c r="C100" s="39">
        <v>6973.0</v>
      </c>
      <c r="D100" s="40"/>
      <c r="F100" s="41">
        <v>14977.0</v>
      </c>
      <c r="G100" s="40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38" t="s">
        <v>85</v>
      </c>
      <c r="C101" s="39">
        <v>-5542.0</v>
      </c>
      <c r="D101" s="36"/>
      <c r="F101" s="41">
        <v>-1263.0</v>
      </c>
      <c r="G101" s="3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38" t="s">
        <v>86</v>
      </c>
      <c r="C102" s="42">
        <v>429.0</v>
      </c>
      <c r="D102" s="40"/>
      <c r="F102" s="41">
        <v>1362.0</v>
      </c>
      <c r="G102" s="40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38" t="s">
        <v>87</v>
      </c>
      <c r="C103" s="39">
        <v>-2054.0</v>
      </c>
      <c r="D103" s="36"/>
      <c r="F103" s="41">
        <v>-1548.0</v>
      </c>
      <c r="G103" s="3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38" t="s">
        <v>88</v>
      </c>
      <c r="C104" s="42">
        <v>978.0</v>
      </c>
      <c r="D104" s="40"/>
      <c r="F104" s="43">
        <v>248.0</v>
      </c>
      <c r="G104" s="40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38" t="s">
        <v>89</v>
      </c>
      <c r="C105" s="42">
        <v>-56.0</v>
      </c>
      <c r="D105" s="36"/>
      <c r="F105" s="43">
        <v>-60.0</v>
      </c>
      <c r="G105" s="3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36" t="s">
        <v>90</v>
      </c>
      <c r="C106" s="39">
        <v>-3976.0</v>
      </c>
      <c r="D106" s="36"/>
      <c r="F106" s="41">
        <v>5927.0</v>
      </c>
      <c r="G106" s="40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36" t="s">
        <v>91</v>
      </c>
      <c r="C107" s="37"/>
      <c r="D107" s="37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38" t="s">
        <v>92</v>
      </c>
      <c r="C108" s="39">
        <v>23009.0</v>
      </c>
      <c r="D108" s="40"/>
      <c r="F108" s="41">
        <v>27605.0</v>
      </c>
      <c r="G108" s="40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38" t="s">
        <v>93</v>
      </c>
      <c r="C109" s="39">
        <v>-24850.0</v>
      </c>
      <c r="D109" s="36"/>
      <c r="F109" s="41">
        <v>-30600.0</v>
      </c>
      <c r="G109" s="3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38" t="s">
        <v>94</v>
      </c>
      <c r="C110" s="39">
        <v>1012.0</v>
      </c>
      <c r="D110" s="40"/>
      <c r="F110" s="41">
        <v>1476.0</v>
      </c>
      <c r="G110" s="40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38" t="s">
        <v>95</v>
      </c>
      <c r="C111" s="39">
        <v>-1103.0</v>
      </c>
      <c r="D111" s="36"/>
      <c r="F111" s="41">
        <v>-1912.0</v>
      </c>
      <c r="G111" s="3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38" t="s">
        <v>96</v>
      </c>
      <c r="C112" s="39">
        <v>-6845.0</v>
      </c>
      <c r="D112" s="36"/>
      <c r="F112" s="41">
        <v>-6644.0</v>
      </c>
      <c r="G112" s="3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38" t="s">
        <v>97</v>
      </c>
      <c r="C113" s="42">
        <v>-227.0</v>
      </c>
      <c r="D113" s="36"/>
      <c r="F113" s="43">
        <v>-272.0</v>
      </c>
      <c r="G113" s="3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36" t="s">
        <v>98</v>
      </c>
      <c r="C114" s="39">
        <v>-9004.0</v>
      </c>
      <c r="D114" s="36"/>
      <c r="F114" s="41">
        <v>-10347.0</v>
      </c>
      <c r="G114" s="3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36" t="s">
        <v>99</v>
      </c>
      <c r="C115" s="42">
        <v>-72.0</v>
      </c>
      <c r="D115" s="36"/>
      <c r="F115" s="43">
        <v>-262.0</v>
      </c>
      <c r="G115" s="3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36" t="s">
        <v>100</v>
      </c>
      <c r="C116" s="1"/>
      <c r="D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38" t="s">
        <v>101</v>
      </c>
      <c r="C117" s="39">
        <v>-2581.0</v>
      </c>
      <c r="D117" s="36"/>
      <c r="F117" s="41">
        <v>2945.0</v>
      </c>
      <c r="G117" s="40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38" t="s">
        <v>102</v>
      </c>
      <c r="C118" s="39">
        <v>9318.0</v>
      </c>
      <c r="D118" s="40"/>
      <c r="F118" s="41">
        <v>6373.0</v>
      </c>
      <c r="G118" s="40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36" t="s">
        <v>103</v>
      </c>
      <c r="C119" s="39">
        <v>6737.0</v>
      </c>
      <c r="D119" s="40"/>
      <c r="F119" s="41">
        <v>9318.0</v>
      </c>
      <c r="G119" s="40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38" t="s">
        <v>104</v>
      </c>
      <c r="C120" s="42">
        <v>257.0</v>
      </c>
      <c r="D120" s="40"/>
      <c r="F120" s="43">
        <v>241.0</v>
      </c>
      <c r="G120" s="40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36" t="s">
        <v>105</v>
      </c>
      <c r="B121" s="36" t="s">
        <v>8</v>
      </c>
      <c r="C121" s="39">
        <v>6480.0</v>
      </c>
      <c r="D121" s="40"/>
      <c r="E121" s="38"/>
      <c r="F121" s="43">
        <v>9077.0</v>
      </c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44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45" t="s">
        <v>106</v>
      </c>
      <c r="B124" s="45" t="s">
        <v>107</v>
      </c>
      <c r="C124" s="45" t="s">
        <v>108</v>
      </c>
      <c r="D124" s="45" t="s">
        <v>109</v>
      </c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46" t="s">
        <v>110</v>
      </c>
      <c r="B125" s="47">
        <v>0.5615</v>
      </c>
      <c r="C125" s="48">
        <f>(C47-C45)/C65</f>
        <v>0.6314462611</v>
      </c>
      <c r="D125" s="5" t="s">
        <v>111</v>
      </c>
      <c r="E125" s="1"/>
      <c r="F125" s="1"/>
      <c r="G125" s="1"/>
      <c r="H125" s="1"/>
      <c r="I125" s="1"/>
      <c r="J125" s="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6" t="s">
        <v>112</v>
      </c>
      <c r="B126" s="48">
        <v>0.7567</v>
      </c>
      <c r="C126" s="48">
        <f>C47/C65</f>
        <v>0.7567196826</v>
      </c>
      <c r="D126" s="5" t="s">
        <v>113</v>
      </c>
      <c r="E126" s="1"/>
      <c r="F126" s="1"/>
      <c r="G126" s="1"/>
      <c r="H126" s="1"/>
      <c r="I126" s="1"/>
      <c r="J126" s="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6" t="s">
        <v>114</v>
      </c>
      <c r="B127" s="48">
        <v>1.7984</v>
      </c>
      <c r="C127" s="48">
        <f>(C66-C40)/C13</f>
        <v>2.085663296</v>
      </c>
      <c r="D127" s="5" t="s">
        <v>115</v>
      </c>
      <c r="E127" s="1"/>
      <c r="F127" s="1"/>
      <c r="G127" s="1"/>
      <c r="H127" s="1"/>
      <c r="I127" s="1"/>
      <c r="J127" s="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6" t="s">
        <v>116</v>
      </c>
      <c r="B128" s="48">
        <v>0.3678</v>
      </c>
      <c r="C128" s="48">
        <f>C65/C57</f>
        <v>0.3122561674</v>
      </c>
      <c r="D128" s="5" t="s">
        <v>117</v>
      </c>
      <c r="E128" s="1"/>
      <c r="F128" s="1"/>
      <c r="G128" s="1"/>
      <c r="H128" s="1"/>
      <c r="I128" s="1"/>
      <c r="J128" s="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6" t="s">
        <v>118</v>
      </c>
      <c r="B129" s="48">
        <v>1.5058</v>
      </c>
      <c r="C129" s="48">
        <f>(C65)/(C79)</f>
        <v>1.278462413</v>
      </c>
      <c r="D129" s="5" t="s">
        <v>117</v>
      </c>
      <c r="E129" s="1"/>
      <c r="F129" s="1"/>
      <c r="G129" s="1"/>
      <c r="H129" s="1"/>
      <c r="I129" s="1"/>
      <c r="J129" s="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6" t="s">
        <v>119</v>
      </c>
      <c r="B130" s="48">
        <v>0.4395</v>
      </c>
      <c r="C130" s="48">
        <f>C8/((C57+F57)/2)</f>
        <v>0.4394653207</v>
      </c>
      <c r="D130" s="5" t="s">
        <v>113</v>
      </c>
      <c r="E130" s="1"/>
      <c r="F130" s="1"/>
      <c r="G130" s="1"/>
      <c r="H130" s="1"/>
      <c r="I130" s="1"/>
      <c r="J130" s="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6" t="s">
        <v>120</v>
      </c>
      <c r="B131" s="48">
        <v>1.1739</v>
      </c>
      <c r="C131" s="48">
        <f>(C97)/(C22)</f>
        <v>1.173878924</v>
      </c>
      <c r="D131" s="5" t="s">
        <v>113</v>
      </c>
      <c r="E131" s="1"/>
      <c r="F131" s="1"/>
      <c r="G131" s="1"/>
      <c r="H131" s="1"/>
      <c r="I131" s="1"/>
      <c r="J131" s="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6" t="s">
        <v>121</v>
      </c>
      <c r="B132" s="48">
        <v>0.1259</v>
      </c>
      <c r="C132" s="48">
        <f>C88/C52</f>
        <v>0.1259457464</v>
      </c>
      <c r="D132" s="5" t="s">
        <v>113</v>
      </c>
      <c r="E132" s="1"/>
      <c r="F132" s="1"/>
      <c r="G132" s="1"/>
      <c r="H132" s="1"/>
      <c r="I132" s="1"/>
      <c r="J132" s="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6" t="s">
        <v>122</v>
      </c>
      <c r="B133" s="48">
        <v>0.4443</v>
      </c>
      <c r="C133" s="48">
        <f>C22/C77</f>
        <v>0.4699436278</v>
      </c>
      <c r="D133" s="23" t="s">
        <v>123</v>
      </c>
      <c r="E133" s="1"/>
      <c r="F133" s="1"/>
      <c r="G133" s="1"/>
      <c r="H133" s="1"/>
      <c r="I133" s="1"/>
      <c r="J133" s="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6" t="s">
        <v>124</v>
      </c>
      <c r="B134" s="48">
        <v>0.1052</v>
      </c>
      <c r="C134" s="48">
        <f>C13/C57</f>
        <v>0.1167617879</v>
      </c>
      <c r="D134" s="23" t="s">
        <v>123</v>
      </c>
      <c r="E134" s="1"/>
      <c r="F134" s="1"/>
      <c r="G134" s="1"/>
      <c r="H134" s="1"/>
      <c r="I134" s="1"/>
      <c r="J134" s="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6" t="s">
        <v>125</v>
      </c>
      <c r="B135" s="48">
        <v>0.1512</v>
      </c>
      <c r="C135" s="48">
        <f>C20/(C66+C79)</f>
        <v>0.1848233019</v>
      </c>
      <c r="D135" s="23" t="s">
        <v>123</v>
      </c>
      <c r="E135" s="1"/>
      <c r="F135" s="1"/>
      <c r="G135" s="1"/>
      <c r="H135" s="1"/>
      <c r="I135" s="1"/>
      <c r="J135" s="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5" t="s">
        <v>106</v>
      </c>
      <c r="B138" s="49">
        <v>2018.0</v>
      </c>
      <c r="C138" s="49">
        <v>2019.0</v>
      </c>
      <c r="D138" s="49">
        <v>2020.0</v>
      </c>
      <c r="E138" s="49">
        <v>2021.0</v>
      </c>
      <c r="F138" s="49">
        <v>2022.0</v>
      </c>
      <c r="G138" s="50"/>
      <c r="H138" s="50"/>
      <c r="I138" s="50"/>
      <c r="J138" s="50"/>
      <c r="K138" s="50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</row>
    <row r="139">
      <c r="A139" s="52" t="s">
        <v>126</v>
      </c>
      <c r="B139" s="53">
        <f>(F47-F45)/F65</f>
        <v>0.7594677229</v>
      </c>
      <c r="C139" s="53">
        <f>(C47-C45)/C65</f>
        <v>0.6314462611</v>
      </c>
      <c r="D139" s="53">
        <f>('FAN 2020'!D47-'FAN 2020'!D45)/'FAN 2020'!D65</f>
        <v>0.6314462611</v>
      </c>
      <c r="E139" s="53">
        <f>('FAN 2021'!D47-'FAN 2021'!D45)/'FAN 2021'!D65</f>
        <v>0.6314462611</v>
      </c>
      <c r="F139" s="53">
        <f>('FAN 2022'!D47-'FAN 2022'!D45)/'FAN 2022'!D65</f>
        <v>0.6314462611</v>
      </c>
      <c r="G139" s="50"/>
      <c r="H139" s="50"/>
      <c r="I139" s="50"/>
      <c r="J139" s="50"/>
      <c r="K139" s="50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</row>
    <row r="140">
      <c r="A140" s="52" t="s">
        <v>127</v>
      </c>
      <c r="B140" s="53">
        <f>F47/F65</f>
        <v>0.866166354</v>
      </c>
      <c r="C140" s="53">
        <f>C47/C65</f>
        <v>0.7567196826</v>
      </c>
      <c r="D140" s="53">
        <f>'FAN 2020'!B47/'FAN 2020'!B65</f>
        <v>0.7567196826</v>
      </c>
      <c r="E140" s="53">
        <f>'FAN 2021'!B47/'FAN 2021'!B65</f>
        <v>0.7667415564</v>
      </c>
      <c r="F140" s="53">
        <f>'FAN 2022'!B47/'FAN 2022'!B65</f>
        <v>0.7789181329</v>
      </c>
      <c r="G140" s="50"/>
      <c r="H140" s="50"/>
      <c r="I140" s="50"/>
      <c r="J140" s="50"/>
      <c r="K140" s="50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</row>
    <row r="141">
      <c r="A141" s="52" t="s">
        <v>128</v>
      </c>
      <c r="B141" s="53">
        <f>(F66-F40)/F13</f>
        <v>1.780922203</v>
      </c>
      <c r="C141" s="53">
        <f>(C66-C40)/C13</f>
        <v>2.085663296</v>
      </c>
      <c r="D141" s="53">
        <f>('FAN 2020'!D66-'FAN 2020'!D40)/'FAN 2020'!D13</f>
        <v>2.231559875</v>
      </c>
      <c r="E141" s="53">
        <f>('FAN 2021'!D66-'FAN 2021'!D40)/'FAN 2021'!D13</f>
        <v>2.159086958</v>
      </c>
      <c r="F141" s="53">
        <f>('FAN 2022'!D66-'FAN 2022'!D40)/'FAN 2022'!D13</f>
        <v>1.97318579</v>
      </c>
      <c r="G141" s="50"/>
      <c r="H141" s="50"/>
      <c r="I141" s="50"/>
      <c r="J141" s="50"/>
      <c r="K141" s="50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</row>
    <row r="142">
      <c r="A142" s="52" t="s">
        <v>129</v>
      </c>
      <c r="B142" s="53">
        <f>F65/F57</f>
        <v>0.3458709863</v>
      </c>
      <c r="C142" s="53">
        <f>C65/C57</f>
        <v>0.3122561674</v>
      </c>
      <c r="D142" s="53">
        <f>'FAN 2020'!D65/'FAN 2020'!D47</f>
        <v>1.304220427</v>
      </c>
      <c r="E142" s="53">
        <f>'FAN 2021'!D65/'FAN 2021'!D47</f>
        <v>1.283831969</v>
      </c>
      <c r="F142" s="53">
        <f>'FAN 2022'!D65/'FAN 2022'!D47</f>
        <v>1.259976938</v>
      </c>
      <c r="G142" s="50"/>
      <c r="H142" s="50"/>
      <c r="I142" s="50"/>
      <c r="J142" s="50"/>
      <c r="K142" s="50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</row>
    <row r="143">
      <c r="A143" s="52" t="s">
        <v>130</v>
      </c>
      <c r="B143" s="53">
        <f>(F65)/(F79)</f>
        <v>1.510231924</v>
      </c>
      <c r="C143" s="53">
        <f>(C65)/(C79)</f>
        <v>1.278462413</v>
      </c>
      <c r="D143" s="53">
        <f>'FAN 2020'!D65/'FAN 2020'!D79</f>
        <v>1.198076362</v>
      </c>
      <c r="E143" s="53">
        <f>'FAN 2021'!D65/'FAN 2021'!D79</f>
        <v>1.139758628</v>
      </c>
      <c r="F143" s="53">
        <f>'FAN 2022'!D65/'FAN 2022'!D79</f>
        <v>1.068262946</v>
      </c>
      <c r="G143" s="50"/>
      <c r="H143" s="50"/>
      <c r="I143" s="50"/>
      <c r="J143" s="50"/>
      <c r="K143" s="50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</row>
    <row r="144">
      <c r="A144" s="52" t="s">
        <v>131</v>
      </c>
      <c r="B144" s="53">
        <f>F8/((F57+I57)/2)</f>
        <v>0.8243606999</v>
      </c>
      <c r="C144" s="53">
        <f>C8/((C57+F57)/2)</f>
        <v>0.4394653207</v>
      </c>
      <c r="D144" s="53">
        <f>'FAN 2020'!D8/(('FAN 2020'!B57+'FAN 2020'!D57)/2)</f>
        <v>0.465199565</v>
      </c>
      <c r="E144" s="53">
        <f>'FAN 2021'!D8/(('FAN 2021'!B57+'FAN 2021'!D57)/2)</f>
        <v>0.5053189268</v>
      </c>
      <c r="F144" s="53">
        <f>'FAN 2022'!D8/(('FAN 2022'!B57+'FAN 2022'!D57)/2)</f>
        <v>0.5535356481</v>
      </c>
      <c r="G144" s="50"/>
      <c r="H144" s="50"/>
      <c r="I144" s="50"/>
      <c r="J144" s="50"/>
      <c r="K144" s="50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</row>
    <row r="145">
      <c r="A145" s="52" t="s">
        <v>132</v>
      </c>
      <c r="B145" s="53">
        <f>F22/F77</f>
        <v>0.3788940581</v>
      </c>
      <c r="C145" s="53">
        <f>C22/C77</f>
        <v>0.4699436278</v>
      </c>
      <c r="D145" s="53">
        <f>'FAN 2020'!D77/'FAN 2020'!D22</f>
        <v>2.469144456</v>
      </c>
      <c r="E145" s="53">
        <f>'FAN 2021'!D77/'FAN 2021'!D22</f>
        <v>2.683763136</v>
      </c>
      <c r="F145" s="53">
        <f>'FAN 2022'!D77/'FAN 2022'!D22</f>
        <v>2.736596366</v>
      </c>
      <c r="G145" s="50"/>
      <c r="H145" s="50"/>
      <c r="I145" s="50"/>
      <c r="J145" s="50"/>
      <c r="K145" s="50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</row>
    <row r="146">
      <c r="A146" s="52" t="s">
        <v>133</v>
      </c>
      <c r="B146" s="53">
        <f>F13/F57</f>
        <v>0.1099788502</v>
      </c>
      <c r="C146" s="53">
        <f>C13/C57</f>
        <v>0.1167617879</v>
      </c>
      <c r="D146" s="53">
        <f>'FAN 2020'!D13/'FAN 2020'!D57</f>
        <v>0.1087876099</v>
      </c>
      <c r="E146" s="53">
        <f>'FAN 2021'!D13/'FAN 2021'!D57</f>
        <v>0.1060879258</v>
      </c>
      <c r="F146" s="53">
        <f>'FAN 2022'!D13/'FAN 2022'!D57</f>
        <v>0.1107307316</v>
      </c>
      <c r="G146" s="50"/>
      <c r="H146" s="50"/>
      <c r="I146" s="50"/>
      <c r="J146" s="50"/>
      <c r="K146" s="50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D193" s="1"/>
      <c r="E193" s="1"/>
      <c r="F193" s="1"/>
      <c r="G193" s="1"/>
      <c r="H193" s="1"/>
      <c r="I193" s="1"/>
      <c r="J193" s="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D194" s="1"/>
      <c r="E194" s="1"/>
      <c r="F194" s="1"/>
      <c r="G194" s="1"/>
      <c r="H194" s="1"/>
      <c r="I194" s="1"/>
      <c r="J194" s="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D195" s="1"/>
      <c r="E195" s="1"/>
      <c r="F195" s="1"/>
      <c r="G195" s="1"/>
      <c r="H195" s="1"/>
      <c r="I195" s="1"/>
      <c r="J195" s="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D196" s="1"/>
      <c r="E196" s="1"/>
      <c r="F196" s="1"/>
      <c r="G196" s="1"/>
      <c r="H196" s="1"/>
      <c r="I196" s="1"/>
      <c r="J196" s="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D197" s="1"/>
      <c r="E197" s="1"/>
      <c r="F197" s="1"/>
      <c r="G197" s="1"/>
      <c r="H197" s="1"/>
      <c r="I197" s="1"/>
      <c r="J197" s="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D198" s="1"/>
      <c r="E198" s="1"/>
      <c r="F198" s="1"/>
      <c r="G198" s="1"/>
      <c r="H198" s="1"/>
      <c r="I198" s="1"/>
      <c r="J198" s="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D199" s="1"/>
      <c r="E199" s="1"/>
      <c r="F199" s="1"/>
      <c r="G199" s="1"/>
      <c r="H199" s="1"/>
      <c r="I199" s="1"/>
      <c r="J199" s="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D200" s="1"/>
      <c r="E200" s="1"/>
      <c r="F200" s="1"/>
      <c r="G200" s="1"/>
      <c r="H200" s="1"/>
      <c r="I200" s="1"/>
      <c r="J200" s="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D201" s="1"/>
      <c r="E201" s="1"/>
      <c r="F201" s="1"/>
      <c r="G201" s="1"/>
      <c r="H201" s="1"/>
      <c r="I201" s="1"/>
      <c r="J201" s="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D202" s="1"/>
      <c r="E202" s="1"/>
      <c r="F202" s="1"/>
      <c r="G202" s="1"/>
      <c r="H202" s="1"/>
      <c r="I202" s="1"/>
      <c r="J202" s="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D203" s="1"/>
      <c r="E203" s="1"/>
      <c r="F203" s="1"/>
      <c r="G203" s="1"/>
      <c r="H203" s="1"/>
      <c r="I203" s="1"/>
      <c r="J203" s="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D204" s="1"/>
      <c r="E204" s="1"/>
      <c r="F204" s="1"/>
      <c r="G204" s="1"/>
      <c r="H204" s="1"/>
      <c r="I204" s="1"/>
      <c r="J204" s="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D205" s="1"/>
      <c r="E205" s="1"/>
      <c r="F205" s="1"/>
      <c r="G205" s="1"/>
      <c r="H205" s="1"/>
      <c r="I205" s="1"/>
      <c r="J205" s="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D206" s="1"/>
      <c r="E206" s="1"/>
      <c r="F206" s="1"/>
      <c r="G206" s="1"/>
      <c r="H206" s="1"/>
      <c r="I206" s="1"/>
      <c r="J206" s="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D207" s="1"/>
      <c r="E207" s="1"/>
      <c r="F207" s="1"/>
      <c r="G207" s="1"/>
      <c r="H207" s="1"/>
      <c r="I207" s="1"/>
      <c r="J207" s="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D208" s="1"/>
      <c r="E208" s="1"/>
      <c r="F208" s="1"/>
      <c r="G208" s="1"/>
      <c r="H208" s="1"/>
      <c r="I208" s="1"/>
      <c r="J208" s="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</sheetData>
  <mergeCells count="1">
    <mergeCell ref="H86:J8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43"/>
    <col customWidth="1" min="4" max="4" width="18.0"/>
    <col customWidth="1" min="5" max="5" width="8.86"/>
    <col customWidth="1" min="7" max="7" width="7.29"/>
    <col customWidth="1" min="9" max="9" width="10.29"/>
    <col customWidth="1" min="10" max="10" width="11.71"/>
    <col customWidth="1" min="11" max="11" width="29.14"/>
    <col customWidth="1" min="21" max="21" width="39.29"/>
  </cols>
  <sheetData>
    <row r="1">
      <c r="A1" s="3" t="s">
        <v>0</v>
      </c>
    </row>
    <row r="2">
      <c r="A2" s="3" t="s">
        <v>1</v>
      </c>
    </row>
    <row r="3">
      <c r="A3" s="4" t="s">
        <v>2</v>
      </c>
    </row>
    <row r="4">
      <c r="A4" s="5" t="s">
        <v>3</v>
      </c>
    </row>
    <row r="6">
      <c r="B6" s="54" t="s">
        <v>134</v>
      </c>
    </row>
    <row r="7">
      <c r="B7" s="55">
        <v>2019.0</v>
      </c>
      <c r="D7" s="55" t="s">
        <v>135</v>
      </c>
      <c r="E7" s="56"/>
      <c r="F7" s="57">
        <v>43831.0</v>
      </c>
      <c r="G7" s="56"/>
      <c r="H7" s="57">
        <v>43862.0</v>
      </c>
      <c r="I7" s="56"/>
      <c r="J7" s="57">
        <v>43891.0</v>
      </c>
    </row>
    <row r="8">
      <c r="A8" s="7" t="s">
        <v>7</v>
      </c>
      <c r="B8" s="58">
        <v>37266.0</v>
      </c>
      <c r="C8" s="58">
        <v>1.08</v>
      </c>
      <c r="D8" s="59">
        <f t="shared" ref="D8:D9" si="1">IF(C8=0,B8,B8*C8)</f>
        <v>40247.28</v>
      </c>
      <c r="F8" s="59">
        <f t="shared" ref="F8:F9" si="2">IF(E8=0,D8,D8+E8)</f>
        <v>40247.28</v>
      </c>
      <c r="H8" s="59">
        <f t="shared" ref="H8:H9" si="3">IF(G8=0,D8,D8+G8)</f>
        <v>40247.28</v>
      </c>
      <c r="J8" s="59">
        <f t="shared" ref="J8:J9" si="4">IF(I8=0,D8,D8+I8)</f>
        <v>40247.28</v>
      </c>
      <c r="U8" s="59" t="str">
        <f t="shared" ref="U8:U22" si="5">K8</f>
        <v/>
      </c>
    </row>
    <row r="9">
      <c r="A9" s="7" t="s">
        <v>9</v>
      </c>
      <c r="B9" s="60">
        <v>14619.0</v>
      </c>
      <c r="C9" s="58">
        <v>1.13</v>
      </c>
      <c r="D9" s="59">
        <f t="shared" si="1"/>
        <v>16519.47</v>
      </c>
      <c r="F9" s="59">
        <f t="shared" si="2"/>
        <v>16519.47</v>
      </c>
      <c r="H9" s="59">
        <f t="shared" si="3"/>
        <v>16519.47</v>
      </c>
      <c r="J9" s="59">
        <f t="shared" si="4"/>
        <v>16519.47</v>
      </c>
      <c r="U9" s="59" t="str">
        <f t="shared" si="5"/>
        <v/>
      </c>
    </row>
    <row r="10">
      <c r="A10" s="9" t="s">
        <v>10</v>
      </c>
      <c r="B10" s="61">
        <f>B8-B9</f>
        <v>22647</v>
      </c>
      <c r="C10" s="11"/>
      <c r="D10" s="24">
        <f>D8-D9</f>
        <v>23727.81</v>
      </c>
      <c r="F10" s="24">
        <f>F8-F9</f>
        <v>23727.81</v>
      </c>
      <c r="H10" s="24">
        <f>H8-H9</f>
        <v>23727.81</v>
      </c>
      <c r="J10" s="24">
        <f>J8-J9</f>
        <v>23727.81</v>
      </c>
      <c r="K10" s="24"/>
      <c r="U10" s="24" t="str">
        <f t="shared" si="5"/>
        <v/>
      </c>
    </row>
    <row r="11">
      <c r="A11" s="7" t="s">
        <v>11</v>
      </c>
      <c r="B11" s="60">
        <v>12103.0</v>
      </c>
      <c r="C11" s="58">
        <v>1.14</v>
      </c>
      <c r="D11" s="59">
        <f t="shared" ref="D11:D12" si="6">IF(C11=0,B11,B11*C11)</f>
        <v>13797.42</v>
      </c>
      <c r="F11" s="59">
        <f t="shared" ref="F11:F12" si="7">IF(E11=0,D11,D11+E11)</f>
        <v>13797.42</v>
      </c>
      <c r="H11" s="59">
        <f t="shared" ref="H11:H12" si="8">IF(G11=0,D11,D11+G11)</f>
        <v>13797.42</v>
      </c>
      <c r="J11" s="59">
        <f t="shared" ref="J11:J12" si="9">IF(I11=0,D11,D11+I11)</f>
        <v>13797.42</v>
      </c>
      <c r="U11" s="59" t="str">
        <f t="shared" si="5"/>
        <v/>
      </c>
    </row>
    <row r="12">
      <c r="A12" s="7" t="s">
        <v>12</v>
      </c>
      <c r="B12" s="15">
        <v>458.0</v>
      </c>
      <c r="C12" s="58">
        <v>1.1</v>
      </c>
      <c r="D12" s="59">
        <f t="shared" si="6"/>
        <v>503.8</v>
      </c>
      <c r="F12" s="59">
        <f t="shared" si="7"/>
        <v>503.8</v>
      </c>
      <c r="H12" s="59">
        <f t="shared" si="8"/>
        <v>503.8</v>
      </c>
      <c r="J12" s="59">
        <f t="shared" si="9"/>
        <v>503.8</v>
      </c>
      <c r="U12" s="59" t="str">
        <f t="shared" si="5"/>
        <v/>
      </c>
    </row>
    <row r="13">
      <c r="A13" s="9" t="s">
        <v>13</v>
      </c>
      <c r="B13" s="61">
        <f>B10-SUM(B11:B12)</f>
        <v>10086</v>
      </c>
      <c r="C13" s="24"/>
      <c r="D13" s="24">
        <f>D10-SUM(D11:D12)</f>
        <v>9426.59</v>
      </c>
      <c r="F13" s="24">
        <f>F10-SUM(F11:F12)</f>
        <v>9426.59</v>
      </c>
      <c r="H13" s="24">
        <f>H10-SUM(H11:H12)</f>
        <v>9426.59</v>
      </c>
      <c r="J13" s="24">
        <f>J10-SUM(J11:J12)</f>
        <v>9426.59</v>
      </c>
      <c r="K13" s="24"/>
      <c r="U13" s="24" t="str">
        <f t="shared" si="5"/>
        <v/>
      </c>
    </row>
    <row r="14">
      <c r="A14" s="7" t="s">
        <v>14</v>
      </c>
      <c r="B14" s="15">
        <v>-563.0</v>
      </c>
      <c r="D14" s="59">
        <f t="shared" ref="D14:D17" si="10">IF(C14=0,B14,B14*C14)</f>
        <v>-563</v>
      </c>
      <c r="E14" s="59">
        <f>D84</f>
        <v>-33.21283</v>
      </c>
      <c r="F14" s="59">
        <f>IF(E14=0,D14,$B$14-E14)</f>
        <v>-529.78717</v>
      </c>
      <c r="G14" s="59">
        <f>D86</f>
        <v>-32.24965793</v>
      </c>
      <c r="H14" s="59">
        <f>IF(G14=0,F14,$B$14-G14)</f>
        <v>-530.7503421</v>
      </c>
      <c r="I14" s="59">
        <f>D88</f>
        <v>-32.27758992</v>
      </c>
      <c r="J14" s="59">
        <f>IF(I14=0,H14,$B$14-I14)</f>
        <v>-530.7224101</v>
      </c>
      <c r="U14" s="59" t="str">
        <f t="shared" si="5"/>
        <v/>
      </c>
    </row>
    <row r="15">
      <c r="A15" s="7" t="s">
        <v>15</v>
      </c>
      <c r="B15" s="15">
        <v>946.0</v>
      </c>
      <c r="D15" s="59">
        <f t="shared" si="10"/>
        <v>946</v>
      </c>
      <c r="F15" s="59">
        <f t="shared" ref="F15:F17" si="11">IF(E15=0,D15,D15+E15)</f>
        <v>946</v>
      </c>
      <c r="H15" s="59">
        <f t="shared" ref="H15:H17" si="12">IF(G15=0,D15,D15+G15)</f>
        <v>946</v>
      </c>
      <c r="J15" s="59">
        <f t="shared" ref="J15:J17" si="13">IF(I15=0,D15,D15+I15)</f>
        <v>946</v>
      </c>
      <c r="U15" s="59" t="str">
        <f t="shared" si="5"/>
        <v/>
      </c>
    </row>
    <row r="16">
      <c r="A16" s="7" t="s">
        <v>16</v>
      </c>
      <c r="B16" s="60">
        <v>-1049.0</v>
      </c>
      <c r="D16" s="62">
        <f t="shared" si="10"/>
        <v>-1049</v>
      </c>
      <c r="F16" s="62">
        <f t="shared" si="11"/>
        <v>-1049</v>
      </c>
      <c r="H16" s="62">
        <f t="shared" si="12"/>
        <v>-1049</v>
      </c>
      <c r="J16" s="62">
        <f t="shared" si="13"/>
        <v>-1049</v>
      </c>
      <c r="U16" s="59" t="str">
        <f t="shared" si="5"/>
        <v/>
      </c>
    </row>
    <row r="17">
      <c r="A17" s="7" t="s">
        <v>17</v>
      </c>
      <c r="B17" s="15">
        <v>-34.0</v>
      </c>
      <c r="D17" s="59">
        <f t="shared" si="10"/>
        <v>-34</v>
      </c>
      <c r="F17" s="59">
        <f t="shared" si="11"/>
        <v>-34</v>
      </c>
      <c r="H17" s="59">
        <f t="shared" si="12"/>
        <v>-34</v>
      </c>
      <c r="J17" s="59">
        <f t="shared" si="13"/>
        <v>-34</v>
      </c>
      <c r="U17" s="59" t="str">
        <f t="shared" si="5"/>
        <v/>
      </c>
    </row>
    <row r="18">
      <c r="A18" s="9" t="s">
        <v>18</v>
      </c>
      <c r="B18" s="61">
        <f>B13-SUM(B14:B17)</f>
        <v>10786</v>
      </c>
      <c r="C18" s="24"/>
      <c r="D18" s="24">
        <f>D13-SUM(D14:D17)</f>
        <v>10126.59</v>
      </c>
      <c r="E18" s="24"/>
      <c r="F18" s="24">
        <f>F13-SUM(F14:F17)</f>
        <v>10093.37717</v>
      </c>
      <c r="H18" s="24">
        <f>H13-SUM(H14:H17)</f>
        <v>10094.34034</v>
      </c>
      <c r="J18" s="24">
        <f>J13-SUM(J14:J17)</f>
        <v>10094.31241</v>
      </c>
      <c r="K18" s="24"/>
      <c r="U18" s="24" t="str">
        <f t="shared" si="5"/>
        <v/>
      </c>
    </row>
    <row r="19">
      <c r="A19" s="7" t="s">
        <v>19</v>
      </c>
      <c r="B19" s="60">
        <v>1801.0</v>
      </c>
      <c r="D19" s="62">
        <f>IF(C19=0,B19,B19*C19)</f>
        <v>1801</v>
      </c>
      <c r="F19" s="62">
        <f>IF(E19=0,D19,D19+E19)</f>
        <v>1801</v>
      </c>
      <c r="H19" s="62">
        <f>IF(G19=0,D19,D19+G19)</f>
        <v>1801</v>
      </c>
      <c r="J19" s="62">
        <f>IF(I19=0,D19,D19+I19)</f>
        <v>1801</v>
      </c>
      <c r="U19" s="59" t="str">
        <f t="shared" si="5"/>
        <v/>
      </c>
    </row>
    <row r="20">
      <c r="A20" s="9" t="s">
        <v>20</v>
      </c>
      <c r="B20" s="61">
        <f>B18-SUM(B19)</f>
        <v>8985</v>
      </c>
      <c r="C20" s="24"/>
      <c r="D20" s="61">
        <f>D18-SUM(D19)</f>
        <v>8325.59</v>
      </c>
      <c r="E20" s="24"/>
      <c r="F20" s="61">
        <f>F18-SUM(F19)</f>
        <v>8292.37717</v>
      </c>
      <c r="G20" s="24"/>
      <c r="H20" s="61">
        <f>H18-SUM(H19)</f>
        <v>8293.340342</v>
      </c>
      <c r="I20" s="24"/>
      <c r="J20" s="61">
        <f>J18-SUM(J19)</f>
        <v>8293.31241</v>
      </c>
      <c r="K20" s="24"/>
      <c r="U20" s="24" t="str">
        <f t="shared" si="5"/>
        <v/>
      </c>
    </row>
    <row r="21">
      <c r="A21" s="7" t="s">
        <v>21</v>
      </c>
      <c r="B21" s="15">
        <v>65.0</v>
      </c>
      <c r="D21" s="59">
        <f>IF(C21=0,B21,B21*C21)</f>
        <v>65</v>
      </c>
      <c r="F21" s="59">
        <f>IF(E21=0,D21,D21+E21)</f>
        <v>65</v>
      </c>
      <c r="H21" s="59">
        <f>IF(G21=0,D21,D21+G21)</f>
        <v>65</v>
      </c>
      <c r="J21" s="59">
        <f>IF(I21=0,D21,D21+I21)</f>
        <v>65</v>
      </c>
      <c r="U21" s="59" t="str">
        <f t="shared" si="5"/>
        <v/>
      </c>
    </row>
    <row r="22">
      <c r="A22" s="9" t="s">
        <v>22</v>
      </c>
      <c r="B22" s="61">
        <f>B20-SUM(B21)</f>
        <v>8920</v>
      </c>
      <c r="D22" s="61">
        <f>D20-SUM(D21)</f>
        <v>8260.59</v>
      </c>
      <c r="F22" s="61">
        <f>F20-SUM(F21)</f>
        <v>8227.37717</v>
      </c>
      <c r="H22" s="61">
        <f>H20-SUM(H21)</f>
        <v>8228.340342</v>
      </c>
      <c r="J22" s="61">
        <f>J20-SUM(J21)</f>
        <v>8228.31241</v>
      </c>
      <c r="K22" s="24"/>
      <c r="U22" s="24" t="str">
        <f t="shared" si="5"/>
        <v/>
      </c>
    </row>
    <row r="23">
      <c r="A23" s="9"/>
      <c r="B23" s="10"/>
    </row>
    <row r="24">
      <c r="A24" s="16" t="s">
        <v>23</v>
      </c>
      <c r="B24" s="63">
        <v>-6845.0</v>
      </c>
      <c r="D24" s="10">
        <f>B24</f>
        <v>-6845</v>
      </c>
      <c r="E24" s="10"/>
      <c r="F24" s="10">
        <f>D24</f>
        <v>-6845</v>
      </c>
      <c r="H24" s="10">
        <f>F24</f>
        <v>-6845</v>
      </c>
      <c r="I24" s="63"/>
      <c r="J24" s="10">
        <f>H24</f>
        <v>-6845</v>
      </c>
    </row>
    <row r="25">
      <c r="A25" s="16" t="s">
        <v>24</v>
      </c>
      <c r="B25" s="13">
        <f>B22+B24</f>
        <v>2075</v>
      </c>
      <c r="D25" s="13">
        <f>D22+D24</f>
        <v>1415.59</v>
      </c>
      <c r="E25" s="10"/>
      <c r="F25" s="13">
        <f>F22+F24</f>
        <v>1382.37717</v>
      </c>
      <c r="H25" s="13">
        <f>H22+H24</f>
        <v>1383.340342</v>
      </c>
      <c r="I25" s="10"/>
      <c r="J25" s="13">
        <f>J22+J24</f>
        <v>1383.31241</v>
      </c>
    </row>
    <row r="26">
      <c r="A26" s="17"/>
      <c r="D26" s="63"/>
      <c r="F26" s="63"/>
      <c r="H26" s="63"/>
      <c r="J26" s="63"/>
    </row>
    <row r="27">
      <c r="A27" s="16" t="s">
        <v>25</v>
      </c>
      <c r="B27" s="19">
        <v>0.4850255661066472</v>
      </c>
      <c r="D27" s="64">
        <f t="shared" ref="D27:D29" si="14">B27</f>
        <v>0.4850255661</v>
      </c>
      <c r="E27" s="19"/>
      <c r="F27" s="64">
        <f t="shared" ref="F27:F29" si="15">D27</f>
        <v>0.4850255661</v>
      </c>
      <c r="H27" s="64">
        <f t="shared" ref="H27:H29" si="16">F27</f>
        <v>0.4850255661</v>
      </c>
      <c r="I27" s="19"/>
      <c r="J27" s="64">
        <f t="shared" ref="J27:J29" si="17">H27</f>
        <v>0.4850255661</v>
      </c>
    </row>
    <row r="28">
      <c r="A28" s="4" t="s">
        <v>26</v>
      </c>
      <c r="B28" s="15">
        <v>1.6</v>
      </c>
      <c r="D28" s="10">
        <f t="shared" si="14"/>
        <v>1.6</v>
      </c>
      <c r="E28" s="15"/>
      <c r="F28" s="10">
        <f t="shared" si="15"/>
        <v>1.6</v>
      </c>
      <c r="H28" s="10">
        <f t="shared" si="16"/>
        <v>1.6</v>
      </c>
      <c r="I28" s="14"/>
      <c r="J28" s="10">
        <f t="shared" si="17"/>
        <v>1.6</v>
      </c>
    </row>
    <row r="29">
      <c r="A29" s="16" t="s">
        <v>27</v>
      </c>
      <c r="B29" s="22">
        <v>4278.125</v>
      </c>
      <c r="D29" s="13">
        <f t="shared" si="14"/>
        <v>4278.125</v>
      </c>
      <c r="E29" s="22"/>
      <c r="F29" s="13">
        <f t="shared" si="15"/>
        <v>4278.125</v>
      </c>
      <c r="H29" s="13">
        <f t="shared" si="16"/>
        <v>4278.125</v>
      </c>
      <c r="I29" s="22"/>
      <c r="J29" s="13">
        <f t="shared" si="17"/>
        <v>4278.125</v>
      </c>
    </row>
    <row r="34">
      <c r="A34" s="25" t="str">
        <f>A2</f>
        <v>CONSOLIDATED STATEMENTS OF INCOME</v>
      </c>
      <c r="B34" s="1"/>
      <c r="C34" s="1"/>
    </row>
    <row r="35">
      <c r="A35" s="3" t="s">
        <v>28</v>
      </c>
      <c r="B35" s="1"/>
      <c r="C35" s="1"/>
    </row>
    <row r="36">
      <c r="A36" s="25" t="str">
        <f t="shared" ref="A36:A37" si="18">A4</f>
        <v>In millions of dollars except per share data</v>
      </c>
      <c r="B36" s="1"/>
      <c r="C36" s="1"/>
    </row>
    <row r="37">
      <c r="A37" s="25" t="str">
        <f t="shared" si="18"/>
        <v/>
      </c>
      <c r="B37" s="1"/>
      <c r="C37" s="1"/>
    </row>
    <row r="38">
      <c r="A38" s="26" t="s">
        <v>29</v>
      </c>
      <c r="B38" s="65">
        <v>2019.0</v>
      </c>
      <c r="D38" s="55" t="s">
        <v>135</v>
      </c>
      <c r="E38" s="56"/>
      <c r="F38" s="57">
        <v>43831.0</v>
      </c>
      <c r="G38" s="56"/>
      <c r="H38" s="57">
        <v>43862.0</v>
      </c>
      <c r="I38" s="56"/>
      <c r="J38" s="57">
        <v>43891.0</v>
      </c>
    </row>
    <row r="39">
      <c r="A39" s="9" t="s">
        <v>30</v>
      </c>
      <c r="B39" s="1"/>
    </row>
    <row r="40">
      <c r="A40" s="7" t="s">
        <v>32</v>
      </c>
      <c r="B40" s="60">
        <v>6480.0</v>
      </c>
      <c r="D40" s="62">
        <f t="shared" ref="D40:D41" si="19">IF(C40=0,B40,B40*C40)</f>
        <v>6480</v>
      </c>
      <c r="F40" s="62">
        <f t="shared" ref="F40:F41" si="20">D40</f>
        <v>6480</v>
      </c>
      <c r="H40" s="62">
        <f t="shared" ref="H40:H41" si="21">F40</f>
        <v>6480</v>
      </c>
      <c r="J40" s="62">
        <f t="shared" ref="J40:J41" si="22">H40</f>
        <v>6480</v>
      </c>
    </row>
    <row r="41">
      <c r="A41" s="7" t="s">
        <v>33</v>
      </c>
      <c r="B41" s="60">
        <v>1467.0</v>
      </c>
      <c r="D41" s="62">
        <f t="shared" si="19"/>
        <v>1467</v>
      </c>
      <c r="F41" s="62">
        <f t="shared" si="20"/>
        <v>1467</v>
      </c>
      <c r="H41" s="62">
        <f t="shared" si="21"/>
        <v>1467</v>
      </c>
      <c r="J41" s="62">
        <f t="shared" si="22"/>
        <v>1467</v>
      </c>
    </row>
    <row r="42">
      <c r="A42" s="9" t="s">
        <v>34</v>
      </c>
      <c r="B42" s="13">
        <f>SUM(B40:B41)</f>
        <v>7947</v>
      </c>
      <c r="D42" s="13">
        <f>SUM(D40:D41)</f>
        <v>7947</v>
      </c>
      <c r="F42" s="13">
        <f>SUM(F40:F41)</f>
        <v>7947</v>
      </c>
      <c r="H42" s="13">
        <f>SUM(H40:H41)</f>
        <v>7947</v>
      </c>
      <c r="J42" s="13">
        <f>SUM(J40:J41)</f>
        <v>7947</v>
      </c>
    </row>
    <row r="43">
      <c r="A43" s="7" t="s">
        <v>35</v>
      </c>
      <c r="B43" s="60">
        <v>3228.0</v>
      </c>
      <c r="D43" s="62">
        <f t="shared" ref="D43:D46" si="23">IF(C43=0,B43,B43*C43)</f>
        <v>3228</v>
      </c>
      <c r="E43" s="66"/>
      <c r="F43" s="62">
        <f t="shared" ref="F43:F46" si="24">D43</f>
        <v>3228</v>
      </c>
      <c r="H43" s="62">
        <f t="shared" ref="H43:H46" si="25">F43</f>
        <v>3228</v>
      </c>
      <c r="J43" s="62">
        <f t="shared" ref="J43:J46" si="26">H43</f>
        <v>3228</v>
      </c>
    </row>
    <row r="44">
      <c r="A44" s="7" t="s">
        <v>36</v>
      </c>
      <c r="B44" s="60">
        <v>3971.0</v>
      </c>
      <c r="D44" s="62">
        <f t="shared" si="23"/>
        <v>3971</v>
      </c>
      <c r="E44" s="66"/>
      <c r="F44" s="62">
        <f t="shared" si="24"/>
        <v>3971</v>
      </c>
      <c r="H44" s="62">
        <f t="shared" si="25"/>
        <v>3971</v>
      </c>
      <c r="J44" s="62">
        <f t="shared" si="26"/>
        <v>3971</v>
      </c>
    </row>
    <row r="45">
      <c r="A45" s="7" t="s">
        <v>37</v>
      </c>
      <c r="B45" s="60">
        <v>3379.0</v>
      </c>
      <c r="C45" s="58">
        <v>1.08</v>
      </c>
      <c r="D45" s="59">
        <f t="shared" si="23"/>
        <v>3649.32</v>
      </c>
      <c r="F45" s="59">
        <f t="shared" si="24"/>
        <v>3649.32</v>
      </c>
      <c r="H45" s="59">
        <f t="shared" si="25"/>
        <v>3649.32</v>
      </c>
      <c r="J45" s="59">
        <f t="shared" si="26"/>
        <v>3649.32</v>
      </c>
    </row>
    <row r="46">
      <c r="A46" s="7" t="s">
        <v>38</v>
      </c>
      <c r="B46" s="60">
        <v>1886.0</v>
      </c>
      <c r="D46" s="62">
        <f t="shared" si="23"/>
        <v>1886</v>
      </c>
      <c r="F46" s="62">
        <f t="shared" si="24"/>
        <v>1886</v>
      </c>
      <c r="H46" s="62">
        <f t="shared" si="25"/>
        <v>1886</v>
      </c>
      <c r="J46" s="62">
        <f t="shared" si="26"/>
        <v>1886</v>
      </c>
    </row>
    <row r="47">
      <c r="A47" s="9" t="s">
        <v>39</v>
      </c>
      <c r="B47" s="13">
        <f>sum(B42:B46)</f>
        <v>20411</v>
      </c>
      <c r="D47" s="13">
        <f>sum(D42:D46)</f>
        <v>20681.32</v>
      </c>
      <c r="F47" s="13">
        <f>sum(F42:F46)</f>
        <v>20681.32</v>
      </c>
      <c r="H47" s="13">
        <f>sum(H42:H46)</f>
        <v>20681.32</v>
      </c>
      <c r="J47" s="13">
        <f>sum(J42:J46)</f>
        <v>20681.32</v>
      </c>
    </row>
    <row r="48">
      <c r="A48" s="7" t="s">
        <v>40</v>
      </c>
      <c r="B48" s="60">
        <v>19025.0</v>
      </c>
      <c r="D48" s="62">
        <f t="shared" ref="D48:D56" si="27">IF(C48=0,B48,B48*C48)</f>
        <v>19025</v>
      </c>
      <c r="F48" s="62">
        <f t="shared" ref="F48:F56" si="28">D48</f>
        <v>19025</v>
      </c>
      <c r="H48" s="62">
        <f t="shared" ref="H48:H56" si="29">F48</f>
        <v>19025</v>
      </c>
      <c r="J48" s="62">
        <f t="shared" ref="J48:J56" si="30">H48</f>
        <v>19025</v>
      </c>
    </row>
    <row r="49">
      <c r="A49" s="7" t="s">
        <v>41</v>
      </c>
      <c r="B49" s="15">
        <v>854.0</v>
      </c>
      <c r="D49" s="59">
        <f t="shared" si="27"/>
        <v>854</v>
      </c>
      <c r="F49" s="59">
        <f t="shared" si="28"/>
        <v>854</v>
      </c>
      <c r="H49" s="59">
        <f t="shared" si="29"/>
        <v>854</v>
      </c>
      <c r="J49" s="59">
        <f t="shared" si="30"/>
        <v>854</v>
      </c>
    </row>
    <row r="50">
      <c r="A50" s="7" t="s">
        <v>42</v>
      </c>
      <c r="B50" s="60">
        <v>6075.0</v>
      </c>
      <c r="D50" s="62">
        <f t="shared" si="27"/>
        <v>6075</v>
      </c>
      <c r="F50" s="62">
        <f t="shared" si="28"/>
        <v>6075</v>
      </c>
      <c r="H50" s="62">
        <f t="shared" si="29"/>
        <v>6075</v>
      </c>
      <c r="J50" s="62">
        <f t="shared" si="30"/>
        <v>6075</v>
      </c>
    </row>
    <row r="51">
      <c r="A51" s="7" t="s">
        <v>43</v>
      </c>
      <c r="B51" s="60">
        <v>2412.0</v>
      </c>
      <c r="D51" s="62">
        <f t="shared" si="27"/>
        <v>2412</v>
      </c>
      <c r="F51" s="62">
        <f t="shared" si="28"/>
        <v>2412</v>
      </c>
      <c r="H51" s="62">
        <f t="shared" si="29"/>
        <v>2412</v>
      </c>
      <c r="J51" s="62">
        <f t="shared" si="30"/>
        <v>2412</v>
      </c>
    </row>
    <row r="52">
      <c r="A52" s="7" t="s">
        <v>44</v>
      </c>
      <c r="B52" s="60">
        <v>10838.0</v>
      </c>
      <c r="D52" s="62">
        <f t="shared" si="27"/>
        <v>10838</v>
      </c>
      <c r="F52" s="62">
        <f t="shared" si="28"/>
        <v>10838</v>
      </c>
      <c r="H52" s="62">
        <f t="shared" si="29"/>
        <v>10838</v>
      </c>
      <c r="J52" s="62">
        <f t="shared" si="30"/>
        <v>10838</v>
      </c>
    </row>
    <row r="53">
      <c r="A53" s="7" t="s">
        <v>45</v>
      </c>
      <c r="B53" s="60">
        <v>9266.0</v>
      </c>
      <c r="D53" s="62">
        <f t="shared" si="27"/>
        <v>9266</v>
      </c>
      <c r="F53" s="62">
        <f t="shared" si="28"/>
        <v>9266</v>
      </c>
      <c r="H53" s="62">
        <f t="shared" si="29"/>
        <v>9266</v>
      </c>
      <c r="J53" s="62">
        <f t="shared" si="30"/>
        <v>9266</v>
      </c>
    </row>
    <row r="54">
      <c r="A54" s="7" t="s">
        <v>46</v>
      </c>
      <c r="B54" s="15">
        <v>109.0</v>
      </c>
      <c r="D54" s="59">
        <f t="shared" si="27"/>
        <v>109</v>
      </c>
      <c r="F54" s="59">
        <f t="shared" si="28"/>
        <v>109</v>
      </c>
      <c r="H54" s="59">
        <f t="shared" si="29"/>
        <v>109</v>
      </c>
      <c r="J54" s="59">
        <f t="shared" si="30"/>
        <v>109</v>
      </c>
    </row>
    <row r="55">
      <c r="A55" s="7" t="s">
        <v>47</v>
      </c>
      <c r="B55" s="60">
        <v>16764.0</v>
      </c>
      <c r="D55" s="62">
        <f t="shared" si="27"/>
        <v>16764</v>
      </c>
      <c r="F55" s="62">
        <f t="shared" si="28"/>
        <v>16764</v>
      </c>
      <c r="H55" s="62">
        <f t="shared" si="29"/>
        <v>16764</v>
      </c>
      <c r="J55" s="62">
        <f t="shared" si="30"/>
        <v>16764</v>
      </c>
    </row>
    <row r="56">
      <c r="A56" s="7" t="s">
        <v>48</v>
      </c>
      <c r="B56" s="15">
        <v>627.0</v>
      </c>
      <c r="D56" s="59">
        <f t="shared" si="27"/>
        <v>627</v>
      </c>
      <c r="F56" s="59">
        <f t="shared" si="28"/>
        <v>627</v>
      </c>
      <c r="H56" s="59">
        <f t="shared" si="29"/>
        <v>627</v>
      </c>
      <c r="J56" s="59">
        <f t="shared" si="30"/>
        <v>627</v>
      </c>
    </row>
    <row r="57">
      <c r="A57" s="28" t="s">
        <v>49</v>
      </c>
      <c r="B57" s="29">
        <f>sum(B47:B56)</f>
        <v>86381</v>
      </c>
      <c r="C57" s="67"/>
      <c r="D57" s="34">
        <f>SUM(D47:D56)</f>
        <v>86651.32</v>
      </c>
      <c r="E57" s="67"/>
      <c r="F57" s="34">
        <f>SUM(F47:F56)</f>
        <v>86651.32</v>
      </c>
      <c r="G57" s="67"/>
      <c r="H57" s="34">
        <f>SUM(H47:H56)</f>
        <v>86651.32</v>
      </c>
      <c r="I57" s="67"/>
      <c r="J57" s="34">
        <f>SUM(J47:J56)</f>
        <v>86651.32</v>
      </c>
    </row>
    <row r="58">
      <c r="A58" s="26"/>
      <c r="B58" s="26"/>
      <c r="D58" s="66"/>
    </row>
    <row r="59">
      <c r="A59" s="26" t="s">
        <v>50</v>
      </c>
      <c r="B59" s="26"/>
    </row>
    <row r="60">
      <c r="A60" s="9" t="s">
        <v>51</v>
      </c>
      <c r="B60" s="1"/>
      <c r="D60" s="66"/>
    </row>
    <row r="61">
      <c r="A61" s="7" t="s">
        <v>52</v>
      </c>
      <c r="B61" s="60">
        <v>11312.0</v>
      </c>
      <c r="D61" s="62">
        <f t="shared" ref="D61:D64" si="31">IF(C61=0,B61,B61*C61)</f>
        <v>11312</v>
      </c>
      <c r="F61" s="62">
        <f t="shared" ref="F61:F64" si="32">IF(E61=0,D61,D61+E61)</f>
        <v>11312</v>
      </c>
      <c r="H61" s="62">
        <f t="shared" ref="H61:H64" si="33">IF(G61=0,D61,D61+G61)</f>
        <v>11312</v>
      </c>
      <c r="J61" s="62">
        <f t="shared" ref="J61:J64" si="34">IF(I61=0,D61,D61+I61)</f>
        <v>11312</v>
      </c>
    </row>
    <row r="62">
      <c r="A62" s="7" t="s">
        <v>53</v>
      </c>
      <c r="B62" s="60">
        <v>10994.0</v>
      </c>
      <c r="D62" s="62">
        <f t="shared" si="31"/>
        <v>10994</v>
      </c>
      <c r="F62" s="62">
        <f t="shared" si="32"/>
        <v>10994</v>
      </c>
      <c r="H62" s="62">
        <f t="shared" si="33"/>
        <v>10994</v>
      </c>
      <c r="J62" s="62">
        <f t="shared" si="34"/>
        <v>10994</v>
      </c>
    </row>
    <row r="63">
      <c r="A63" s="7" t="s">
        <v>54</v>
      </c>
      <c r="B63" s="60">
        <v>4253.0</v>
      </c>
      <c r="D63" s="62">
        <f t="shared" si="31"/>
        <v>4253</v>
      </c>
      <c r="F63" s="62">
        <f t="shared" si="32"/>
        <v>4253</v>
      </c>
      <c r="H63" s="62">
        <f t="shared" si="33"/>
        <v>4253</v>
      </c>
      <c r="J63" s="62">
        <f t="shared" si="34"/>
        <v>4253</v>
      </c>
    </row>
    <row r="64">
      <c r="A64" s="7" t="s">
        <v>55</v>
      </c>
      <c r="B64" s="15">
        <v>414.0</v>
      </c>
      <c r="D64" s="59">
        <f t="shared" si="31"/>
        <v>414</v>
      </c>
      <c r="F64" s="59">
        <f t="shared" si="32"/>
        <v>414</v>
      </c>
      <c r="H64" s="59">
        <f t="shared" si="33"/>
        <v>414</v>
      </c>
      <c r="J64" s="59">
        <f t="shared" si="34"/>
        <v>414</v>
      </c>
    </row>
    <row r="65">
      <c r="A65" s="9" t="s">
        <v>56</v>
      </c>
      <c r="B65" s="13">
        <f>SUM(B61:B64)</f>
        <v>26973</v>
      </c>
      <c r="D65" s="13">
        <f>SUM(D61:D64)</f>
        <v>26973</v>
      </c>
      <c r="F65" s="13">
        <f>SUM(F61:F64)</f>
        <v>26973</v>
      </c>
      <c r="H65" s="13">
        <f>SUM(H61:H64)</f>
        <v>26973</v>
      </c>
      <c r="J65" s="13">
        <f>SUM(J61:J64)</f>
        <v>26973</v>
      </c>
    </row>
    <row r="66">
      <c r="A66" s="7" t="s">
        <v>57</v>
      </c>
      <c r="B66" s="60">
        <v>27516.0</v>
      </c>
      <c r="D66" s="62">
        <f t="shared" ref="D66:D68" si="35">IF(C66=0,B66,B66*C66)</f>
        <v>27516</v>
      </c>
      <c r="E66" s="62">
        <f>D83</f>
        <v>-1145.27</v>
      </c>
      <c r="F66" s="62">
        <f>IF(E66=0,D66,$B$66+E66)</f>
        <v>26370.73</v>
      </c>
      <c r="G66" s="62">
        <f>D85</f>
        <v>-1112.05717</v>
      </c>
      <c r="H66" s="62">
        <f>IF(G66=0,$B$66,$B$66+G66)</f>
        <v>26403.94283</v>
      </c>
      <c r="I66" s="62">
        <f>D87</f>
        <v>-1113.020342</v>
      </c>
      <c r="J66" s="62">
        <f>IF(I66=0,H66,$B$66+I66)</f>
        <v>26402.97966</v>
      </c>
    </row>
    <row r="67">
      <c r="A67" s="7" t="s">
        <v>58</v>
      </c>
      <c r="B67" s="60">
        <v>8510.0</v>
      </c>
      <c r="D67" s="62">
        <f t="shared" si="35"/>
        <v>8510</v>
      </c>
      <c r="F67" s="62">
        <f t="shared" ref="F67:F68" si="36">IF(E67=0,D67,D67+E67)</f>
        <v>8510</v>
      </c>
      <c r="H67" s="62">
        <f t="shared" ref="H67:H68" si="37">IF(G67=0,D67,D67+G67)</f>
        <v>8510</v>
      </c>
      <c r="J67" s="62">
        <f t="shared" ref="J67:J68" si="38">IF(I67=0,D67,D67+I67)</f>
        <v>8510</v>
      </c>
    </row>
    <row r="68">
      <c r="A68" s="7" t="s">
        <v>59</v>
      </c>
      <c r="B68" s="60">
        <v>2284.0</v>
      </c>
      <c r="D68" s="62">
        <f t="shared" si="35"/>
        <v>2284</v>
      </c>
      <c r="F68" s="62">
        <f t="shared" si="36"/>
        <v>2284</v>
      </c>
      <c r="H68" s="62">
        <f t="shared" si="37"/>
        <v>2284</v>
      </c>
      <c r="J68" s="62">
        <f t="shared" si="38"/>
        <v>2284</v>
      </c>
    </row>
    <row r="69">
      <c r="A69" s="28" t="s">
        <v>60</v>
      </c>
      <c r="B69" s="34">
        <f>sum(B65:B68)</f>
        <v>65283</v>
      </c>
      <c r="C69" s="33"/>
      <c r="D69" s="34">
        <f>sum(D65:D68)</f>
        <v>65283</v>
      </c>
      <c r="E69" s="33"/>
      <c r="F69" s="34">
        <f>sum(F65:F68)</f>
        <v>64137.73</v>
      </c>
      <c r="G69" s="33"/>
      <c r="H69" s="34">
        <f>sum(H65:H68)</f>
        <v>64170.94283</v>
      </c>
      <c r="I69" s="33"/>
      <c r="J69" s="34">
        <f>sum(J65:J68)</f>
        <v>64169.97966</v>
      </c>
    </row>
    <row r="70">
      <c r="A70" s="9"/>
      <c r="B70" s="1"/>
      <c r="D70" s="66"/>
    </row>
    <row r="71">
      <c r="A71" s="9" t="s">
        <v>61</v>
      </c>
      <c r="B71" s="1"/>
      <c r="D71" s="66"/>
    </row>
    <row r="72">
      <c r="A72" s="7" t="s">
        <v>62</v>
      </c>
      <c r="B72" s="60">
        <v>1760.0</v>
      </c>
      <c r="D72" s="62">
        <f t="shared" ref="D72:D73" si="39">IF(C72=0,B72,B72*C72)</f>
        <v>1760</v>
      </c>
      <c r="F72" s="62">
        <f t="shared" ref="F72:F73" si="40">IF(E72=0,D72,D72+E72)</f>
        <v>1760</v>
      </c>
      <c r="H72" s="62">
        <f t="shared" ref="H72:H73" si="41">IF(G72=0,D72,D72+G72)</f>
        <v>1760</v>
      </c>
      <c r="J72" s="62">
        <f t="shared" ref="J72:J73" si="42">IF(I72=0,D72,D72+I72)</f>
        <v>1760</v>
      </c>
    </row>
    <row r="73">
      <c r="A73" s="7" t="s">
        <v>63</v>
      </c>
      <c r="B73" s="60">
        <v>17154.0</v>
      </c>
      <c r="D73" s="62">
        <f t="shared" si="39"/>
        <v>17154</v>
      </c>
      <c r="F73" s="62">
        <f t="shared" si="40"/>
        <v>17154</v>
      </c>
      <c r="H73" s="62">
        <f t="shared" si="41"/>
        <v>17154</v>
      </c>
      <c r="J73" s="62">
        <f t="shared" si="42"/>
        <v>17154</v>
      </c>
    </row>
    <row r="74">
      <c r="A74" s="7" t="s">
        <v>64</v>
      </c>
      <c r="B74" s="60">
        <v>65855.0</v>
      </c>
      <c r="C74" s="62">
        <f>D25</f>
        <v>1415.59</v>
      </c>
      <c r="D74" s="62">
        <f>IF(C74=0,B74,B74+C74)</f>
        <v>67270.59</v>
      </c>
      <c r="E74" s="62">
        <f>F25</f>
        <v>1382.37717</v>
      </c>
      <c r="F74" s="62">
        <f>IF(E74=0,D74,$B$74+E74)</f>
        <v>67237.37717</v>
      </c>
      <c r="G74" s="62">
        <f>H25</f>
        <v>1383.340342</v>
      </c>
      <c r="H74" s="62">
        <f>IF(G74=0,F74,$B$74+G74)</f>
        <v>67238.34034</v>
      </c>
      <c r="I74" s="62">
        <f>J25</f>
        <v>1383.31241</v>
      </c>
      <c r="J74" s="62">
        <f>IF(I74=0,H74,$B$74+I74)</f>
        <v>67238.31241</v>
      </c>
    </row>
    <row r="75">
      <c r="A75" s="7" t="s">
        <v>65</v>
      </c>
      <c r="B75" s="60">
        <v>-13544.0</v>
      </c>
      <c r="D75" s="62">
        <f t="shared" ref="D75:D76" si="43">IF(C75=0,B75,B75*C75)</f>
        <v>-13544</v>
      </c>
      <c r="F75" s="62">
        <f t="shared" ref="F75:F76" si="44">IF(E75=0,D75,D75+E75)</f>
        <v>-13544</v>
      </c>
      <c r="H75" s="62">
        <f t="shared" ref="H75:H76" si="45">IF(G75=0,D75,D75+G75)</f>
        <v>-13544</v>
      </c>
      <c r="J75" s="62">
        <f t="shared" ref="J75:J76" si="46">IF(I75=0,D75,D75+I75)</f>
        <v>-13544</v>
      </c>
    </row>
    <row r="76">
      <c r="A76" s="7" t="s">
        <v>66</v>
      </c>
      <c r="B76" s="60">
        <v>-52244.0</v>
      </c>
      <c r="D76" s="62">
        <f t="shared" si="43"/>
        <v>-52244</v>
      </c>
      <c r="F76" s="62">
        <f t="shared" si="44"/>
        <v>-52244</v>
      </c>
      <c r="H76" s="62">
        <f t="shared" si="45"/>
        <v>-52244</v>
      </c>
      <c r="J76" s="62">
        <f t="shared" si="46"/>
        <v>-52244</v>
      </c>
    </row>
    <row r="77">
      <c r="A77" s="9" t="s">
        <v>67</v>
      </c>
      <c r="B77" s="13">
        <f>sum(B72:B76)</f>
        <v>18981</v>
      </c>
      <c r="D77" s="13">
        <f>sum(D72:D76)</f>
        <v>20396.59</v>
      </c>
      <c r="F77" s="13">
        <f>sum(F72:F76)</f>
        <v>20363.37717</v>
      </c>
      <c r="H77" s="13">
        <f>sum(H72:H76)</f>
        <v>20364.34034</v>
      </c>
      <c r="J77" s="13">
        <f>sum(J72:J76)</f>
        <v>20364.31241</v>
      </c>
    </row>
    <row r="78">
      <c r="A78" s="7" t="s">
        <v>68</v>
      </c>
      <c r="B78" s="60">
        <v>2117.0</v>
      </c>
      <c r="D78" s="62">
        <f>IF(C78=0,B78,B78*C78)</f>
        <v>2117</v>
      </c>
      <c r="E78" s="66"/>
      <c r="F78" s="62">
        <f>IF(E78=0,D78,D78+E78)</f>
        <v>2117</v>
      </c>
      <c r="H78" s="62">
        <f>IF(G78=0,D78,D78+G78)</f>
        <v>2117</v>
      </c>
      <c r="J78" s="62">
        <f>IF(I78=0,D78,D78+I78)</f>
        <v>2117</v>
      </c>
    </row>
    <row r="79">
      <c r="A79" s="28" t="s">
        <v>69</v>
      </c>
      <c r="B79" s="29">
        <f>sum(B77:B78)</f>
        <v>21098</v>
      </c>
      <c r="C79" s="33"/>
      <c r="D79" s="29">
        <f>sum(D77:D78)</f>
        <v>22513.59</v>
      </c>
      <c r="E79" s="33"/>
      <c r="F79" s="29">
        <f>sum(F77:F78)</f>
        <v>22480.37717</v>
      </c>
      <c r="G79" s="33"/>
      <c r="H79" s="29">
        <f>sum(H77:H78)</f>
        <v>22481.34034</v>
      </c>
      <c r="I79" s="33"/>
      <c r="J79" s="29">
        <f>sum(J77:J78)</f>
        <v>22481.31241</v>
      </c>
    </row>
    <row r="80">
      <c r="A80" s="28" t="s">
        <v>70</v>
      </c>
      <c r="B80" s="29">
        <f>sum(B79,B69)</f>
        <v>86381</v>
      </c>
      <c r="C80" s="33"/>
      <c r="D80" s="29">
        <f>sum(D79,D69)</f>
        <v>87796.59</v>
      </c>
      <c r="E80" s="33"/>
      <c r="F80" s="29">
        <f>sum(F79,F69)</f>
        <v>86618.10717</v>
      </c>
      <c r="G80" s="33"/>
      <c r="H80" s="29">
        <f>sum(H79,H69)</f>
        <v>86652.28317</v>
      </c>
      <c r="I80" s="33"/>
      <c r="J80" s="29">
        <f>sum(J79,J69)</f>
        <v>86651.29207</v>
      </c>
    </row>
    <row r="82">
      <c r="A82" s="68" t="s">
        <v>136</v>
      </c>
      <c r="B82" s="62">
        <f>B57-B80</f>
        <v>0</v>
      </c>
      <c r="D82" s="62">
        <f>D57-D80</f>
        <v>-1145.27</v>
      </c>
      <c r="F82" s="62">
        <f>F57-F80</f>
        <v>33.21283</v>
      </c>
      <c r="H82" s="69">
        <f>H57-H80</f>
        <v>-0.96317207</v>
      </c>
      <c r="J82" s="70">
        <f>J57-J80</f>
        <v>0.02793199003</v>
      </c>
    </row>
    <row r="83">
      <c r="A83" s="58" t="s">
        <v>137</v>
      </c>
      <c r="D83" s="62">
        <f>D82</f>
        <v>-1145.27</v>
      </c>
    </row>
    <row r="84">
      <c r="A84" s="58" t="s">
        <v>138</v>
      </c>
      <c r="D84" s="59">
        <f>D83*0.029</f>
        <v>-33.21283</v>
      </c>
    </row>
    <row r="85">
      <c r="A85" s="58" t="s">
        <v>137</v>
      </c>
      <c r="D85" s="62">
        <f>D82+F82</f>
        <v>-1112.05717</v>
      </c>
    </row>
    <row r="86">
      <c r="A86" s="58" t="s">
        <v>138</v>
      </c>
      <c r="D86" s="59">
        <f>D85*0.029</f>
        <v>-32.24965793</v>
      </c>
    </row>
    <row r="87">
      <c r="A87" s="58" t="s">
        <v>137</v>
      </c>
      <c r="D87" s="62">
        <f>D82+F82+H82</f>
        <v>-1113.020342</v>
      </c>
    </row>
    <row r="88">
      <c r="A88" s="58" t="s">
        <v>138</v>
      </c>
      <c r="D88" s="59">
        <f>D87*0.029</f>
        <v>-32.27758992</v>
      </c>
    </row>
    <row r="90">
      <c r="A90" s="71"/>
    </row>
    <row r="91">
      <c r="A91" s="72" t="s">
        <v>139</v>
      </c>
    </row>
    <row r="92">
      <c r="A92" s="71"/>
    </row>
    <row r="93">
      <c r="A93" s="7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86"/>
  </cols>
  <sheetData>
    <row r="1">
      <c r="A1" s="3" t="s">
        <v>0</v>
      </c>
    </row>
    <row r="2">
      <c r="A2" s="3" t="s">
        <v>1</v>
      </c>
    </row>
    <row r="3">
      <c r="A3" s="4" t="s">
        <v>2</v>
      </c>
    </row>
    <row r="4">
      <c r="A4" s="5" t="s">
        <v>3</v>
      </c>
    </row>
    <row r="6">
      <c r="B6" s="54" t="s">
        <v>140</v>
      </c>
    </row>
    <row r="7">
      <c r="B7" s="55">
        <v>2020.0</v>
      </c>
      <c r="D7" s="55" t="s">
        <v>141</v>
      </c>
      <c r="E7" s="56"/>
      <c r="F7" s="57">
        <v>44197.0</v>
      </c>
      <c r="G7" s="56"/>
      <c r="H7" s="57">
        <v>44228.0</v>
      </c>
      <c r="I7" s="56"/>
      <c r="J7" s="57">
        <v>44256.0</v>
      </c>
    </row>
    <row r="8">
      <c r="A8" s="59" t="str">
        <f>'FAN 2020'!A8</f>
        <v>Net Operating Revenues</v>
      </c>
      <c r="B8" s="59">
        <f>'FAN 2020'!J8</f>
        <v>40247.28</v>
      </c>
      <c r="C8" s="58">
        <v>1.09</v>
      </c>
      <c r="D8" s="59">
        <f t="shared" ref="D8:D9" si="1">IF(C8=0,B8,B8*C8)</f>
        <v>43869.5352</v>
      </c>
      <c r="F8" s="59">
        <f t="shared" ref="F8:F9" si="2">IF(E8=0,D8,D8+E8)</f>
        <v>43869.5352</v>
      </c>
      <c r="H8" s="59">
        <f t="shared" ref="H8:H9" si="3">IF(G8=0,D8,D8+G8)</f>
        <v>43869.5352</v>
      </c>
      <c r="J8" s="59">
        <f t="shared" ref="J8:J9" si="4">IF(I8=0,D8,D8+I8)</f>
        <v>43869.5352</v>
      </c>
    </row>
    <row r="9">
      <c r="A9" s="59" t="str">
        <f>'FAN 2020'!A9</f>
        <v>Cost of goods sold</v>
      </c>
      <c r="B9" s="59">
        <f>'FAN 2020'!J9</f>
        <v>16519.47</v>
      </c>
      <c r="C9" s="58">
        <v>1.12</v>
      </c>
      <c r="D9" s="59">
        <f t="shared" si="1"/>
        <v>18501.8064</v>
      </c>
      <c r="F9" s="59">
        <f t="shared" si="2"/>
        <v>18501.8064</v>
      </c>
      <c r="H9" s="59">
        <f t="shared" si="3"/>
        <v>18501.8064</v>
      </c>
      <c r="J9" s="59">
        <f t="shared" si="4"/>
        <v>18501.8064</v>
      </c>
    </row>
    <row r="10">
      <c r="A10" s="24" t="str">
        <f>'FAN 2020'!A10</f>
        <v>Gross Profit</v>
      </c>
      <c r="B10" s="24">
        <f>B8-B9</f>
        <v>23727.81</v>
      </c>
      <c r="C10" s="71"/>
      <c r="D10" s="24">
        <f>D8-D9</f>
        <v>25367.7288</v>
      </c>
      <c r="F10" s="24">
        <f>F8-F9</f>
        <v>25367.7288</v>
      </c>
      <c r="H10" s="24">
        <f>H8-H9</f>
        <v>25367.7288</v>
      </c>
      <c r="J10" s="24">
        <f>J8-J9</f>
        <v>25367.7288</v>
      </c>
    </row>
    <row r="11">
      <c r="A11" s="59" t="str">
        <f>'FAN 2020'!A11</f>
        <v>Selling, general and administrative expenses</v>
      </c>
      <c r="B11" s="59">
        <f>'FAN 2020'!J11</f>
        <v>13797.42</v>
      </c>
      <c r="C11" s="73">
        <v>1.13</v>
      </c>
      <c r="D11" s="59">
        <f t="shared" ref="D11:D12" si="5">IF(C11=0,B11,B11*C11)</f>
        <v>15591.0846</v>
      </c>
      <c r="F11" s="59">
        <f t="shared" ref="F11:F12" si="6">IF(E11=0,D11,D11+E11)</f>
        <v>15591.0846</v>
      </c>
      <c r="H11" s="59">
        <f t="shared" ref="H11:H12" si="7">IF(G11=0,D11,D11+G11)</f>
        <v>15591.0846</v>
      </c>
      <c r="J11" s="59">
        <f t="shared" ref="J11:J12" si="8">IF(I11=0,D11,D11+I11)</f>
        <v>15591.0846</v>
      </c>
    </row>
    <row r="12">
      <c r="A12" s="59" t="str">
        <f>'FAN 2020'!A12</f>
        <v>Other operating charges</v>
      </c>
      <c r="B12" s="59">
        <f>'FAN 2020'!J12</f>
        <v>503.8</v>
      </c>
      <c r="C12" s="73">
        <v>1.09</v>
      </c>
      <c r="D12" s="59">
        <f t="shared" si="5"/>
        <v>549.142</v>
      </c>
      <c r="F12" s="59">
        <f t="shared" si="6"/>
        <v>549.142</v>
      </c>
      <c r="H12" s="59">
        <f t="shared" si="7"/>
        <v>549.142</v>
      </c>
      <c r="J12" s="59">
        <f t="shared" si="8"/>
        <v>549.142</v>
      </c>
    </row>
    <row r="13">
      <c r="A13" s="24" t="str">
        <f>'FAN 2020'!A13</f>
        <v>Operating Income</v>
      </c>
      <c r="B13" s="24">
        <f>B10-SUM(B11:B12)</f>
        <v>9426.59</v>
      </c>
      <c r="C13" s="71"/>
      <c r="D13" s="24">
        <f>D10-SUM(D11:D12)</f>
        <v>9227.5022</v>
      </c>
      <c r="F13" s="24">
        <f>F10-SUM(F11:F12)</f>
        <v>9227.5022</v>
      </c>
      <c r="H13" s="24">
        <f>H10-SUM(H11:H12)</f>
        <v>9227.5022</v>
      </c>
      <c r="J13" s="24">
        <f>J10-SUM(J11:J12)</f>
        <v>9227.5022</v>
      </c>
    </row>
    <row r="14">
      <c r="A14" s="59" t="str">
        <f>'FAN 2020'!A14</f>
        <v>Interest income</v>
      </c>
      <c r="B14" s="59">
        <f>'FAN 2020'!J14</f>
        <v>-530.7224101</v>
      </c>
      <c r="D14" s="59">
        <f t="shared" ref="D14:D17" si="9">IF(C14=0,B14,B14*C14)</f>
        <v>-530.7224101</v>
      </c>
      <c r="E14" s="59">
        <f>D84</f>
        <v>-24.81697846</v>
      </c>
      <c r="F14" s="59">
        <f>IF(E14=0,D14,$B$14-E14)</f>
        <v>-505.9054316</v>
      </c>
      <c r="G14" s="59">
        <f>D86</f>
        <v>-24.09728609</v>
      </c>
      <c r="H14" s="59">
        <f>IF(G14=0,F14,$B$14-G14)</f>
        <v>-506.625124</v>
      </c>
      <c r="I14" s="59">
        <f>D88</f>
        <v>-24.11815717</v>
      </c>
      <c r="J14" s="59">
        <f>IF(I14=0,H14,$B$14-I14)</f>
        <v>-506.6042529</v>
      </c>
    </row>
    <row r="15">
      <c r="A15" s="59" t="str">
        <f>'FAN 2020'!A15</f>
        <v>Interest expense</v>
      </c>
      <c r="B15" s="59">
        <f>'FAN 2020'!J15</f>
        <v>946</v>
      </c>
      <c r="D15" s="59">
        <f t="shared" si="9"/>
        <v>946</v>
      </c>
      <c r="F15" s="59">
        <f t="shared" ref="F15:F17" si="10">IF(E15=0,D15,D15+E15)</f>
        <v>946</v>
      </c>
      <c r="H15" s="59">
        <f t="shared" ref="H15:H17" si="11">IF(G15=0,D15,D15+G15)</f>
        <v>946</v>
      </c>
      <c r="J15" s="59">
        <f t="shared" ref="J15:J17" si="12">IF(I15=0,D15,D15+I15)</f>
        <v>946</v>
      </c>
    </row>
    <row r="16">
      <c r="A16" s="59" t="str">
        <f>'FAN 2020'!A16</f>
        <v>Equity income (loss) — net</v>
      </c>
      <c r="B16" s="62">
        <f>'FAN 2020'!J16</f>
        <v>-1049</v>
      </c>
      <c r="D16" s="62">
        <f t="shared" si="9"/>
        <v>-1049</v>
      </c>
      <c r="F16" s="62">
        <f t="shared" si="10"/>
        <v>-1049</v>
      </c>
      <c r="H16" s="62">
        <f t="shared" si="11"/>
        <v>-1049</v>
      </c>
      <c r="J16" s="62">
        <f t="shared" si="12"/>
        <v>-1049</v>
      </c>
    </row>
    <row r="17">
      <c r="A17" s="59" t="str">
        <f>'FAN 2020'!A17</f>
        <v>Other income (loss) — net</v>
      </c>
      <c r="B17" s="59">
        <f>'FAN 2020'!J17</f>
        <v>-34</v>
      </c>
      <c r="D17" s="59">
        <f t="shared" si="9"/>
        <v>-34</v>
      </c>
      <c r="F17" s="59">
        <f t="shared" si="10"/>
        <v>-34</v>
      </c>
      <c r="H17" s="59">
        <f t="shared" si="11"/>
        <v>-34</v>
      </c>
      <c r="J17" s="59">
        <f t="shared" si="12"/>
        <v>-34</v>
      </c>
    </row>
    <row r="18">
      <c r="A18" s="24" t="str">
        <f>'FAN 2020'!A18</f>
        <v>Income Before Income Taxes</v>
      </c>
      <c r="B18" s="24">
        <f>B13-SUM(B14:B17)</f>
        <v>10094.31241</v>
      </c>
      <c r="C18" s="24"/>
      <c r="D18" s="24">
        <f>D13-SUM(D14:D17)</f>
        <v>9895.22461</v>
      </c>
      <c r="E18" s="24"/>
      <c r="F18" s="24">
        <f>F13-SUM(F14:F17)</f>
        <v>9870.407632</v>
      </c>
      <c r="H18" s="24">
        <f>H13-SUM(H14:H17)</f>
        <v>9871.127324</v>
      </c>
      <c r="J18" s="24">
        <f>J13-SUM(J14:J17)</f>
        <v>9871.106453</v>
      </c>
    </row>
    <row r="19">
      <c r="A19" s="59" t="str">
        <f>'FAN 2020'!A19</f>
        <v>Income taxes</v>
      </c>
      <c r="B19" s="62">
        <f>'FAN 2020'!J19</f>
        <v>1801</v>
      </c>
      <c r="D19" s="62">
        <f>IF(C19=0,B19,B19*C19)</f>
        <v>1801</v>
      </c>
      <c r="F19" s="62">
        <f>IF(E19=0,D19,D19+E19)</f>
        <v>1801</v>
      </c>
      <c r="H19" s="62">
        <f>IF(G19=0,D19,D19+G19)</f>
        <v>1801</v>
      </c>
      <c r="J19" s="62">
        <f>IF(I19=0,D19,D19+I19)</f>
        <v>1801</v>
      </c>
    </row>
    <row r="20">
      <c r="A20" s="24" t="str">
        <f>'FAN 2020'!A20</f>
        <v>Consolidated Net Income</v>
      </c>
      <c r="B20" s="61">
        <f>B18-B19</f>
        <v>8293.31241</v>
      </c>
      <c r="C20" s="71"/>
      <c r="D20" s="61">
        <f>D18-SUM(D19)</f>
        <v>8094.22461</v>
      </c>
      <c r="E20" s="71"/>
      <c r="F20" s="61">
        <f>F18-SUM(F19)</f>
        <v>8069.407632</v>
      </c>
      <c r="G20" s="24"/>
      <c r="H20" s="61">
        <f>H18-SUM(H19)</f>
        <v>8070.127324</v>
      </c>
      <c r="I20" s="24"/>
      <c r="J20" s="61">
        <f>J18-SUM(J19)</f>
        <v>8070.106453</v>
      </c>
    </row>
    <row r="21">
      <c r="A21" s="59" t="str">
        <f>'FAN 2020'!A21</f>
        <v>Less: Net income (loss) attributable to noncontrolling interests</v>
      </c>
      <c r="B21" s="59">
        <f>'FAN 2020'!J21</f>
        <v>65</v>
      </c>
      <c r="D21" s="59">
        <f>IF(C21=0,B21,B21*C21)</f>
        <v>65</v>
      </c>
      <c r="F21" s="59">
        <f>IF(E21=0,D21,D21+E21)</f>
        <v>65</v>
      </c>
      <c r="H21" s="59">
        <f>IF(G21=0,D21,D21+G21)</f>
        <v>65</v>
      </c>
      <c r="J21" s="59">
        <f>IF(I21=0,D21,D21+I21)</f>
        <v>65</v>
      </c>
    </row>
    <row r="22">
      <c r="A22" s="24" t="str">
        <f>'FAN 2020'!A22</f>
        <v>Net Income Attributable to Shareowners of The Coca-Cola Company</v>
      </c>
      <c r="B22" s="61">
        <f>B20-B21</f>
        <v>8228.31241</v>
      </c>
      <c r="D22" s="61">
        <f>D20-SUM(D21)</f>
        <v>8029.22461</v>
      </c>
      <c r="F22" s="61">
        <f>F20-SUM(F21)</f>
        <v>8004.407632</v>
      </c>
      <c r="H22" s="61">
        <f>H20-SUM(H21)</f>
        <v>8005.127324</v>
      </c>
      <c r="J22" s="61">
        <f>J20-SUM(J21)</f>
        <v>8005.106453</v>
      </c>
    </row>
    <row r="23">
      <c r="A23" s="24" t="str">
        <f>'FAN 2020'!A23</f>
        <v/>
      </c>
    </row>
    <row r="24">
      <c r="A24" s="16" t="s">
        <v>23</v>
      </c>
      <c r="B24" s="74">
        <v>-6845.0</v>
      </c>
      <c r="D24" s="10">
        <f>B24</f>
        <v>-6845</v>
      </c>
      <c r="E24" s="10"/>
      <c r="F24" s="10">
        <f>D24</f>
        <v>-6845</v>
      </c>
      <c r="H24" s="10">
        <f>F24</f>
        <v>-6845</v>
      </c>
      <c r="I24" s="10"/>
      <c r="J24" s="10">
        <f>H24</f>
        <v>-6845</v>
      </c>
    </row>
    <row r="25">
      <c r="A25" s="16" t="s">
        <v>24</v>
      </c>
      <c r="B25" s="66">
        <v>2075.0</v>
      </c>
      <c r="D25" s="13">
        <f>D22+D24</f>
        <v>1184.22461</v>
      </c>
      <c r="E25" s="10"/>
      <c r="F25" s="13">
        <f>F22+F24</f>
        <v>1159.407632</v>
      </c>
      <c r="H25" s="13">
        <f>H22+H24</f>
        <v>1160.127324</v>
      </c>
      <c r="I25" s="10"/>
      <c r="J25" s="13">
        <f>J22+J24</f>
        <v>1160.106453</v>
      </c>
    </row>
    <row r="26">
      <c r="A26" s="17"/>
      <c r="D26" s="63"/>
      <c r="F26" s="63"/>
      <c r="H26" s="63"/>
      <c r="J26" s="63"/>
    </row>
    <row r="27">
      <c r="A27" s="16" t="s">
        <v>25</v>
      </c>
      <c r="B27" s="74">
        <v>0.4850255661066472</v>
      </c>
      <c r="D27" s="10">
        <f t="shared" ref="D27:D29" si="13">B27</f>
        <v>0.4850255661</v>
      </c>
      <c r="E27" s="75"/>
      <c r="F27" s="10">
        <f t="shared" ref="F27:F29" si="14">D27</f>
        <v>0.4850255661</v>
      </c>
      <c r="H27" s="10">
        <f t="shared" ref="H27:H29" si="15">F27</f>
        <v>0.4850255661</v>
      </c>
      <c r="I27" s="75"/>
      <c r="J27" s="10">
        <f t="shared" ref="J27:J29" si="16">H27</f>
        <v>0.4850255661</v>
      </c>
    </row>
    <row r="28">
      <c r="A28" s="4" t="s">
        <v>26</v>
      </c>
      <c r="B28" s="66">
        <v>1.6</v>
      </c>
      <c r="D28" s="10">
        <f t="shared" si="13"/>
        <v>1.6</v>
      </c>
      <c r="E28" s="15"/>
      <c r="F28" s="10">
        <f t="shared" si="14"/>
        <v>1.6</v>
      </c>
      <c r="H28" s="10">
        <f t="shared" si="15"/>
        <v>1.6</v>
      </c>
      <c r="I28" s="14"/>
      <c r="J28" s="10">
        <f t="shared" si="16"/>
        <v>1.6</v>
      </c>
    </row>
    <row r="29">
      <c r="A29" s="16" t="s">
        <v>27</v>
      </c>
      <c r="B29" s="74">
        <v>4278.125</v>
      </c>
      <c r="D29" s="10">
        <f t="shared" si="13"/>
        <v>4278.125</v>
      </c>
      <c r="E29" s="22"/>
      <c r="F29" s="10">
        <f t="shared" si="14"/>
        <v>4278.125</v>
      </c>
      <c r="H29" s="10">
        <f t="shared" si="15"/>
        <v>4278.125</v>
      </c>
      <c r="I29" s="22"/>
      <c r="J29" s="10">
        <f t="shared" si="16"/>
        <v>4278.125</v>
      </c>
    </row>
    <row r="30">
      <c r="A30" s="24" t="str">
        <f>'FAN 2020'!A30</f>
        <v/>
      </c>
    </row>
    <row r="31">
      <c r="A31" s="24" t="str">
        <f>'FAN 2020'!A31</f>
        <v/>
      </c>
    </row>
    <row r="32">
      <c r="A32" s="24" t="str">
        <f>'FAN 2020'!A32</f>
        <v/>
      </c>
    </row>
    <row r="33">
      <c r="A33" s="24" t="str">
        <f>'FAN 2020'!A33</f>
        <v/>
      </c>
    </row>
    <row r="34">
      <c r="A34" s="24" t="str">
        <f>'FAN 2020'!A34</f>
        <v>CONSOLIDATED STATEMENTS OF INCOME</v>
      </c>
    </row>
    <row r="35">
      <c r="A35" s="24" t="str">
        <f>'FAN 2020'!A35</f>
        <v>CONSOLIDATED BALANCE SHEETS</v>
      </c>
    </row>
    <row r="36">
      <c r="A36" s="24" t="str">
        <f>'FAN 2020'!A36</f>
        <v>In millions of dollars except per share data</v>
      </c>
    </row>
    <row r="37">
      <c r="A37" s="24" t="str">
        <f>'FAN 2020'!A37</f>
        <v/>
      </c>
    </row>
    <row r="38">
      <c r="A38" s="24" t="str">
        <f>'FAN 2020'!A38</f>
        <v>ASSETS</v>
      </c>
      <c r="B38" s="55">
        <v>2020.0</v>
      </c>
      <c r="D38" s="76" t="s">
        <v>141</v>
      </c>
      <c r="E38" s="56"/>
      <c r="F38" s="77" t="s">
        <v>142</v>
      </c>
      <c r="G38" s="78"/>
      <c r="H38" s="77" t="s">
        <v>143</v>
      </c>
      <c r="I38" s="56"/>
      <c r="J38" s="57">
        <v>43891.0</v>
      </c>
    </row>
    <row r="39">
      <c r="A39" s="59" t="str">
        <f>'FAN 2020'!A39</f>
        <v>Current Assets</v>
      </c>
      <c r="B39" s="59" t="str">
        <f>'FAN 2020'!J39</f>
        <v/>
      </c>
    </row>
    <row r="40">
      <c r="A40" s="59" t="str">
        <f>'FAN 2020'!A40</f>
        <v>Cash and cash equivalents</v>
      </c>
      <c r="B40" s="62">
        <f>'FAN 2020'!J40</f>
        <v>6480</v>
      </c>
      <c r="D40" s="62">
        <f t="shared" ref="D40:D41" si="17">IF(C40=0,B40,B40*C40)</f>
        <v>6480</v>
      </c>
      <c r="F40" s="62">
        <f t="shared" ref="F40:F41" si="18">D40</f>
        <v>6480</v>
      </c>
      <c r="H40" s="62">
        <f t="shared" ref="H40:H41" si="19">F40</f>
        <v>6480</v>
      </c>
      <c r="J40" s="62">
        <f t="shared" ref="J40:J41" si="20">H40</f>
        <v>6480</v>
      </c>
    </row>
    <row r="41">
      <c r="A41" s="59" t="str">
        <f>'FAN 2020'!A41</f>
        <v>Short-term investments</v>
      </c>
      <c r="B41" s="62">
        <f>'FAN 2020'!J41</f>
        <v>1467</v>
      </c>
      <c r="D41" s="62">
        <f t="shared" si="17"/>
        <v>1467</v>
      </c>
      <c r="F41" s="62">
        <f t="shared" si="18"/>
        <v>1467</v>
      </c>
      <c r="H41" s="62">
        <f t="shared" si="19"/>
        <v>1467</v>
      </c>
      <c r="J41" s="62">
        <f t="shared" si="20"/>
        <v>1467</v>
      </c>
    </row>
    <row r="42">
      <c r="A42" s="24" t="str">
        <f>'FAN 2020'!A42</f>
        <v>Total Cash, Cash Equivalents and Short-Term Investments</v>
      </c>
      <c r="B42" s="62">
        <f>'FAN 2020'!J42</f>
        <v>7947</v>
      </c>
      <c r="D42" s="13">
        <f>SUM(D40:D41)</f>
        <v>7947</v>
      </c>
      <c r="F42" s="13">
        <f>SUM(F40:F41)</f>
        <v>7947</v>
      </c>
      <c r="H42" s="13">
        <f>SUM(H40:H41)</f>
        <v>7947</v>
      </c>
      <c r="J42" s="13">
        <f>SUM(J40:J41)</f>
        <v>7947</v>
      </c>
    </row>
    <row r="43">
      <c r="A43" s="59" t="str">
        <f>'FAN 2020'!A43</f>
        <v>Marketable securities</v>
      </c>
      <c r="B43" s="62">
        <f>'FAN 2020'!J43</f>
        <v>3228</v>
      </c>
      <c r="D43" s="62">
        <f t="shared" ref="D43:D46" si="21">IF(C43=0,B43,B43*C43)</f>
        <v>3228</v>
      </c>
      <c r="E43" s="66"/>
      <c r="F43" s="62">
        <f t="shared" ref="F43:F46" si="22">D43</f>
        <v>3228</v>
      </c>
      <c r="H43" s="62">
        <f t="shared" ref="H43:H46" si="23">F43</f>
        <v>3228</v>
      </c>
      <c r="J43" s="62">
        <f t="shared" ref="J43:J46" si="24">H43</f>
        <v>3228</v>
      </c>
    </row>
    <row r="44">
      <c r="A44" s="24" t="str">
        <f>'FAN 2020'!A44</f>
        <v>Trade accounts receivable, less allowances of $524 and $501, respectively</v>
      </c>
      <c r="B44" s="62">
        <f>'FAN 2020'!J44</f>
        <v>3971</v>
      </c>
      <c r="D44" s="62">
        <f t="shared" si="21"/>
        <v>3971</v>
      </c>
      <c r="E44" s="66"/>
      <c r="F44" s="62">
        <f t="shared" si="22"/>
        <v>3971</v>
      </c>
      <c r="H44" s="62">
        <f t="shared" si="23"/>
        <v>3971</v>
      </c>
      <c r="J44" s="62">
        <f t="shared" si="24"/>
        <v>3971</v>
      </c>
    </row>
    <row r="45">
      <c r="A45" s="59" t="str">
        <f>'FAN 2020'!A45</f>
        <v>Inventories</v>
      </c>
      <c r="B45" s="59">
        <f>'FAN 2020'!J45</f>
        <v>3649.32</v>
      </c>
      <c r="C45" s="58">
        <v>1.09</v>
      </c>
      <c r="D45" s="59">
        <f t="shared" si="21"/>
        <v>3977.7588</v>
      </c>
      <c r="F45" s="59">
        <f t="shared" si="22"/>
        <v>3977.7588</v>
      </c>
      <c r="H45" s="59">
        <f t="shared" si="23"/>
        <v>3977.7588</v>
      </c>
      <c r="J45" s="59">
        <f t="shared" si="24"/>
        <v>3977.7588</v>
      </c>
    </row>
    <row r="46">
      <c r="A46" s="59" t="str">
        <f>'FAN 2020'!A46</f>
        <v>Prepaid expenses and other assets</v>
      </c>
      <c r="B46" s="62">
        <f>'FAN 2020'!J46</f>
        <v>1886</v>
      </c>
      <c r="D46" s="62">
        <f t="shared" si="21"/>
        <v>1886</v>
      </c>
      <c r="F46" s="62">
        <f t="shared" si="22"/>
        <v>1886</v>
      </c>
      <c r="H46" s="62">
        <f t="shared" si="23"/>
        <v>1886</v>
      </c>
      <c r="J46" s="62">
        <f t="shared" si="24"/>
        <v>1886</v>
      </c>
    </row>
    <row r="47">
      <c r="A47" s="24" t="str">
        <f>'FAN 2020'!A47</f>
        <v>Total Current Assets</v>
      </c>
      <c r="B47" s="62">
        <f>'FAN 2020'!J47</f>
        <v>20681.32</v>
      </c>
      <c r="D47" s="13">
        <f>sum(D42:D46)</f>
        <v>21009.7588</v>
      </c>
      <c r="F47" s="13">
        <f>sum(F42:F46)</f>
        <v>21009.7588</v>
      </c>
      <c r="H47" s="13">
        <f>sum(H42:H46)</f>
        <v>21009.7588</v>
      </c>
      <c r="J47" s="13">
        <f>sum(J42:J46)</f>
        <v>21009.7588</v>
      </c>
    </row>
    <row r="48">
      <c r="A48" s="59" t="str">
        <f>'FAN 2020'!A48</f>
        <v>Equity method investments</v>
      </c>
      <c r="B48" s="62">
        <f>'FAN 2020'!J48</f>
        <v>19025</v>
      </c>
      <c r="D48" s="62">
        <f t="shared" ref="D48:D56" si="25">IF(C48=0,B48,B48*C48)</f>
        <v>19025</v>
      </c>
      <c r="F48" s="62">
        <f t="shared" ref="F48:F56" si="26">D48</f>
        <v>19025</v>
      </c>
      <c r="H48" s="62">
        <f t="shared" ref="H48:H56" si="27">F48</f>
        <v>19025</v>
      </c>
      <c r="J48" s="62">
        <f t="shared" ref="J48:J56" si="28">H48</f>
        <v>19025</v>
      </c>
    </row>
    <row r="49">
      <c r="A49" s="59" t="str">
        <f>'FAN 2020'!A49</f>
        <v>Other investments</v>
      </c>
      <c r="B49" s="59">
        <f>'FAN 2020'!J49</f>
        <v>854</v>
      </c>
      <c r="D49" s="59">
        <f t="shared" si="25"/>
        <v>854</v>
      </c>
      <c r="F49" s="59">
        <f t="shared" si="26"/>
        <v>854</v>
      </c>
      <c r="H49" s="59">
        <f t="shared" si="27"/>
        <v>854</v>
      </c>
      <c r="J49" s="59">
        <f t="shared" si="28"/>
        <v>854</v>
      </c>
    </row>
    <row r="50">
      <c r="A50" s="59" t="str">
        <f>'FAN 2020'!A50</f>
        <v>Other assets</v>
      </c>
      <c r="B50" s="62">
        <f>'FAN 2020'!J50</f>
        <v>6075</v>
      </c>
      <c r="D50" s="62">
        <f t="shared" si="25"/>
        <v>6075</v>
      </c>
      <c r="F50" s="62">
        <f t="shared" si="26"/>
        <v>6075</v>
      </c>
      <c r="H50" s="62">
        <f t="shared" si="27"/>
        <v>6075</v>
      </c>
      <c r="J50" s="62">
        <f t="shared" si="28"/>
        <v>6075</v>
      </c>
    </row>
    <row r="51">
      <c r="A51" s="59" t="str">
        <f>'FAN 2020'!A51</f>
        <v>Deferred income tax assets</v>
      </c>
      <c r="B51" s="62">
        <f>'FAN 2020'!J51</f>
        <v>2412</v>
      </c>
      <c r="D51" s="62">
        <f t="shared" si="25"/>
        <v>2412</v>
      </c>
      <c r="F51" s="62">
        <f t="shared" si="26"/>
        <v>2412</v>
      </c>
      <c r="H51" s="62">
        <f t="shared" si="27"/>
        <v>2412</v>
      </c>
      <c r="J51" s="62">
        <f t="shared" si="28"/>
        <v>2412</v>
      </c>
    </row>
    <row r="52">
      <c r="A52" s="59" t="str">
        <f>'FAN 2020'!A52</f>
        <v>Property, plant and equipment — net</v>
      </c>
      <c r="B52" s="62">
        <f>'FAN 2020'!J52</f>
        <v>10838</v>
      </c>
      <c r="D52" s="62">
        <f t="shared" si="25"/>
        <v>10838</v>
      </c>
      <c r="F52" s="62">
        <f t="shared" si="26"/>
        <v>10838</v>
      </c>
      <c r="H52" s="62">
        <f t="shared" si="27"/>
        <v>10838</v>
      </c>
      <c r="J52" s="62">
        <f t="shared" si="28"/>
        <v>10838</v>
      </c>
    </row>
    <row r="53">
      <c r="A53" s="59" t="str">
        <f>'FAN 2020'!A53</f>
        <v>Trademarks with indefinite lives</v>
      </c>
      <c r="B53" s="62">
        <f>'FAN 2020'!J53</f>
        <v>9266</v>
      </c>
      <c r="D53" s="62">
        <f t="shared" si="25"/>
        <v>9266</v>
      </c>
      <c r="F53" s="62">
        <f t="shared" si="26"/>
        <v>9266</v>
      </c>
      <c r="H53" s="62">
        <f t="shared" si="27"/>
        <v>9266</v>
      </c>
      <c r="J53" s="62">
        <f t="shared" si="28"/>
        <v>9266</v>
      </c>
    </row>
    <row r="54">
      <c r="A54" s="59" t="str">
        <f>'FAN 2020'!A54</f>
        <v>Bottlers' franchise rights with indefinite lives</v>
      </c>
      <c r="B54" s="59">
        <f>'FAN 2020'!J54</f>
        <v>109</v>
      </c>
      <c r="D54" s="59">
        <f t="shared" si="25"/>
        <v>109</v>
      </c>
      <c r="F54" s="59">
        <f t="shared" si="26"/>
        <v>109</v>
      </c>
      <c r="H54" s="59">
        <f t="shared" si="27"/>
        <v>109</v>
      </c>
      <c r="J54" s="59">
        <f t="shared" si="28"/>
        <v>109</v>
      </c>
    </row>
    <row r="55">
      <c r="A55" s="59" t="str">
        <f>'FAN 2020'!A55</f>
        <v>Goodwill</v>
      </c>
      <c r="B55" s="62">
        <f>'FAN 2020'!J55</f>
        <v>16764</v>
      </c>
      <c r="D55" s="62">
        <f t="shared" si="25"/>
        <v>16764</v>
      </c>
      <c r="F55" s="62">
        <f t="shared" si="26"/>
        <v>16764</v>
      </c>
      <c r="H55" s="62">
        <f t="shared" si="27"/>
        <v>16764</v>
      </c>
      <c r="J55" s="62">
        <f t="shared" si="28"/>
        <v>16764</v>
      </c>
    </row>
    <row r="56">
      <c r="A56" s="59" t="str">
        <f>'FAN 2020'!A56</f>
        <v>Other intangible assets</v>
      </c>
      <c r="B56" s="59">
        <f>'FAN 2020'!J56</f>
        <v>627</v>
      </c>
      <c r="D56" s="59">
        <f t="shared" si="25"/>
        <v>627</v>
      </c>
      <c r="F56" s="59">
        <f t="shared" si="26"/>
        <v>627</v>
      </c>
      <c r="H56" s="59">
        <f t="shared" si="27"/>
        <v>627</v>
      </c>
      <c r="J56" s="59">
        <f t="shared" si="28"/>
        <v>627</v>
      </c>
    </row>
    <row r="57">
      <c r="A57" s="24" t="str">
        <f>'FAN 2020'!A57</f>
        <v>Total Assets</v>
      </c>
      <c r="B57" s="62">
        <f>'FAN 2020'!J57</f>
        <v>86651.32</v>
      </c>
      <c r="C57" s="67"/>
      <c r="D57" s="34">
        <f>SUM(D47:D56)</f>
        <v>86979.7588</v>
      </c>
      <c r="E57" s="67"/>
      <c r="F57" s="34">
        <f>SUM(F47:F56)</f>
        <v>86979.7588</v>
      </c>
      <c r="G57" s="67"/>
      <c r="H57" s="34">
        <f>SUM(H47:H56)</f>
        <v>86979.7588</v>
      </c>
      <c r="I57" s="67"/>
      <c r="J57" s="34">
        <f>SUM(J47:J56)</f>
        <v>86979.7588</v>
      </c>
    </row>
    <row r="58">
      <c r="A58" s="24" t="str">
        <f>'FAN 2020'!A58</f>
        <v/>
      </c>
      <c r="D58" s="74"/>
    </row>
    <row r="59">
      <c r="A59" s="24" t="str">
        <f>'FAN 2020'!A59</f>
        <v>LIABILITIES AND EQUITY</v>
      </c>
    </row>
    <row r="60">
      <c r="A60" s="24" t="str">
        <f>'FAN 2020'!A60</f>
        <v>Current Liabilities</v>
      </c>
      <c r="D60" s="74"/>
    </row>
    <row r="61">
      <c r="A61" s="24" t="str">
        <f>'FAN 2020'!A61</f>
        <v>Accounts payable and accrued expenses</v>
      </c>
      <c r="B61" s="62">
        <f>'FAN 2020'!J61</f>
        <v>11312</v>
      </c>
      <c r="D61" s="62">
        <f t="shared" ref="D61:D64" si="29">IF(C61=0,B61,B61*C61)</f>
        <v>11312</v>
      </c>
      <c r="F61" s="62">
        <f t="shared" ref="F61:F64" si="30">IF(E61=0,D61,D61+E61)</f>
        <v>11312</v>
      </c>
      <c r="H61" s="62">
        <f t="shared" ref="H61:H64" si="31">IF(G61=0,D61,D61+G61)</f>
        <v>11312</v>
      </c>
      <c r="J61" s="62">
        <f t="shared" ref="J61:J64" si="32">IF(I61=0,D61,D61+I61)</f>
        <v>11312</v>
      </c>
    </row>
    <row r="62">
      <c r="A62" s="24" t="str">
        <f>'FAN 2020'!A62</f>
        <v>Loans and notes payable</v>
      </c>
      <c r="B62" s="62">
        <f>'FAN 2020'!J62</f>
        <v>10994</v>
      </c>
      <c r="D62" s="62">
        <f t="shared" si="29"/>
        <v>10994</v>
      </c>
      <c r="F62" s="62">
        <f t="shared" si="30"/>
        <v>10994</v>
      </c>
      <c r="H62" s="62">
        <f t="shared" si="31"/>
        <v>10994</v>
      </c>
      <c r="J62" s="62">
        <f t="shared" si="32"/>
        <v>10994</v>
      </c>
    </row>
    <row r="63">
      <c r="A63" s="24" t="str">
        <f>'FAN 2020'!A63</f>
        <v>Current maturities of long-term debt</v>
      </c>
      <c r="B63" s="62">
        <f>'FAN 2020'!J63</f>
        <v>4253</v>
      </c>
      <c r="D63" s="62">
        <f t="shared" si="29"/>
        <v>4253</v>
      </c>
      <c r="F63" s="62">
        <f t="shared" si="30"/>
        <v>4253</v>
      </c>
      <c r="H63" s="62">
        <f t="shared" si="31"/>
        <v>4253</v>
      </c>
      <c r="J63" s="62">
        <f t="shared" si="32"/>
        <v>4253</v>
      </c>
    </row>
    <row r="64">
      <c r="A64" s="24" t="str">
        <f>'FAN 2020'!A64</f>
        <v>Accrued income taxes</v>
      </c>
      <c r="B64" s="59">
        <f>'FAN 2020'!J64</f>
        <v>414</v>
      </c>
      <c r="D64" s="59">
        <f t="shared" si="29"/>
        <v>414</v>
      </c>
      <c r="F64" s="59">
        <f t="shared" si="30"/>
        <v>414</v>
      </c>
      <c r="H64" s="59">
        <f t="shared" si="31"/>
        <v>414</v>
      </c>
      <c r="J64" s="59">
        <f t="shared" si="32"/>
        <v>414</v>
      </c>
    </row>
    <row r="65">
      <c r="A65" s="24" t="str">
        <f>'FAN 2020'!A65</f>
        <v>Total Current Liabilities</v>
      </c>
      <c r="B65" s="62">
        <f>'FAN 2020'!J65</f>
        <v>26973</v>
      </c>
      <c r="D65" s="13">
        <f>SUM(D61:D64)</f>
        <v>26973</v>
      </c>
      <c r="F65" s="13">
        <f>SUM(F61:F64)</f>
        <v>26973</v>
      </c>
      <c r="H65" s="13">
        <f>SUM(H61:H64)</f>
        <v>26973</v>
      </c>
      <c r="J65" s="13">
        <f>SUM(J61:J64)</f>
        <v>26973</v>
      </c>
    </row>
    <row r="66">
      <c r="A66" s="24" t="str">
        <f>'FAN 2020'!A66</f>
        <v>Long-term debt</v>
      </c>
      <c r="B66" s="62">
        <f>'FAN 2020'!J66</f>
        <v>26402.97966</v>
      </c>
      <c r="D66" s="62">
        <f t="shared" ref="D66:D68" si="33">IF(C66=0,B66,B66*C66)</f>
        <v>26402.97966</v>
      </c>
      <c r="E66" s="62">
        <f>D83</f>
        <v>-855.7578781</v>
      </c>
      <c r="F66" s="62">
        <f>IF(E66=0,D66,$B$66+E66)</f>
        <v>25547.22178</v>
      </c>
      <c r="G66" s="62">
        <f>D85</f>
        <v>-830.9408996</v>
      </c>
      <c r="H66" s="62">
        <f>IF(G66=0,F66,$B$66+G66)</f>
        <v>25572.03876</v>
      </c>
      <c r="I66" s="62">
        <f>D87</f>
        <v>-831.660592</v>
      </c>
      <c r="J66" s="62">
        <f>IF(I66=0,H66,$B$66+I66)</f>
        <v>25571.31907</v>
      </c>
    </row>
    <row r="67">
      <c r="A67" s="24" t="str">
        <f>'FAN 2020'!A67</f>
        <v>Other liabilities</v>
      </c>
      <c r="B67" s="62">
        <f>'FAN 2020'!J67</f>
        <v>8510</v>
      </c>
      <c r="D67" s="62">
        <f t="shared" si="33"/>
        <v>8510</v>
      </c>
      <c r="F67" s="62">
        <f t="shared" ref="F67:F68" si="34">IF(E67=0,D67,D67+E67)</f>
        <v>8510</v>
      </c>
      <c r="H67" s="62">
        <f t="shared" ref="H67:H68" si="35">IF(G67=0,D67,D67+G67)</f>
        <v>8510</v>
      </c>
      <c r="J67" s="62">
        <f t="shared" ref="J67:J68" si="36">IF(I67=0,D67,D67+I67)</f>
        <v>8510</v>
      </c>
    </row>
    <row r="68">
      <c r="A68" s="24" t="str">
        <f>'FAN 2020'!A68</f>
        <v>Deferred income tax liabilities</v>
      </c>
      <c r="B68" s="62">
        <f>'FAN 2020'!J68</f>
        <v>2284</v>
      </c>
      <c r="D68" s="62">
        <f t="shared" si="33"/>
        <v>2284</v>
      </c>
      <c r="F68" s="62">
        <f t="shared" si="34"/>
        <v>2284</v>
      </c>
      <c r="H68" s="62">
        <f t="shared" si="35"/>
        <v>2284</v>
      </c>
      <c r="J68" s="62">
        <f t="shared" si="36"/>
        <v>2284</v>
      </c>
    </row>
    <row r="69">
      <c r="A69" s="24" t="str">
        <f>'FAN 2020'!A69</f>
        <v>Total Liabilities</v>
      </c>
      <c r="B69" s="62">
        <f>'FAN 2020'!J69</f>
        <v>64169.97966</v>
      </c>
      <c r="C69" s="33"/>
      <c r="D69" s="34">
        <f>sum(D65:D68)</f>
        <v>64169.97966</v>
      </c>
      <c r="E69" s="33"/>
      <c r="F69" s="34">
        <f>sum(F65:F68)</f>
        <v>63314.22178</v>
      </c>
      <c r="G69" s="33"/>
      <c r="H69" s="34">
        <f>sum(H65:H68)</f>
        <v>63339.03876</v>
      </c>
      <c r="I69" s="33"/>
      <c r="J69" s="34">
        <f>sum(J65:J68)</f>
        <v>63338.31907</v>
      </c>
    </row>
    <row r="70">
      <c r="A70" s="24" t="str">
        <f>'FAN 2020'!A70</f>
        <v/>
      </c>
      <c r="D70" s="74"/>
    </row>
    <row r="71">
      <c r="A71" s="24" t="str">
        <f>'FAN 2020'!A71</f>
        <v>The Coca-Cola Company Shareowners' Equity</v>
      </c>
      <c r="D71" s="74"/>
    </row>
    <row r="72">
      <c r="A72" s="24" t="str">
        <f>'FAN 2020'!A72</f>
        <v>Common stock, $0.25 par value; authorized — 11,200 shares; issued — 7,040 shares</v>
      </c>
      <c r="B72" s="62">
        <f>'FAN 2020'!J72</f>
        <v>1760</v>
      </c>
      <c r="D72" s="62">
        <f t="shared" ref="D72:D73" si="37">IF(C72=0,B72,B72*C72)</f>
        <v>1760</v>
      </c>
      <c r="F72" s="62">
        <f t="shared" ref="F72:F73" si="38">IF(E72=0,D72,D72+E72)</f>
        <v>1760</v>
      </c>
      <c r="H72" s="62">
        <f t="shared" ref="H72:H73" si="39">IF(G72=0,D72,D72+G72)</f>
        <v>1760</v>
      </c>
      <c r="J72" s="62">
        <f t="shared" ref="J72:J73" si="40">IF(I72=0,D72,D72+I72)</f>
        <v>1760</v>
      </c>
    </row>
    <row r="73">
      <c r="A73" s="24" t="str">
        <f>'FAN 2020'!A73</f>
        <v>Capital surplus</v>
      </c>
      <c r="B73" s="62">
        <f>'FAN 2020'!J73</f>
        <v>17154</v>
      </c>
      <c r="D73" s="62">
        <f t="shared" si="37"/>
        <v>17154</v>
      </c>
      <c r="F73" s="62">
        <f t="shared" si="38"/>
        <v>17154</v>
      </c>
      <c r="H73" s="62">
        <f t="shared" si="39"/>
        <v>17154</v>
      </c>
      <c r="J73" s="62">
        <f t="shared" si="40"/>
        <v>17154</v>
      </c>
    </row>
    <row r="74">
      <c r="A74" s="24" t="str">
        <f>'FAN 2020'!A74</f>
        <v>Reinvested earnings</v>
      </c>
      <c r="B74" s="62">
        <f>'FAN 2020'!J74</f>
        <v>67238.31241</v>
      </c>
      <c r="C74" s="62">
        <f>D25</f>
        <v>1184.22461</v>
      </c>
      <c r="D74" s="62">
        <f>IF(C74=0,B74,B74+C74)</f>
        <v>68422.53702</v>
      </c>
      <c r="E74" s="62">
        <f>F25</f>
        <v>1159.407632</v>
      </c>
      <c r="F74" s="62">
        <f>IF(E74=0,D74,$B$74+E74)</f>
        <v>68397.72004</v>
      </c>
      <c r="G74" s="62">
        <f>H25</f>
        <v>1160.127324</v>
      </c>
      <c r="H74" s="62">
        <f>IF(G74=0,F74,$B$74+G74)</f>
        <v>68398.43973</v>
      </c>
      <c r="I74" s="62">
        <f>J25</f>
        <v>1160.106453</v>
      </c>
      <c r="J74" s="62">
        <f>IF(I74=0,H74,$B$74+I74)</f>
        <v>68398.41886</v>
      </c>
    </row>
    <row r="75">
      <c r="A75" s="24" t="str">
        <f>'FAN 2020'!A75</f>
        <v>Accumulated other comprehensive income (loss)</v>
      </c>
      <c r="B75" s="62">
        <f>'FAN 2020'!J75</f>
        <v>-13544</v>
      </c>
      <c r="D75" s="62">
        <f t="shared" ref="D75:D76" si="41">IF(C75=0,B75,B75*C75)</f>
        <v>-13544</v>
      </c>
      <c r="F75" s="62">
        <f t="shared" ref="F75:F76" si="42">IF(E75=0,D75,D75+E75)</f>
        <v>-13544</v>
      </c>
      <c r="H75" s="62">
        <f t="shared" ref="H75:H76" si="43">IF(G75=0,D75,D75+G75)</f>
        <v>-13544</v>
      </c>
      <c r="J75" s="62">
        <f t="shared" ref="J75:J76" si="44">IF(I75=0,D75,D75+I75)</f>
        <v>-13544</v>
      </c>
    </row>
    <row r="76">
      <c r="A76" s="24" t="str">
        <f>'FAN 2020'!A76</f>
        <v>Treasury stock, at cost — 2,760 and 2,772 shares, respectively</v>
      </c>
      <c r="B76" s="62">
        <f>'FAN 2020'!J76</f>
        <v>-52244</v>
      </c>
      <c r="D76" s="62">
        <f t="shared" si="41"/>
        <v>-52244</v>
      </c>
      <c r="F76" s="62">
        <f t="shared" si="42"/>
        <v>-52244</v>
      </c>
      <c r="H76" s="62">
        <f t="shared" si="43"/>
        <v>-52244</v>
      </c>
      <c r="J76" s="62">
        <f t="shared" si="44"/>
        <v>-52244</v>
      </c>
    </row>
    <row r="77">
      <c r="A77" s="24" t="str">
        <f>'FAN 2020'!A77</f>
        <v>Equity Attributable to Shareowners of The Coca-Cola Company</v>
      </c>
      <c r="B77" s="62">
        <f>'FAN 2020'!J77</f>
        <v>20364.31241</v>
      </c>
      <c r="D77" s="13">
        <f>sum(D72:D76)</f>
        <v>21548.53702</v>
      </c>
      <c r="F77" s="13">
        <f>sum(F72:F76)</f>
        <v>21523.72004</v>
      </c>
      <c r="H77" s="13">
        <f>sum(H72:H76)</f>
        <v>21524.43973</v>
      </c>
      <c r="J77" s="13">
        <f>sum(J72:J76)</f>
        <v>21524.41886</v>
      </c>
    </row>
    <row r="78">
      <c r="A78" s="24" t="str">
        <f>'FAN 2020'!A78</f>
        <v>Equity attributable to noncontrolling interests</v>
      </c>
      <c r="B78" s="62">
        <f>'FAN 2020'!J78</f>
        <v>2117</v>
      </c>
      <c r="D78" s="62">
        <f>IF(C78=0,B78,B78*C78)</f>
        <v>2117</v>
      </c>
      <c r="E78" s="66"/>
      <c r="F78" s="62">
        <f>IF(E78=0,D78,D78+E78)</f>
        <v>2117</v>
      </c>
      <c r="H78" s="62">
        <f>IF(G78=0,D78,D78+G78)</f>
        <v>2117</v>
      </c>
      <c r="J78" s="62">
        <f>IF(I78=0,D78,D78+I78)</f>
        <v>2117</v>
      </c>
    </row>
    <row r="79">
      <c r="A79" s="24" t="str">
        <f>'FAN 2020'!A79</f>
        <v>Total Equity</v>
      </c>
      <c r="B79" s="62">
        <f>'FAN 2020'!J79</f>
        <v>22481.31241</v>
      </c>
      <c r="C79" s="33"/>
      <c r="D79" s="29">
        <f>sum(D77:D78)</f>
        <v>23665.53702</v>
      </c>
      <c r="E79" s="33"/>
      <c r="F79" s="29">
        <f>sum(F77:F78)</f>
        <v>23640.72004</v>
      </c>
      <c r="G79" s="33"/>
      <c r="H79" s="29">
        <f>sum(H77:H78)</f>
        <v>23641.43973</v>
      </c>
      <c r="I79" s="33"/>
      <c r="J79" s="29">
        <f>sum(J77:J78)</f>
        <v>23641.41886</v>
      </c>
    </row>
    <row r="80">
      <c r="A80" s="24" t="str">
        <f>'FAN 2020'!A80</f>
        <v>Total Liabilities and Equity</v>
      </c>
      <c r="B80" s="62">
        <f>'FAN 2020'!J80</f>
        <v>86651.29207</v>
      </c>
      <c r="C80" s="33"/>
      <c r="D80" s="29">
        <f>sum(D79,D69)</f>
        <v>87835.51668</v>
      </c>
      <c r="E80" s="79"/>
      <c r="F80" s="29">
        <f>sum(F79,F69)</f>
        <v>86954.94182</v>
      </c>
      <c r="G80" s="33"/>
      <c r="H80" s="29">
        <f>sum(H79,H69)</f>
        <v>86980.47849</v>
      </c>
      <c r="I80" s="33"/>
      <c r="J80" s="29">
        <f>sum(J79,J69)</f>
        <v>86979.73793</v>
      </c>
    </row>
    <row r="81">
      <c r="A81" s="24" t="str">
        <f>'FAN 2020'!A81</f>
        <v/>
      </c>
    </row>
    <row r="82">
      <c r="A82" s="68" t="s">
        <v>136</v>
      </c>
      <c r="B82" s="62">
        <f>B57-B80</f>
        <v>0.02793199003</v>
      </c>
      <c r="D82" s="62">
        <f>D57-D80</f>
        <v>-855.7578781</v>
      </c>
      <c r="F82" s="62">
        <f>F57-F80</f>
        <v>24.81697846</v>
      </c>
      <c r="H82" s="69">
        <f>H57-H80</f>
        <v>-0.7196923755</v>
      </c>
      <c r="J82" s="70">
        <f>J57-J80</f>
        <v>0.02087107889</v>
      </c>
    </row>
    <row r="83">
      <c r="A83" s="73" t="s">
        <v>137</v>
      </c>
      <c r="D83" s="62">
        <f>D82</f>
        <v>-855.7578781</v>
      </c>
    </row>
    <row r="84">
      <c r="A84" s="73" t="s">
        <v>138</v>
      </c>
      <c r="D84" s="59">
        <f>D83*0.029</f>
        <v>-24.81697846</v>
      </c>
    </row>
    <row r="85">
      <c r="A85" s="73" t="s">
        <v>137</v>
      </c>
      <c r="D85" s="62">
        <f>D82+F82</f>
        <v>-830.9408996</v>
      </c>
    </row>
    <row r="86">
      <c r="A86" s="73" t="s">
        <v>138</v>
      </c>
      <c r="D86" s="59">
        <f>D85*0.029</f>
        <v>-24.09728609</v>
      </c>
    </row>
    <row r="87">
      <c r="A87" s="73" t="s">
        <v>137</v>
      </c>
      <c r="D87" s="62">
        <f>D82+F82+H82</f>
        <v>-831.660592</v>
      </c>
    </row>
    <row r="88">
      <c r="A88" s="73" t="s">
        <v>138</v>
      </c>
      <c r="D88" s="59">
        <f>D87*0.029</f>
        <v>-24.11815717</v>
      </c>
    </row>
    <row r="89">
      <c r="A89" s="71"/>
    </row>
    <row r="92">
      <c r="A92" s="2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</cols>
  <sheetData>
    <row r="1">
      <c r="A1" s="3" t="s">
        <v>0</v>
      </c>
    </row>
    <row r="2">
      <c r="A2" s="3" t="s">
        <v>1</v>
      </c>
    </row>
    <row r="3">
      <c r="A3" s="4" t="s">
        <v>2</v>
      </c>
    </row>
    <row r="4">
      <c r="A4" s="5" t="s">
        <v>3</v>
      </c>
    </row>
    <row r="6">
      <c r="B6" s="54" t="s">
        <v>144</v>
      </c>
    </row>
    <row r="7">
      <c r="B7" s="55">
        <v>2021.0</v>
      </c>
      <c r="D7" s="55" t="s">
        <v>145</v>
      </c>
      <c r="E7" s="56"/>
      <c r="F7" s="57">
        <v>44562.0</v>
      </c>
      <c r="G7" s="56"/>
      <c r="H7" s="57">
        <v>44593.0</v>
      </c>
      <c r="I7" s="56"/>
      <c r="J7" s="57">
        <v>44621.0</v>
      </c>
    </row>
    <row r="8">
      <c r="A8" s="59" t="str">
        <f>'FAN 2021'!A8</f>
        <v>Net Operating Revenues</v>
      </c>
      <c r="B8" s="59">
        <f>'FAN 2021'!J8</f>
        <v>43869.5352</v>
      </c>
      <c r="C8" s="58">
        <v>1.1</v>
      </c>
      <c r="D8" s="59">
        <f t="shared" ref="D8:D9" si="1">IF(C8=0,B8,B8*C8)</f>
        <v>48256.48872</v>
      </c>
      <c r="F8" s="59">
        <f t="shared" ref="F8:F9" si="2">IF(E8=0,D8,D8+E8)</f>
        <v>48256.48872</v>
      </c>
      <c r="H8" s="59">
        <f t="shared" ref="H8:H9" si="3">IF(G8=0,D8,D8+G8)</f>
        <v>48256.48872</v>
      </c>
      <c r="J8" s="59">
        <f t="shared" ref="J8:J9" si="4">IF(I8=0,D8,D8+I8)</f>
        <v>48256.48872</v>
      </c>
    </row>
    <row r="9">
      <c r="A9" s="59" t="str">
        <f>'FAN 2021'!A9</f>
        <v>Cost of goods sold</v>
      </c>
      <c r="B9" s="59">
        <f>'FAN 2021'!J9</f>
        <v>18501.8064</v>
      </c>
      <c r="C9" s="58">
        <v>1.11</v>
      </c>
      <c r="D9" s="59">
        <f t="shared" si="1"/>
        <v>20537.0051</v>
      </c>
      <c r="F9" s="59">
        <f t="shared" si="2"/>
        <v>20537.0051</v>
      </c>
      <c r="H9" s="59">
        <f t="shared" si="3"/>
        <v>20537.0051</v>
      </c>
      <c r="J9" s="59">
        <f t="shared" si="4"/>
        <v>20537.0051</v>
      </c>
    </row>
    <row r="10">
      <c r="A10" s="24" t="str">
        <f>'FAN 2021'!A10</f>
        <v>Gross Profit</v>
      </c>
      <c r="B10" s="59">
        <f>'FAN 2021'!J10</f>
        <v>25367.7288</v>
      </c>
      <c r="C10" s="71"/>
      <c r="D10" s="24">
        <f>D8-D9</f>
        <v>27719.48362</v>
      </c>
      <c r="F10" s="24">
        <f>F8-F9</f>
        <v>27719.48362</v>
      </c>
      <c r="H10" s="24">
        <f>H8-H9</f>
        <v>27719.48362</v>
      </c>
      <c r="J10" s="24">
        <f>J8-J9</f>
        <v>27719.48362</v>
      </c>
    </row>
    <row r="11">
      <c r="A11" s="59" t="str">
        <f>'FAN 2021'!A11</f>
        <v>Selling, general and administrative expenses</v>
      </c>
      <c r="B11" s="59">
        <f>'FAN 2021'!J11</f>
        <v>15591.0846</v>
      </c>
      <c r="C11" s="73">
        <v>1.12</v>
      </c>
      <c r="D11" s="59">
        <f t="shared" ref="D11:D12" si="5">IF(C11=0,B11,B11*C11)</f>
        <v>17462.01475</v>
      </c>
      <c r="F11" s="59">
        <f t="shared" ref="F11:F12" si="6">IF(E11=0,D11,D11+E11)</f>
        <v>17462.01475</v>
      </c>
      <c r="H11" s="59">
        <f t="shared" ref="H11:H12" si="7">IF(G11=0,D11,D11+G11)</f>
        <v>17462.01475</v>
      </c>
      <c r="J11" s="59">
        <f t="shared" ref="J11:J12" si="8">IF(I11=0,D11,D11+I11)</f>
        <v>17462.01475</v>
      </c>
    </row>
    <row r="12">
      <c r="A12" s="59" t="str">
        <f>'FAN 2021'!A12</f>
        <v>Other operating charges</v>
      </c>
      <c r="B12" s="59">
        <f>'FAN 2021'!J12</f>
        <v>549.142</v>
      </c>
      <c r="C12" s="73">
        <v>1.06</v>
      </c>
      <c r="D12" s="59">
        <f t="shared" si="5"/>
        <v>582.09052</v>
      </c>
      <c r="F12" s="59">
        <f t="shared" si="6"/>
        <v>582.09052</v>
      </c>
      <c r="H12" s="59">
        <f t="shared" si="7"/>
        <v>582.09052</v>
      </c>
      <c r="J12" s="59">
        <f t="shared" si="8"/>
        <v>582.09052</v>
      </c>
    </row>
    <row r="13">
      <c r="A13" s="24" t="str">
        <f>'FAN 2021'!A13</f>
        <v>Operating Income</v>
      </c>
      <c r="B13" s="59">
        <f>'FAN 2021'!J13</f>
        <v>9227.5022</v>
      </c>
      <c r="C13" s="71"/>
      <c r="D13" s="24">
        <f>D10-SUM(D11:D12)</f>
        <v>9675.378344</v>
      </c>
      <c r="F13" s="24">
        <f>F10-SUM(F11:F12)</f>
        <v>9675.378344</v>
      </c>
      <c r="H13" s="24">
        <f>H10-SUM(H11:H12)</f>
        <v>9675.378344</v>
      </c>
      <c r="J13" s="24">
        <f>J10-SUM(J11:J12)</f>
        <v>9675.378344</v>
      </c>
    </row>
    <row r="14">
      <c r="A14" s="59" t="str">
        <f>'FAN 2021'!A14</f>
        <v>Interest income</v>
      </c>
      <c r="B14" s="59">
        <f>'FAN 2021'!J14</f>
        <v>-506.6042529</v>
      </c>
      <c r="D14" s="59">
        <f t="shared" ref="D14:D17" si="9">IF(C14=0,B14,B14*C14)</f>
        <v>-506.6042529</v>
      </c>
      <c r="E14" s="59">
        <f>D84</f>
        <v>-35.09538953</v>
      </c>
      <c r="F14" s="59">
        <f>IF(E14=0,D14,$B$14-E14)</f>
        <v>-471.5088634</v>
      </c>
      <c r="G14" s="59">
        <f>D86</f>
        <v>-34.07762323</v>
      </c>
      <c r="H14" s="59">
        <f>IF(G14=0,F14,$B$14-G14)</f>
        <v>-472.5266297</v>
      </c>
      <c r="I14" s="59">
        <f>D88</f>
        <v>-34.10713846</v>
      </c>
      <c r="J14" s="59">
        <f>IF(I14=0,H14,$B$14-I14)</f>
        <v>-472.4971145</v>
      </c>
    </row>
    <row r="15">
      <c r="A15" s="59" t="str">
        <f>'FAN 2021'!A15</f>
        <v>Interest expense</v>
      </c>
      <c r="B15" s="59">
        <f>'FAN 2021'!J15</f>
        <v>946</v>
      </c>
      <c r="D15" s="59">
        <f t="shared" si="9"/>
        <v>946</v>
      </c>
      <c r="F15" s="59">
        <f t="shared" ref="F15:F17" si="10">IF(E15=0,D15,D15+E15)</f>
        <v>946</v>
      </c>
      <c r="H15" s="59">
        <f t="shared" ref="H15:H17" si="11">IF(G15=0,D15,D15+G15)</f>
        <v>946</v>
      </c>
      <c r="J15" s="59">
        <f t="shared" ref="J15:J17" si="12">IF(I15=0,D15,D15+I15)</f>
        <v>946</v>
      </c>
    </row>
    <row r="16">
      <c r="A16" s="59" t="str">
        <f>'FAN 2021'!A16</f>
        <v>Equity income (loss) — net</v>
      </c>
      <c r="B16" s="62">
        <f>'FAN 2021'!J16</f>
        <v>-1049</v>
      </c>
      <c r="D16" s="62">
        <f t="shared" si="9"/>
        <v>-1049</v>
      </c>
      <c r="F16" s="62">
        <f t="shared" si="10"/>
        <v>-1049</v>
      </c>
      <c r="H16" s="62">
        <f t="shared" si="11"/>
        <v>-1049</v>
      </c>
      <c r="J16" s="62">
        <f t="shared" si="12"/>
        <v>-1049</v>
      </c>
    </row>
    <row r="17">
      <c r="A17" s="59" t="str">
        <f>'FAN 2021'!A17</f>
        <v>Other income (loss) — net</v>
      </c>
      <c r="B17" s="59">
        <f>'FAN 2021'!J17</f>
        <v>-34</v>
      </c>
      <c r="D17" s="59">
        <f t="shared" si="9"/>
        <v>-34</v>
      </c>
      <c r="F17" s="59">
        <f t="shared" si="10"/>
        <v>-34</v>
      </c>
      <c r="H17" s="59">
        <f t="shared" si="11"/>
        <v>-34</v>
      </c>
      <c r="J17" s="59">
        <f t="shared" si="12"/>
        <v>-34</v>
      </c>
    </row>
    <row r="18">
      <c r="A18" s="24" t="str">
        <f>'FAN 2021'!A18</f>
        <v>Income Before Income Taxes</v>
      </c>
      <c r="B18" s="59">
        <f>'FAN 2021'!J18</f>
        <v>9871.106453</v>
      </c>
      <c r="C18" s="24"/>
      <c r="D18" s="24">
        <f>D13-SUM(D14:D17)</f>
        <v>10318.9826</v>
      </c>
      <c r="E18" s="24"/>
      <c r="F18" s="24">
        <f>F13-SUM(F14:F17)</f>
        <v>10283.88721</v>
      </c>
      <c r="H18" s="24">
        <f>H13-SUM(H14:H17)</f>
        <v>10284.90497</v>
      </c>
      <c r="J18" s="24">
        <f>J13-SUM(J14:J17)</f>
        <v>10284.87546</v>
      </c>
    </row>
    <row r="19">
      <c r="A19" s="59" t="str">
        <f>'FAN 2021'!A19</f>
        <v>Income taxes</v>
      </c>
      <c r="B19" s="62">
        <f>'FAN 2021'!J19</f>
        <v>1801</v>
      </c>
      <c r="D19" s="62">
        <f>IF(C19=0,B19,B19*C19)</f>
        <v>1801</v>
      </c>
      <c r="F19" s="62">
        <f>IF(E19=0,D19,D19+E19)</f>
        <v>1801</v>
      </c>
      <c r="H19" s="62">
        <f>IF(G19=0,D19,D19+G19)</f>
        <v>1801</v>
      </c>
      <c r="J19" s="62">
        <f>IF(I19=0,D19,D19+I19)</f>
        <v>1801</v>
      </c>
    </row>
    <row r="20">
      <c r="A20" s="24" t="str">
        <f>'FAN 2021'!A20</f>
        <v>Consolidated Net Income</v>
      </c>
      <c r="B20" s="62">
        <f>'FAN 2021'!J20</f>
        <v>8070.106453</v>
      </c>
      <c r="C20" s="71"/>
      <c r="D20" s="61">
        <f>D18-SUM(D19)</f>
        <v>8517.982597</v>
      </c>
      <c r="E20" s="71"/>
      <c r="F20" s="61">
        <f>F18-SUM(F19)</f>
        <v>8482.887207</v>
      </c>
      <c r="G20" s="24"/>
      <c r="H20" s="61">
        <f>H18-SUM(H19)</f>
        <v>8483.904974</v>
      </c>
      <c r="I20" s="24"/>
      <c r="J20" s="61">
        <f>J18-SUM(J19)</f>
        <v>8483.875458</v>
      </c>
    </row>
    <row r="21">
      <c r="A21" s="59" t="str">
        <f>'FAN 2021'!A21</f>
        <v>Less: Net income (loss) attributable to noncontrolling interests</v>
      </c>
      <c r="B21" s="59">
        <f>'FAN 2021'!J21</f>
        <v>65</v>
      </c>
      <c r="D21" s="59">
        <f>IF(C21=0,B21,B21*C21)</f>
        <v>65</v>
      </c>
      <c r="F21" s="59">
        <f>IF(E21=0,D21,D21+E21)</f>
        <v>65</v>
      </c>
      <c r="H21" s="59">
        <f>IF(G21=0,D21,D21+G21)</f>
        <v>65</v>
      </c>
      <c r="J21" s="59">
        <f>IF(I21=0,D21,D21+I21)</f>
        <v>65</v>
      </c>
    </row>
    <row r="22">
      <c r="A22" s="24" t="str">
        <f>'FAN 2021'!A22</f>
        <v>Net Income Attributable to Shareowners of The Coca-Cola Company</v>
      </c>
      <c r="B22" s="62">
        <f>'FAN 2021'!J22</f>
        <v>8005.106453</v>
      </c>
      <c r="C22" s="71"/>
      <c r="D22" s="61">
        <f>D20-SUM(D21)</f>
        <v>8452.982597</v>
      </c>
      <c r="F22" s="61">
        <f>F20-SUM(F21)</f>
        <v>8417.887207</v>
      </c>
      <c r="H22" s="61">
        <f>H20-SUM(H21)</f>
        <v>8418.904974</v>
      </c>
      <c r="J22" s="61">
        <f>J20-SUM(J21)</f>
        <v>8418.875458</v>
      </c>
    </row>
    <row r="23">
      <c r="A23" s="71"/>
    </row>
    <row r="24">
      <c r="A24" s="16" t="s">
        <v>23</v>
      </c>
      <c r="B24" s="74">
        <v>-6845.0</v>
      </c>
      <c r="D24" s="10">
        <f>B24</f>
        <v>-6845</v>
      </c>
      <c r="E24" s="10"/>
      <c r="F24" s="80">
        <f>D24</f>
        <v>-6845</v>
      </c>
      <c r="H24" s="80">
        <f>F24</f>
        <v>-6845</v>
      </c>
      <c r="I24" s="10"/>
      <c r="J24" s="80">
        <f>H24</f>
        <v>-6845</v>
      </c>
    </row>
    <row r="25">
      <c r="A25" s="16" t="s">
        <v>24</v>
      </c>
      <c r="B25" s="66">
        <v>2075.0</v>
      </c>
      <c r="D25" s="13">
        <f>D22+D24</f>
        <v>1607.982597</v>
      </c>
      <c r="E25" s="10"/>
      <c r="F25" s="13">
        <f>F22+F24</f>
        <v>1572.887207</v>
      </c>
      <c r="H25" s="13">
        <f>H22+H24</f>
        <v>1573.904974</v>
      </c>
      <c r="I25" s="10"/>
      <c r="J25" s="13">
        <f>J22+J24</f>
        <v>1573.875458</v>
      </c>
    </row>
    <row r="26">
      <c r="A26" s="17"/>
      <c r="D26" s="63"/>
      <c r="F26" s="63"/>
      <c r="H26" s="63"/>
      <c r="J26" s="63"/>
    </row>
    <row r="27">
      <c r="A27" s="16" t="s">
        <v>25</v>
      </c>
      <c r="B27" s="74">
        <v>0.4850255661066472</v>
      </c>
      <c r="D27" s="10">
        <f t="shared" ref="D27:D29" si="13">B27</f>
        <v>0.4850255661</v>
      </c>
      <c r="E27" s="75"/>
      <c r="F27" s="10">
        <f t="shared" ref="F27:F29" si="14">D27</f>
        <v>0.4850255661</v>
      </c>
      <c r="H27" s="10">
        <f t="shared" ref="H27:H29" si="15">F27</f>
        <v>0.4850255661</v>
      </c>
      <c r="I27" s="75"/>
      <c r="J27" s="10">
        <f t="shared" ref="J27:J29" si="16">H27</f>
        <v>0.4850255661</v>
      </c>
    </row>
    <row r="28">
      <c r="A28" s="4" t="s">
        <v>26</v>
      </c>
      <c r="B28" s="66">
        <v>1.6</v>
      </c>
      <c r="D28" s="10">
        <f t="shared" si="13"/>
        <v>1.6</v>
      </c>
      <c r="E28" s="15"/>
      <c r="F28" s="10">
        <f t="shared" si="14"/>
        <v>1.6</v>
      </c>
      <c r="H28" s="10">
        <f t="shared" si="15"/>
        <v>1.6</v>
      </c>
      <c r="I28" s="14"/>
      <c r="J28" s="10">
        <f t="shared" si="16"/>
        <v>1.6</v>
      </c>
    </row>
    <row r="29">
      <c r="A29" s="16" t="s">
        <v>27</v>
      </c>
      <c r="B29" s="74">
        <v>4278.125</v>
      </c>
      <c r="D29" s="10">
        <f t="shared" si="13"/>
        <v>4278.125</v>
      </c>
      <c r="E29" s="22"/>
      <c r="F29" s="10">
        <f t="shared" si="14"/>
        <v>4278.125</v>
      </c>
      <c r="H29" s="10">
        <f t="shared" si="15"/>
        <v>4278.125</v>
      </c>
      <c r="I29" s="22"/>
      <c r="J29" s="10">
        <f t="shared" si="16"/>
        <v>4278.125</v>
      </c>
    </row>
    <row r="31">
      <c r="A31" s="71"/>
    </row>
    <row r="32">
      <c r="A32" s="24"/>
    </row>
    <row r="33">
      <c r="A33" s="71"/>
    </row>
    <row r="34">
      <c r="A34" s="24" t="str">
        <f>'FAN 2021'!A34</f>
        <v>CONSOLIDATED STATEMENTS OF INCOME</v>
      </c>
    </row>
    <row r="35">
      <c r="A35" s="24" t="str">
        <f>'FAN 2021'!A35</f>
        <v>CONSOLIDATED BALANCE SHEETS</v>
      </c>
    </row>
    <row r="36">
      <c r="A36" s="24" t="str">
        <f>'FAN 2021'!A36</f>
        <v>In millions of dollars except per share data</v>
      </c>
    </row>
    <row r="37">
      <c r="A37" s="71"/>
    </row>
    <row r="38">
      <c r="A38" s="24" t="str">
        <f>'FAN 2021'!A38</f>
        <v>ASSETS</v>
      </c>
      <c r="B38" s="55">
        <v>2021.0</v>
      </c>
      <c r="D38" s="76" t="s">
        <v>145</v>
      </c>
      <c r="E38" s="56"/>
      <c r="F38" s="77" t="s">
        <v>146</v>
      </c>
      <c r="G38" s="78"/>
      <c r="H38" s="77" t="s">
        <v>147</v>
      </c>
      <c r="I38" s="78"/>
      <c r="J38" s="77" t="s">
        <v>148</v>
      </c>
    </row>
    <row r="39">
      <c r="A39" s="59" t="str">
        <f>'FAN 2021'!A39</f>
        <v>Current Assets</v>
      </c>
      <c r="B39" s="59" t="str">
        <f>'FAN 2021'!J39</f>
        <v/>
      </c>
    </row>
    <row r="40">
      <c r="A40" s="59" t="str">
        <f>'FAN 2021'!A40</f>
        <v>Cash and cash equivalents</v>
      </c>
      <c r="B40" s="62">
        <f>'FAN 2021'!J40</f>
        <v>6480</v>
      </c>
      <c r="D40" s="62">
        <f t="shared" ref="D40:D41" si="17">IF(C40=0,B40,B40*C40)</f>
        <v>6480</v>
      </c>
      <c r="F40" s="62">
        <f t="shared" ref="F40:F41" si="18">D40</f>
        <v>6480</v>
      </c>
      <c r="H40" s="62">
        <f t="shared" ref="H40:H41" si="19">F40</f>
        <v>6480</v>
      </c>
      <c r="J40" s="62">
        <f t="shared" ref="J40:J41" si="20">H40</f>
        <v>6480</v>
      </c>
    </row>
    <row r="41">
      <c r="A41" s="59" t="str">
        <f>'FAN 2021'!A41</f>
        <v>Short-term investments</v>
      </c>
      <c r="B41" s="62">
        <f>'FAN 2021'!J41</f>
        <v>1467</v>
      </c>
      <c r="D41" s="62">
        <f t="shared" si="17"/>
        <v>1467</v>
      </c>
      <c r="F41" s="62">
        <f t="shared" si="18"/>
        <v>1467</v>
      </c>
      <c r="H41" s="62">
        <f t="shared" si="19"/>
        <v>1467</v>
      </c>
      <c r="J41" s="62">
        <f t="shared" si="20"/>
        <v>1467</v>
      </c>
    </row>
    <row r="42">
      <c r="A42" s="24" t="str">
        <f>'FAN 2021'!A42</f>
        <v>Total Cash, Cash Equivalents and Short-Term Investments</v>
      </c>
      <c r="B42" s="62">
        <f>'FAN 2021'!J42</f>
        <v>7947</v>
      </c>
      <c r="D42" s="13">
        <f>SUM(D40:D41)</f>
        <v>7947</v>
      </c>
      <c r="F42" s="13">
        <f>SUM(F40:F41)</f>
        <v>7947</v>
      </c>
      <c r="H42" s="13">
        <f>SUM(H40:H41)</f>
        <v>7947</v>
      </c>
      <c r="J42" s="13">
        <f>SUM(J40:J41)</f>
        <v>7947</v>
      </c>
    </row>
    <row r="43">
      <c r="A43" s="59" t="str">
        <f>'FAN 2021'!A43</f>
        <v>Marketable securities</v>
      </c>
      <c r="B43" s="62">
        <f>'FAN 2021'!J43</f>
        <v>3228</v>
      </c>
      <c r="D43" s="62">
        <f t="shared" ref="D43:D46" si="21">IF(C43=0,B43,B43*C43)</f>
        <v>3228</v>
      </c>
      <c r="E43" s="66"/>
      <c r="F43" s="62">
        <f t="shared" ref="F43:F46" si="22">D43</f>
        <v>3228</v>
      </c>
      <c r="H43" s="62">
        <f t="shared" ref="H43:H46" si="23">F43</f>
        <v>3228</v>
      </c>
      <c r="J43" s="62">
        <f t="shared" ref="J43:J46" si="24">H43</f>
        <v>3228</v>
      </c>
    </row>
    <row r="44">
      <c r="A44" s="59" t="str">
        <f>'FAN 2021'!A44</f>
        <v>Trade accounts receivable, less allowances of $524 and $501, respectively</v>
      </c>
      <c r="B44" s="62">
        <f>'FAN 2021'!J44</f>
        <v>3971</v>
      </c>
      <c r="D44" s="62">
        <f t="shared" si="21"/>
        <v>3971</v>
      </c>
      <c r="E44" s="66"/>
      <c r="F44" s="62">
        <f t="shared" si="22"/>
        <v>3971</v>
      </c>
      <c r="H44" s="62">
        <f t="shared" si="23"/>
        <v>3971</v>
      </c>
      <c r="J44" s="62">
        <f t="shared" si="24"/>
        <v>3971</v>
      </c>
    </row>
    <row r="45">
      <c r="A45" s="59" t="str">
        <f>'FAN 2021'!A45</f>
        <v>Inventories</v>
      </c>
      <c r="B45" s="59">
        <f>'FAN 2021'!J45</f>
        <v>3977.7588</v>
      </c>
      <c r="C45" s="58">
        <v>1.1</v>
      </c>
      <c r="D45" s="59">
        <f t="shared" si="21"/>
        <v>4375.53468</v>
      </c>
      <c r="F45" s="59">
        <f t="shared" si="22"/>
        <v>4375.53468</v>
      </c>
      <c r="H45" s="59">
        <f t="shared" si="23"/>
        <v>4375.53468</v>
      </c>
      <c r="J45" s="59">
        <f t="shared" si="24"/>
        <v>4375.53468</v>
      </c>
    </row>
    <row r="46">
      <c r="A46" s="59" t="str">
        <f>'FAN 2021'!A46</f>
        <v>Prepaid expenses and other assets</v>
      </c>
      <c r="B46" s="62">
        <f>'FAN 2021'!J46</f>
        <v>1886</v>
      </c>
      <c r="D46" s="62">
        <f t="shared" si="21"/>
        <v>1886</v>
      </c>
      <c r="F46" s="62">
        <f t="shared" si="22"/>
        <v>1886</v>
      </c>
      <c r="H46" s="62">
        <f t="shared" si="23"/>
        <v>1886</v>
      </c>
      <c r="J46" s="62">
        <f t="shared" si="24"/>
        <v>1886</v>
      </c>
    </row>
    <row r="47">
      <c r="A47" s="24" t="str">
        <f>'FAN 2021'!A47</f>
        <v>Total Current Assets</v>
      </c>
      <c r="B47" s="62">
        <f>'FAN 2021'!J47</f>
        <v>21009.7588</v>
      </c>
      <c r="D47" s="13">
        <f>sum(D42:D46)</f>
        <v>21407.53468</v>
      </c>
      <c r="F47" s="13">
        <f>sum(F42:F46)</f>
        <v>21407.53468</v>
      </c>
      <c r="H47" s="13">
        <f>sum(H42:H46)</f>
        <v>21407.53468</v>
      </c>
      <c r="J47" s="13">
        <f>sum(J42:J46)</f>
        <v>21407.53468</v>
      </c>
    </row>
    <row r="48">
      <c r="A48" s="59" t="str">
        <f>'FAN 2021'!A48</f>
        <v>Equity method investments</v>
      </c>
      <c r="B48" s="62">
        <f>'FAN 2021'!J48</f>
        <v>19025</v>
      </c>
      <c r="D48" s="62">
        <f t="shared" ref="D48:D56" si="25">IF(C48=0,B48,B48*C48)</f>
        <v>19025</v>
      </c>
      <c r="F48" s="62">
        <f t="shared" ref="F48:F56" si="26">D48</f>
        <v>19025</v>
      </c>
      <c r="H48" s="62">
        <f t="shared" ref="H48:H56" si="27">F48</f>
        <v>19025</v>
      </c>
      <c r="J48" s="62">
        <f t="shared" ref="J48:J56" si="28">H48</f>
        <v>19025</v>
      </c>
    </row>
    <row r="49">
      <c r="A49" s="59" t="str">
        <f>'FAN 2021'!A49</f>
        <v>Other investments</v>
      </c>
      <c r="B49" s="59">
        <f>'FAN 2021'!J49</f>
        <v>854</v>
      </c>
      <c r="D49" s="59">
        <f t="shared" si="25"/>
        <v>854</v>
      </c>
      <c r="F49" s="59">
        <f t="shared" si="26"/>
        <v>854</v>
      </c>
      <c r="H49" s="59">
        <f t="shared" si="27"/>
        <v>854</v>
      </c>
      <c r="J49" s="59">
        <f t="shared" si="28"/>
        <v>854</v>
      </c>
    </row>
    <row r="50">
      <c r="A50" s="59" t="str">
        <f>'FAN 2021'!A50</f>
        <v>Other assets</v>
      </c>
      <c r="B50" s="62">
        <f>'FAN 2021'!J50</f>
        <v>6075</v>
      </c>
      <c r="D50" s="62">
        <f t="shared" si="25"/>
        <v>6075</v>
      </c>
      <c r="F50" s="62">
        <f t="shared" si="26"/>
        <v>6075</v>
      </c>
      <c r="H50" s="62">
        <f t="shared" si="27"/>
        <v>6075</v>
      </c>
      <c r="J50" s="62">
        <f t="shared" si="28"/>
        <v>6075</v>
      </c>
    </row>
    <row r="51">
      <c r="A51" s="59" t="str">
        <f>'FAN 2021'!A51</f>
        <v>Deferred income tax assets</v>
      </c>
      <c r="B51" s="62">
        <f>'FAN 2021'!J51</f>
        <v>2412</v>
      </c>
      <c r="D51" s="62">
        <f t="shared" si="25"/>
        <v>2412</v>
      </c>
      <c r="F51" s="62">
        <f t="shared" si="26"/>
        <v>2412</v>
      </c>
      <c r="H51" s="62">
        <f t="shared" si="27"/>
        <v>2412</v>
      </c>
      <c r="J51" s="62">
        <f t="shared" si="28"/>
        <v>2412</v>
      </c>
    </row>
    <row r="52">
      <c r="A52" s="59" t="str">
        <f>'FAN 2021'!A52</f>
        <v>Property, plant and equipment — net</v>
      </c>
      <c r="B52" s="62">
        <f>'FAN 2021'!J52</f>
        <v>10838</v>
      </c>
      <c r="D52" s="62">
        <f t="shared" si="25"/>
        <v>10838</v>
      </c>
      <c r="F52" s="62">
        <f t="shared" si="26"/>
        <v>10838</v>
      </c>
      <c r="H52" s="62">
        <f t="shared" si="27"/>
        <v>10838</v>
      </c>
      <c r="J52" s="62">
        <f t="shared" si="28"/>
        <v>10838</v>
      </c>
    </row>
    <row r="53">
      <c r="A53" s="59" t="str">
        <f>'FAN 2021'!A53</f>
        <v>Trademarks with indefinite lives</v>
      </c>
      <c r="B53" s="62">
        <f>'FAN 2021'!J53</f>
        <v>9266</v>
      </c>
      <c r="D53" s="62">
        <f t="shared" si="25"/>
        <v>9266</v>
      </c>
      <c r="F53" s="62">
        <f t="shared" si="26"/>
        <v>9266</v>
      </c>
      <c r="H53" s="62">
        <f t="shared" si="27"/>
        <v>9266</v>
      </c>
      <c r="J53" s="62">
        <f t="shared" si="28"/>
        <v>9266</v>
      </c>
    </row>
    <row r="54">
      <c r="A54" s="59" t="str">
        <f>'FAN 2021'!A54</f>
        <v>Bottlers' franchise rights with indefinite lives</v>
      </c>
      <c r="B54" s="59">
        <f>'FAN 2021'!J54</f>
        <v>109</v>
      </c>
      <c r="D54" s="59">
        <f t="shared" si="25"/>
        <v>109</v>
      </c>
      <c r="F54" s="59">
        <f t="shared" si="26"/>
        <v>109</v>
      </c>
      <c r="H54" s="59">
        <f t="shared" si="27"/>
        <v>109</v>
      </c>
      <c r="J54" s="59">
        <f t="shared" si="28"/>
        <v>109</v>
      </c>
    </row>
    <row r="55">
      <c r="A55" s="59" t="str">
        <f>'FAN 2021'!A55</f>
        <v>Goodwill</v>
      </c>
      <c r="B55" s="62">
        <f>'FAN 2021'!J55</f>
        <v>16764</v>
      </c>
      <c r="D55" s="62">
        <f t="shared" si="25"/>
        <v>16764</v>
      </c>
      <c r="F55" s="62">
        <f t="shared" si="26"/>
        <v>16764</v>
      </c>
      <c r="H55" s="62">
        <f t="shared" si="27"/>
        <v>16764</v>
      </c>
      <c r="J55" s="62">
        <f t="shared" si="28"/>
        <v>16764</v>
      </c>
    </row>
    <row r="56">
      <c r="A56" s="59" t="str">
        <f>'FAN 2021'!A56</f>
        <v>Other intangible assets</v>
      </c>
      <c r="B56" s="59">
        <f>'FAN 2021'!J56</f>
        <v>627</v>
      </c>
      <c r="D56" s="59">
        <f t="shared" si="25"/>
        <v>627</v>
      </c>
      <c r="F56" s="59">
        <f t="shared" si="26"/>
        <v>627</v>
      </c>
      <c r="H56" s="59">
        <f t="shared" si="27"/>
        <v>627</v>
      </c>
      <c r="J56" s="59">
        <f t="shared" si="28"/>
        <v>627</v>
      </c>
    </row>
    <row r="57">
      <c r="A57" s="24" t="str">
        <f>'FAN 2021'!A57</f>
        <v>Total Assets</v>
      </c>
      <c r="B57" s="62">
        <f>'FAN 2021'!J57</f>
        <v>86979.7588</v>
      </c>
      <c r="D57" s="34">
        <f>SUM(D47:D56)</f>
        <v>87377.53468</v>
      </c>
      <c r="E57" s="67"/>
      <c r="F57" s="34">
        <f>SUM(F47:F56)</f>
        <v>87377.53468</v>
      </c>
      <c r="G57" s="67"/>
      <c r="H57" s="34">
        <f>SUM(H47:H56)</f>
        <v>87377.53468</v>
      </c>
      <c r="I57" s="67"/>
      <c r="J57" s="34">
        <f>SUM(J47:J56)</f>
        <v>87377.53468</v>
      </c>
    </row>
    <row r="58">
      <c r="D58" s="74"/>
    </row>
    <row r="59">
      <c r="A59" s="24" t="str">
        <f>'FAN 2021'!A59</f>
        <v>LIABILITIES AND EQUITY</v>
      </c>
    </row>
    <row r="60">
      <c r="A60" s="59" t="str">
        <f>'FAN 2021'!A60</f>
        <v>Current Liabilities</v>
      </c>
      <c r="D60" s="74"/>
    </row>
    <row r="61">
      <c r="A61" s="59" t="str">
        <f>'FAN 2021'!A61</f>
        <v>Accounts payable and accrued expenses</v>
      </c>
      <c r="B61" s="62">
        <f>'FAN 2021'!J61</f>
        <v>11312</v>
      </c>
      <c r="D61" s="62">
        <f t="shared" ref="D61:D64" si="29">IF(C61=0,B61,B61*C61)</f>
        <v>11312</v>
      </c>
      <c r="F61" s="62">
        <f t="shared" ref="F61:F64" si="30">IF(E61=0,D61,D61+E61)</f>
        <v>11312</v>
      </c>
      <c r="H61" s="62">
        <f t="shared" ref="H61:H64" si="31">IF(G61=0,D61,D61+G61)</f>
        <v>11312</v>
      </c>
      <c r="J61" s="62">
        <f t="shared" ref="J61:J64" si="32">IF(I61=0,D61,D61+I61)</f>
        <v>11312</v>
      </c>
    </row>
    <row r="62">
      <c r="A62" s="59" t="str">
        <f>'FAN 2021'!A62</f>
        <v>Loans and notes payable</v>
      </c>
      <c r="B62" s="62">
        <f>'FAN 2021'!J62</f>
        <v>10994</v>
      </c>
      <c r="D62" s="62">
        <f t="shared" si="29"/>
        <v>10994</v>
      </c>
      <c r="F62" s="62">
        <f t="shared" si="30"/>
        <v>10994</v>
      </c>
      <c r="H62" s="62">
        <f t="shared" si="31"/>
        <v>10994</v>
      </c>
      <c r="J62" s="62">
        <f t="shared" si="32"/>
        <v>10994</v>
      </c>
    </row>
    <row r="63">
      <c r="A63" s="59" t="str">
        <f>'FAN 2021'!A63</f>
        <v>Current maturities of long-term debt</v>
      </c>
      <c r="B63" s="62">
        <f>'FAN 2021'!J63</f>
        <v>4253</v>
      </c>
      <c r="D63" s="62">
        <f t="shared" si="29"/>
        <v>4253</v>
      </c>
      <c r="F63" s="62">
        <f t="shared" si="30"/>
        <v>4253</v>
      </c>
      <c r="H63" s="62">
        <f t="shared" si="31"/>
        <v>4253</v>
      </c>
      <c r="J63" s="62">
        <f t="shared" si="32"/>
        <v>4253</v>
      </c>
    </row>
    <row r="64">
      <c r="A64" s="59" t="str">
        <f>'FAN 2021'!A64</f>
        <v>Accrued income taxes</v>
      </c>
      <c r="B64" s="59">
        <f>'FAN 2021'!J64</f>
        <v>414</v>
      </c>
      <c r="D64" s="59">
        <f t="shared" si="29"/>
        <v>414</v>
      </c>
      <c r="F64" s="59">
        <f t="shared" si="30"/>
        <v>414</v>
      </c>
      <c r="H64" s="59">
        <f t="shared" si="31"/>
        <v>414</v>
      </c>
      <c r="J64" s="59">
        <f t="shared" si="32"/>
        <v>414</v>
      </c>
    </row>
    <row r="65">
      <c r="A65" s="24" t="str">
        <f>'FAN 2021'!A65</f>
        <v>Total Current Liabilities</v>
      </c>
      <c r="B65" s="62">
        <f>'FAN 2021'!J65</f>
        <v>26973</v>
      </c>
      <c r="D65" s="13">
        <f>SUM(D61:D64)</f>
        <v>26973</v>
      </c>
      <c r="F65" s="13">
        <f>SUM(F61:F64)</f>
        <v>26973</v>
      </c>
      <c r="H65" s="13">
        <f>SUM(H61:H64)</f>
        <v>26973</v>
      </c>
      <c r="J65" s="13">
        <f>SUM(J61:J64)</f>
        <v>26973</v>
      </c>
    </row>
    <row r="66">
      <c r="A66" s="59" t="str">
        <f>'FAN 2021'!A66</f>
        <v>Long-term debt</v>
      </c>
      <c r="B66" s="62">
        <f>'FAN 2021'!J66</f>
        <v>25571.31907</v>
      </c>
      <c r="D66" s="62">
        <f t="shared" ref="D66:D68" si="33">IF(C66=0,B66,B66*C66)</f>
        <v>25571.31907</v>
      </c>
      <c r="E66" s="62">
        <f>D83</f>
        <v>-1210.185846</v>
      </c>
      <c r="F66" s="62">
        <f>IF(E66=0,D66,$B$66+E66)</f>
        <v>24361.13322</v>
      </c>
      <c r="G66" s="62">
        <f>D85</f>
        <v>-1175.090456</v>
      </c>
      <c r="H66" s="62">
        <f>IF(G66=0,F66,$B$66+G66)</f>
        <v>24396.22861</v>
      </c>
      <c r="I66" s="62">
        <f>D87</f>
        <v>-1176.108223</v>
      </c>
      <c r="J66" s="62">
        <f>IF(I66=0,H66,$B$66+I66)</f>
        <v>24395.21084</v>
      </c>
    </row>
    <row r="67">
      <c r="A67" s="59" t="str">
        <f>'FAN 2021'!A67</f>
        <v>Other liabilities</v>
      </c>
      <c r="B67" s="62">
        <f>'FAN 2021'!J67</f>
        <v>8510</v>
      </c>
      <c r="D67" s="62">
        <f t="shared" si="33"/>
        <v>8510</v>
      </c>
      <c r="F67" s="62">
        <f t="shared" ref="F67:F68" si="34">IF(E67=0,D67,D67+E67)</f>
        <v>8510</v>
      </c>
      <c r="H67" s="62">
        <f t="shared" ref="H67:H68" si="35">IF(G67=0,D67,D67+G67)</f>
        <v>8510</v>
      </c>
      <c r="J67" s="62">
        <f t="shared" ref="J67:J68" si="36">IF(I67=0,D67,D67+I67)</f>
        <v>8510</v>
      </c>
    </row>
    <row r="68">
      <c r="A68" s="59" t="str">
        <f>'FAN 2021'!A68</f>
        <v>Deferred income tax liabilities</v>
      </c>
      <c r="B68" s="62">
        <f>'FAN 2021'!J68</f>
        <v>2284</v>
      </c>
      <c r="D68" s="62">
        <f t="shared" si="33"/>
        <v>2284</v>
      </c>
      <c r="F68" s="62">
        <f t="shared" si="34"/>
        <v>2284</v>
      </c>
      <c r="H68" s="62">
        <f t="shared" si="35"/>
        <v>2284</v>
      </c>
      <c r="J68" s="62">
        <f t="shared" si="36"/>
        <v>2284</v>
      </c>
    </row>
    <row r="69">
      <c r="A69" s="24" t="str">
        <f>'FAN 2021'!A69</f>
        <v>Total Liabilities</v>
      </c>
      <c r="B69" s="62">
        <f>'FAN 2021'!J69</f>
        <v>63338.31907</v>
      </c>
      <c r="D69" s="34">
        <f>sum(D65:D68)</f>
        <v>63338.31907</v>
      </c>
      <c r="E69" s="33"/>
      <c r="F69" s="34">
        <f>sum(F65:F68)</f>
        <v>62128.13322</v>
      </c>
      <c r="G69" s="33"/>
      <c r="H69" s="34">
        <f>sum(H65:H68)</f>
        <v>62163.22861</v>
      </c>
      <c r="I69" s="33"/>
      <c r="J69" s="34">
        <f>sum(J65:J68)</f>
        <v>62162.21084</v>
      </c>
    </row>
    <row r="70">
      <c r="D70" s="74"/>
    </row>
    <row r="71">
      <c r="A71" s="24" t="str">
        <f>'FAN 2021'!A71</f>
        <v>The Coca-Cola Company Shareowners' Equity</v>
      </c>
      <c r="D71" s="74"/>
    </row>
    <row r="72">
      <c r="A72" s="59" t="str">
        <f>'FAN 2021'!A72</f>
        <v>Common stock, $0.25 par value; authorized — 11,200 shares; issued — 7,040 shares</v>
      </c>
      <c r="B72" s="62">
        <f>'FAN 2021'!J72</f>
        <v>1760</v>
      </c>
      <c r="D72" s="62">
        <f t="shared" ref="D72:D73" si="37">IF(C72=0,B72,B72*C72)</f>
        <v>1760</v>
      </c>
      <c r="F72" s="62">
        <f t="shared" ref="F72:F73" si="38">IF(E72=0,D72,D72+E72)</f>
        <v>1760</v>
      </c>
      <c r="H72" s="62">
        <f t="shared" ref="H72:H73" si="39">IF(G72=0,D72,D72+G72)</f>
        <v>1760</v>
      </c>
      <c r="J72" s="62">
        <f t="shared" ref="J72:J73" si="40">IF(I72=0,D72,D72+I72)</f>
        <v>1760</v>
      </c>
    </row>
    <row r="73">
      <c r="A73" s="59" t="str">
        <f>'FAN 2021'!A73</f>
        <v>Capital surplus</v>
      </c>
      <c r="B73" s="62">
        <f>'FAN 2021'!J73</f>
        <v>17154</v>
      </c>
      <c r="D73" s="62">
        <f t="shared" si="37"/>
        <v>17154</v>
      </c>
      <c r="F73" s="62">
        <f t="shared" si="38"/>
        <v>17154</v>
      </c>
      <c r="H73" s="62">
        <f t="shared" si="39"/>
        <v>17154</v>
      </c>
      <c r="J73" s="62">
        <f t="shared" si="40"/>
        <v>17154</v>
      </c>
    </row>
    <row r="74">
      <c r="A74" s="59" t="str">
        <f>'FAN 2021'!A74</f>
        <v>Reinvested earnings</v>
      </c>
      <c r="B74" s="62">
        <f>'FAN 2021'!J74</f>
        <v>68398.41886</v>
      </c>
      <c r="C74" s="62">
        <f>D25</f>
        <v>1607.982597</v>
      </c>
      <c r="D74" s="62">
        <f>IF(C74=0,B74,B74+C74)</f>
        <v>70006.40146</v>
      </c>
      <c r="E74" s="62">
        <f>F25</f>
        <v>1572.887207</v>
      </c>
      <c r="F74" s="62">
        <f>IF(E74=0,D74,$B$74+E74)</f>
        <v>69971.30607</v>
      </c>
      <c r="G74" s="62">
        <f>H25</f>
        <v>1573.904974</v>
      </c>
      <c r="H74" s="62">
        <f>IF(G74=0,F74,$B$74+G74)</f>
        <v>69972.32384</v>
      </c>
      <c r="I74" s="62">
        <f>J25</f>
        <v>1573.875458</v>
      </c>
      <c r="J74" s="62">
        <f>IF(I74=0,H74,$B$74+I74)</f>
        <v>69972.29432</v>
      </c>
    </row>
    <row r="75">
      <c r="A75" s="59" t="str">
        <f>'FAN 2021'!A75</f>
        <v>Accumulated other comprehensive income (loss)</v>
      </c>
      <c r="B75" s="62">
        <f>'FAN 2021'!J75</f>
        <v>-13544</v>
      </c>
      <c r="D75" s="62">
        <f t="shared" ref="D75:D76" si="41">IF(C75=0,B75,B75*C75)</f>
        <v>-13544</v>
      </c>
      <c r="F75" s="62">
        <f t="shared" ref="F75:F76" si="42">IF(E75=0,D75,D75+E75)</f>
        <v>-13544</v>
      </c>
      <c r="H75" s="62">
        <f t="shared" ref="H75:H76" si="43">IF(G75=0,D75,D75+G75)</f>
        <v>-13544</v>
      </c>
      <c r="J75" s="62">
        <f t="shared" ref="J75:J76" si="44">IF(I75=0,D75,D75+I75)</f>
        <v>-13544</v>
      </c>
    </row>
    <row r="76">
      <c r="A76" s="59" t="str">
        <f>'FAN 2021'!A76</f>
        <v>Treasury stock, at cost — 2,760 and 2,772 shares, respectively</v>
      </c>
      <c r="B76" s="62">
        <f>'FAN 2021'!J76</f>
        <v>-52244</v>
      </c>
      <c r="D76" s="62">
        <f t="shared" si="41"/>
        <v>-52244</v>
      </c>
      <c r="F76" s="62">
        <f t="shared" si="42"/>
        <v>-52244</v>
      </c>
      <c r="H76" s="62">
        <f t="shared" si="43"/>
        <v>-52244</v>
      </c>
      <c r="J76" s="62">
        <f t="shared" si="44"/>
        <v>-52244</v>
      </c>
    </row>
    <row r="77">
      <c r="A77" s="59" t="str">
        <f>'FAN 2021'!A77</f>
        <v>Equity Attributable to Shareowners of The Coca-Cola Company</v>
      </c>
      <c r="B77" s="62">
        <f>'FAN 2021'!J77</f>
        <v>21524.41886</v>
      </c>
      <c r="D77" s="13">
        <f>sum(D72:D76)</f>
        <v>23132.40146</v>
      </c>
      <c r="F77" s="13">
        <f>sum(F72:F76)</f>
        <v>23097.30607</v>
      </c>
      <c r="H77" s="13">
        <f>sum(H72:H76)</f>
        <v>23098.32384</v>
      </c>
      <c r="J77" s="13">
        <f>sum(J72:J76)</f>
        <v>23098.29432</v>
      </c>
    </row>
    <row r="78">
      <c r="A78" s="59" t="str">
        <f>'FAN 2021'!A78</f>
        <v>Equity attributable to noncontrolling interests</v>
      </c>
      <c r="B78" s="62">
        <f>'FAN 2021'!J78</f>
        <v>2117</v>
      </c>
      <c r="D78" s="62">
        <f>IF(C78=0,B78,B78*C78)</f>
        <v>2117</v>
      </c>
      <c r="E78" s="66"/>
      <c r="F78" s="62">
        <f>IF(E78=0,D78,D78+E78)</f>
        <v>2117</v>
      </c>
      <c r="H78" s="62">
        <f>IF(G78=0,D78,D78+G78)</f>
        <v>2117</v>
      </c>
      <c r="J78" s="62">
        <f>IF(I78=0,D78,D78+I78)</f>
        <v>2117</v>
      </c>
    </row>
    <row r="79">
      <c r="A79" s="24" t="str">
        <f>'FAN 2021'!A79</f>
        <v>Total Equity</v>
      </c>
      <c r="B79" s="62">
        <f>'FAN 2021'!J79</f>
        <v>23641.41886</v>
      </c>
      <c r="D79" s="29">
        <f>sum(D77:D78)</f>
        <v>25249.40146</v>
      </c>
      <c r="E79" s="33"/>
      <c r="F79" s="29">
        <f>sum(F77:F78)</f>
        <v>25214.30607</v>
      </c>
      <c r="G79" s="33"/>
      <c r="H79" s="29">
        <f>sum(H77:H78)</f>
        <v>25215.32384</v>
      </c>
      <c r="I79" s="33"/>
      <c r="J79" s="29">
        <f>sum(J77:J78)</f>
        <v>25215.29432</v>
      </c>
    </row>
    <row r="80">
      <c r="A80" s="24" t="str">
        <f>'FAN 2021'!A80</f>
        <v>Total Liabilities and Equity</v>
      </c>
      <c r="B80" s="62">
        <f>'FAN 2021'!J80</f>
        <v>86979.73793</v>
      </c>
      <c r="D80" s="29">
        <f>sum(D79,D69)</f>
        <v>88587.72053</v>
      </c>
      <c r="E80" s="79"/>
      <c r="F80" s="29">
        <f>sum(F79,F69)</f>
        <v>87342.43929</v>
      </c>
      <c r="G80" s="33"/>
      <c r="H80" s="29">
        <f>sum(H79,H69)</f>
        <v>87378.55245</v>
      </c>
      <c r="I80" s="33"/>
      <c r="J80" s="29">
        <f>sum(J79,J69)</f>
        <v>87377.50516</v>
      </c>
    </row>
    <row r="81">
      <c r="A81" s="71"/>
    </row>
    <row r="82">
      <c r="A82" s="68" t="s">
        <v>136</v>
      </c>
      <c r="B82" s="62">
        <f>B57-B80</f>
        <v>0.02087107889</v>
      </c>
      <c r="D82" s="62">
        <f>D57-D80</f>
        <v>-1210.185846</v>
      </c>
      <c r="F82" s="62">
        <f>F57-F80</f>
        <v>35.09538953</v>
      </c>
      <c r="H82" s="69">
        <f>H57-H80</f>
        <v>-1.017766296</v>
      </c>
      <c r="J82" s="70">
        <f>J57-J80</f>
        <v>0.0295152226</v>
      </c>
    </row>
    <row r="83">
      <c r="A83" s="73" t="s">
        <v>137</v>
      </c>
      <c r="D83" s="62">
        <f>D82</f>
        <v>-1210.185846</v>
      </c>
    </row>
    <row r="84">
      <c r="A84" s="73" t="s">
        <v>138</v>
      </c>
      <c r="D84" s="59">
        <f>D83*0.029</f>
        <v>-35.09538953</v>
      </c>
    </row>
    <row r="85">
      <c r="A85" s="73" t="s">
        <v>137</v>
      </c>
      <c r="D85" s="62">
        <f>D82+F82</f>
        <v>-1175.090456</v>
      </c>
    </row>
    <row r="86">
      <c r="A86" s="73" t="s">
        <v>138</v>
      </c>
      <c r="D86" s="59">
        <f>D85*0.029</f>
        <v>-34.07762323</v>
      </c>
    </row>
    <row r="87">
      <c r="A87" s="73" t="s">
        <v>137</v>
      </c>
      <c r="D87" s="62">
        <f>D82+F82+H82</f>
        <v>-1176.108223</v>
      </c>
    </row>
    <row r="88">
      <c r="A88" s="73" t="s">
        <v>138</v>
      </c>
      <c r="D88" s="59">
        <f>D87*0.029</f>
        <v>-34.10713846</v>
      </c>
    </row>
  </sheetData>
  <drawing r:id="rId2"/>
  <legacyDrawing r:id="rId3"/>
</worksheet>
</file>